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drawings/drawing53.xml" ContentType="application/vnd.openxmlformats-officedocument.drawingml.chartshapes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drawings/drawing57.xml" ContentType="application/vnd.openxmlformats-officedocument.drawingml.chartshapes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drawings/drawing58.xml" ContentType="application/vnd.openxmlformats-officedocument.drawingml.chartshapes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drawings/drawing59.xml" ContentType="application/vnd.openxmlformats-officedocument.drawingml.chartshapes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drawings/drawing60.xml" ContentType="application/vnd.openxmlformats-officedocument.drawingml.chartshapes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drawings/drawing61.xml" ContentType="application/vnd.openxmlformats-officedocument.drawingml.chartshapes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drawings/drawing62.xml" ContentType="application/vnd.openxmlformats-officedocument.drawingml.chartshapes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drawings/drawing63.xml" ContentType="application/vnd.openxmlformats-officedocument.drawingml.chartshapes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drawings/drawing66.xml" ContentType="application/vnd.openxmlformats-officedocument.drawingml.chartshapes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drawings/drawing67.xml" ContentType="application/vnd.openxmlformats-officedocument.drawingml.chartshapes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drawings/drawing68.xml" ContentType="application/vnd.openxmlformats-officedocument.drawingml.chartshapes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drawings/drawing69.xml" ContentType="application/vnd.openxmlformats-officedocument.drawingml.chartshapes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drawings/drawing76.xml" ContentType="application/vnd.openxmlformats-officedocument.drawingml.chartshapes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drawings/drawing77.xml" ContentType="application/vnd.openxmlformats-officedocument.drawingml.chartshapes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drawings/drawing78.xml" ContentType="application/vnd.openxmlformats-officedocument.drawingml.chartshapes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drawings/drawing79.xml" ContentType="application/vnd.openxmlformats-officedocument.drawingml.chartshapes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drawings/drawing80.xml" ContentType="application/vnd.openxmlformats-officedocument.drawingml.chartshapes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drawings/drawing81.xml" ContentType="application/vnd.openxmlformats-officedocument.drawingml.chartshapes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drawings/drawing82.xml" ContentType="application/vnd.openxmlformats-officedocument.drawingml.chartshapes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drawings/drawing83.xml" ContentType="application/vnd.openxmlformats-officedocument.drawingml.chartshapes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drawings/drawing84.xml" ContentType="application/vnd.openxmlformats-officedocument.drawingml.chartshapes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drawings/drawing85.xml" ContentType="application/vnd.openxmlformats-officedocument.drawingml.chartshapes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drawings/drawing86.xml" ContentType="application/vnd.openxmlformats-officedocument.drawingml.chartshapes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drawings/drawing87.xml" ContentType="application/vnd.openxmlformats-officedocument.drawingml.chartshapes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drawings/drawing90.xml" ContentType="application/vnd.openxmlformats-officedocument.drawingml.chartshapes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drawings/drawing91.xml" ContentType="application/vnd.openxmlformats-officedocument.drawingml.chartshapes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drawings/drawing92.xml" ContentType="application/vnd.openxmlformats-officedocument.drawingml.chartshapes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drawings/drawing93.xml" ContentType="application/vnd.openxmlformats-officedocument.drawingml.chartshapes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1.xml" ContentType="application/vnd.openxmlformats-officedocument.drawingml.chartshapes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drawings/drawing108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09.xml" ContentType="application/vnd.openxmlformats-officedocument.drawingml.chartshapes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12.xml" ContentType="application/vnd.openxmlformats-officedocument.drawingml.chartshapes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3.xml" ContentType="application/vnd.openxmlformats-officedocument.drawingml.chartshapes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drawings/drawing122.xml" ContentType="application/vnd.openxmlformats-officedocument.drawingml.chartshapes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drawings/drawing126.xml" ContentType="application/vnd.openxmlformats-officedocument.drawingml.chartshapes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drawings/drawing130.xml" ContentType="application/vnd.openxmlformats-officedocument.drawingml.chartshapes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drawings/drawing135.xml" ContentType="application/vnd.openxmlformats-officedocument.drawingml.chartshapes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drawings/drawing13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6/municipios/mayo/"/>
    </mc:Choice>
  </mc:AlternateContent>
  <xr:revisionPtr revIDLastSave="36" documentId="8_{215C1281-3C66-43DB-A2EA-740FCAB7F44B}" xr6:coauthVersionLast="47" xr6:coauthVersionMax="47" xr10:uidLastSave="{482DDA25-2DFD-456F-A98D-DEF9D8CFD093}"/>
  <bookViews>
    <workbookView xWindow="-120" yWindow="-120" windowWidth="29040" windowHeight="15720" xr2:uid="{A7AB47E1-096A-4137-B36C-AB09BF0DE857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49" r:id="rId8"/>
    <sheet name="Viajeros entr evol mensu TF15-2" sheetId="9" r:id="rId9"/>
    <sheet name="Viajeros entr evol mensu TF cat" sheetId="5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51" r:id="rId24"/>
    <sheet name="Pernocta evol mensu TF cat" sheetId="53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externalReferences>
    <externalReference r:id="rId49"/>
  </externalReference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09" i="53" l="1"/>
  <c r="H109" i="53"/>
  <c r="F109" i="53"/>
  <c r="J108" i="53"/>
  <c r="H108" i="53"/>
  <c r="F108" i="53"/>
  <c r="J107" i="53"/>
  <c r="H107" i="53"/>
  <c r="F107" i="53"/>
  <c r="J106" i="53"/>
  <c r="H106" i="53"/>
  <c r="F106" i="53"/>
  <c r="J105" i="53"/>
  <c r="H105" i="53"/>
  <c r="F105" i="53"/>
  <c r="J104" i="53"/>
  <c r="H104" i="53"/>
  <c r="F104" i="53"/>
  <c r="J103" i="53"/>
  <c r="H103" i="53"/>
  <c r="F103" i="53"/>
  <c r="J102" i="53"/>
  <c r="H102" i="53"/>
  <c r="F102" i="53"/>
  <c r="L101" i="53"/>
  <c r="J101" i="53"/>
  <c r="H101" i="53"/>
  <c r="F101" i="53"/>
  <c r="L100" i="53"/>
  <c r="J100" i="53"/>
  <c r="H100" i="53"/>
  <c r="F100" i="53"/>
  <c r="L99" i="53"/>
  <c r="J99" i="53"/>
  <c r="H99" i="53"/>
  <c r="F99" i="53"/>
  <c r="L98" i="53"/>
  <c r="J98" i="53"/>
  <c r="H98" i="53"/>
  <c r="F98" i="53"/>
  <c r="L97" i="53"/>
  <c r="J97" i="53"/>
  <c r="H97" i="53"/>
  <c r="F97" i="53"/>
  <c r="K95" i="53"/>
  <c r="J87" i="53"/>
  <c r="H87" i="53"/>
  <c r="F87" i="53"/>
  <c r="J86" i="53"/>
  <c r="H86" i="53"/>
  <c r="F86" i="53"/>
  <c r="J85" i="53"/>
  <c r="H85" i="53"/>
  <c r="F85" i="53"/>
  <c r="J84" i="53"/>
  <c r="H84" i="53"/>
  <c r="F84" i="53"/>
  <c r="J83" i="53"/>
  <c r="H83" i="53"/>
  <c r="F83" i="53"/>
  <c r="J82" i="53"/>
  <c r="H82" i="53"/>
  <c r="F82" i="53"/>
  <c r="J81" i="53"/>
  <c r="H81" i="53"/>
  <c r="F81" i="53"/>
  <c r="J80" i="53"/>
  <c r="H80" i="53"/>
  <c r="F80" i="53"/>
  <c r="L79" i="53"/>
  <c r="J79" i="53"/>
  <c r="H79" i="53"/>
  <c r="F79" i="53"/>
  <c r="L78" i="53"/>
  <c r="J78" i="53"/>
  <c r="H78" i="53"/>
  <c r="F78" i="53"/>
  <c r="L77" i="53"/>
  <c r="J77" i="53"/>
  <c r="H77" i="53"/>
  <c r="F77" i="53"/>
  <c r="L76" i="53"/>
  <c r="J76" i="53"/>
  <c r="H76" i="53"/>
  <c r="F76" i="53"/>
  <c r="L75" i="53"/>
  <c r="J75" i="53"/>
  <c r="H75" i="53"/>
  <c r="F75" i="53"/>
  <c r="K73" i="53"/>
  <c r="J65" i="53"/>
  <c r="H65" i="53"/>
  <c r="F65" i="53"/>
  <c r="J64" i="53"/>
  <c r="H64" i="53"/>
  <c r="F64" i="53"/>
  <c r="J63" i="53"/>
  <c r="H63" i="53"/>
  <c r="F63" i="53"/>
  <c r="J62" i="53"/>
  <c r="H62" i="53"/>
  <c r="F62" i="53"/>
  <c r="J61" i="53"/>
  <c r="H61" i="53"/>
  <c r="F61" i="53"/>
  <c r="J60" i="53"/>
  <c r="H60" i="53"/>
  <c r="F60" i="53"/>
  <c r="J59" i="53"/>
  <c r="H59" i="53"/>
  <c r="F59" i="53"/>
  <c r="J58" i="53"/>
  <c r="H58" i="53"/>
  <c r="F58" i="53"/>
  <c r="L57" i="53"/>
  <c r="J57" i="53"/>
  <c r="H57" i="53"/>
  <c r="F57" i="53"/>
  <c r="L56" i="53"/>
  <c r="J56" i="53"/>
  <c r="H56" i="53"/>
  <c r="F56" i="53"/>
  <c r="L55" i="53"/>
  <c r="J55" i="53"/>
  <c r="H55" i="53"/>
  <c r="F55" i="53"/>
  <c r="L54" i="53"/>
  <c r="J54" i="53"/>
  <c r="H54" i="53"/>
  <c r="F54" i="53"/>
  <c r="L53" i="53"/>
  <c r="J53" i="53"/>
  <c r="H53" i="53"/>
  <c r="F53" i="53"/>
  <c r="K51" i="53"/>
  <c r="J43" i="53"/>
  <c r="H43" i="53"/>
  <c r="F43" i="53"/>
  <c r="J42" i="53"/>
  <c r="H42" i="53"/>
  <c r="F42" i="53"/>
  <c r="J41" i="53"/>
  <c r="H41" i="53"/>
  <c r="F41" i="53"/>
  <c r="J40" i="53"/>
  <c r="H40" i="53"/>
  <c r="F40" i="53"/>
  <c r="J39" i="53"/>
  <c r="H39" i="53"/>
  <c r="F39" i="53"/>
  <c r="J38" i="53"/>
  <c r="H38" i="53"/>
  <c r="F38" i="53"/>
  <c r="J37" i="53"/>
  <c r="H37" i="53"/>
  <c r="F37" i="53"/>
  <c r="J36" i="53"/>
  <c r="H36" i="53"/>
  <c r="F36" i="53"/>
  <c r="L35" i="53"/>
  <c r="J35" i="53"/>
  <c r="H35" i="53"/>
  <c r="F35" i="53"/>
  <c r="L34" i="53"/>
  <c r="J34" i="53"/>
  <c r="H34" i="53"/>
  <c r="F34" i="53"/>
  <c r="L33" i="53"/>
  <c r="J33" i="53"/>
  <c r="H33" i="53"/>
  <c r="F33" i="53"/>
  <c r="L32" i="53"/>
  <c r="J32" i="53"/>
  <c r="H32" i="53"/>
  <c r="F32" i="53"/>
  <c r="L31" i="53"/>
  <c r="J31" i="53"/>
  <c r="H31" i="53"/>
  <c r="F31" i="53"/>
  <c r="K29" i="53"/>
  <c r="J21" i="53"/>
  <c r="H21" i="53"/>
  <c r="F21" i="53"/>
  <c r="J20" i="53"/>
  <c r="H20" i="53"/>
  <c r="F20" i="53"/>
  <c r="J19" i="53"/>
  <c r="H19" i="53"/>
  <c r="F19" i="53"/>
  <c r="J18" i="53"/>
  <c r="H18" i="53"/>
  <c r="F18" i="53"/>
  <c r="J17" i="53"/>
  <c r="H17" i="53"/>
  <c r="F17" i="53"/>
  <c r="J16" i="53"/>
  <c r="H16" i="53"/>
  <c r="F16" i="53"/>
  <c r="J15" i="53"/>
  <c r="H15" i="53"/>
  <c r="F15" i="53"/>
  <c r="J14" i="53"/>
  <c r="H14" i="53"/>
  <c r="F14" i="53"/>
  <c r="L13" i="53"/>
  <c r="J13" i="53"/>
  <c r="H13" i="53"/>
  <c r="F13" i="53"/>
  <c r="L12" i="53"/>
  <c r="J12" i="53"/>
  <c r="H12" i="53"/>
  <c r="F12" i="53"/>
  <c r="L11" i="53"/>
  <c r="J11" i="53"/>
  <c r="H11" i="53"/>
  <c r="F11" i="53"/>
  <c r="L10" i="53"/>
  <c r="J10" i="53"/>
  <c r="H10" i="53"/>
  <c r="F10" i="53"/>
  <c r="L9" i="53"/>
  <c r="J9" i="53"/>
  <c r="H9" i="53"/>
  <c r="F9" i="53"/>
  <c r="I7" i="53"/>
  <c r="L8" i="53" s="1"/>
  <c r="J267" i="51"/>
  <c r="H267" i="51"/>
  <c r="F267" i="51"/>
  <c r="J266" i="51"/>
  <c r="H266" i="51"/>
  <c r="F266" i="51"/>
  <c r="J265" i="51"/>
  <c r="H265" i="51"/>
  <c r="F265" i="51"/>
  <c r="J264" i="51"/>
  <c r="H264" i="51"/>
  <c r="F264" i="51"/>
  <c r="J263" i="51"/>
  <c r="H263" i="51"/>
  <c r="F263" i="51"/>
  <c r="J262" i="51"/>
  <c r="H262" i="51"/>
  <c r="F262" i="51"/>
  <c r="J261" i="51"/>
  <c r="H261" i="51"/>
  <c r="F261" i="51"/>
  <c r="J260" i="51"/>
  <c r="H260" i="51"/>
  <c r="F260" i="51"/>
  <c r="L259" i="51"/>
  <c r="J259" i="51"/>
  <c r="H259" i="51"/>
  <c r="F259" i="51"/>
  <c r="L258" i="51"/>
  <c r="J258" i="51"/>
  <c r="H258" i="51"/>
  <c r="F258" i="51"/>
  <c r="L257" i="51"/>
  <c r="J257" i="51"/>
  <c r="H257" i="51"/>
  <c r="F257" i="51"/>
  <c r="L256" i="51"/>
  <c r="J256" i="51"/>
  <c r="H256" i="51"/>
  <c r="F256" i="51"/>
  <c r="L255" i="51"/>
  <c r="J255" i="51"/>
  <c r="H255" i="51"/>
  <c r="F255" i="51"/>
  <c r="K253" i="51"/>
  <c r="J241" i="51"/>
  <c r="H241" i="51"/>
  <c r="F241" i="51"/>
  <c r="J240" i="51"/>
  <c r="H240" i="51"/>
  <c r="F240" i="51"/>
  <c r="J239" i="51"/>
  <c r="H239" i="51"/>
  <c r="F239" i="51"/>
  <c r="J238" i="51"/>
  <c r="H238" i="51"/>
  <c r="F238" i="51"/>
  <c r="J237" i="51"/>
  <c r="H237" i="51"/>
  <c r="F237" i="51"/>
  <c r="J236" i="51"/>
  <c r="H236" i="51"/>
  <c r="F236" i="51"/>
  <c r="J235" i="51"/>
  <c r="H235" i="51"/>
  <c r="F235" i="51"/>
  <c r="J234" i="51"/>
  <c r="H234" i="51"/>
  <c r="F234" i="51"/>
  <c r="L233" i="51"/>
  <c r="J233" i="51"/>
  <c r="H233" i="51"/>
  <c r="F233" i="51"/>
  <c r="L232" i="51"/>
  <c r="J232" i="51"/>
  <c r="H232" i="51"/>
  <c r="F232" i="51"/>
  <c r="L231" i="51"/>
  <c r="J231" i="51"/>
  <c r="H231" i="51"/>
  <c r="F231" i="51"/>
  <c r="L230" i="51"/>
  <c r="J230" i="51"/>
  <c r="H230" i="51"/>
  <c r="F230" i="51"/>
  <c r="L229" i="51"/>
  <c r="J229" i="51"/>
  <c r="H229" i="51"/>
  <c r="F229" i="51"/>
  <c r="K227" i="51"/>
  <c r="J219" i="51"/>
  <c r="H219" i="51"/>
  <c r="F219" i="51"/>
  <c r="J218" i="51"/>
  <c r="H218" i="51"/>
  <c r="F218" i="51"/>
  <c r="J217" i="51"/>
  <c r="H217" i="51"/>
  <c r="F217" i="51"/>
  <c r="J216" i="51"/>
  <c r="H216" i="51"/>
  <c r="F216" i="51"/>
  <c r="J215" i="51"/>
  <c r="H215" i="51"/>
  <c r="F215" i="51"/>
  <c r="J214" i="51"/>
  <c r="H214" i="51"/>
  <c r="F214" i="51"/>
  <c r="J213" i="51"/>
  <c r="H213" i="51"/>
  <c r="F213" i="51"/>
  <c r="J212" i="51"/>
  <c r="H212" i="51"/>
  <c r="F212" i="51"/>
  <c r="L211" i="51"/>
  <c r="J211" i="51"/>
  <c r="H211" i="51"/>
  <c r="F211" i="51"/>
  <c r="L210" i="51"/>
  <c r="J210" i="51"/>
  <c r="H210" i="51"/>
  <c r="F210" i="51"/>
  <c r="L209" i="51"/>
  <c r="J209" i="51"/>
  <c r="H209" i="51"/>
  <c r="F209" i="51"/>
  <c r="L208" i="51"/>
  <c r="J208" i="51"/>
  <c r="H208" i="51"/>
  <c r="F208" i="51"/>
  <c r="L207" i="51"/>
  <c r="J207" i="51"/>
  <c r="H207" i="51"/>
  <c r="F207" i="51"/>
  <c r="K205" i="51"/>
  <c r="J197" i="51"/>
  <c r="H197" i="51"/>
  <c r="F197" i="51"/>
  <c r="J196" i="51"/>
  <c r="H196" i="51"/>
  <c r="F196" i="51"/>
  <c r="J195" i="51"/>
  <c r="H195" i="51"/>
  <c r="F195" i="51"/>
  <c r="J194" i="51"/>
  <c r="H194" i="51"/>
  <c r="F194" i="51"/>
  <c r="J193" i="51"/>
  <c r="H193" i="51"/>
  <c r="F193" i="51"/>
  <c r="J192" i="51"/>
  <c r="H192" i="51"/>
  <c r="F192" i="51"/>
  <c r="J191" i="51"/>
  <c r="H191" i="51"/>
  <c r="F191" i="51"/>
  <c r="J190" i="51"/>
  <c r="H190" i="51"/>
  <c r="F190" i="51"/>
  <c r="L189" i="51"/>
  <c r="J189" i="51"/>
  <c r="H189" i="51"/>
  <c r="F189" i="51"/>
  <c r="L188" i="51"/>
  <c r="J188" i="51"/>
  <c r="H188" i="51"/>
  <c r="F188" i="51"/>
  <c r="L187" i="51"/>
  <c r="J187" i="51"/>
  <c r="H187" i="51"/>
  <c r="F187" i="51"/>
  <c r="L186" i="51"/>
  <c r="J186" i="51"/>
  <c r="H186" i="51"/>
  <c r="F186" i="51"/>
  <c r="L185" i="51"/>
  <c r="J185" i="51"/>
  <c r="H185" i="51"/>
  <c r="F185" i="51"/>
  <c r="K183" i="51"/>
  <c r="J175" i="51"/>
  <c r="H175" i="51"/>
  <c r="F175" i="51"/>
  <c r="J174" i="51"/>
  <c r="H174" i="51"/>
  <c r="F174" i="51"/>
  <c r="J173" i="51"/>
  <c r="H173" i="51"/>
  <c r="F173" i="51"/>
  <c r="J172" i="51"/>
  <c r="H172" i="51"/>
  <c r="F172" i="51"/>
  <c r="J171" i="51"/>
  <c r="H171" i="51"/>
  <c r="F171" i="51"/>
  <c r="J170" i="51"/>
  <c r="H170" i="51"/>
  <c r="F170" i="51"/>
  <c r="J169" i="51"/>
  <c r="H169" i="51"/>
  <c r="F169" i="51"/>
  <c r="J168" i="51"/>
  <c r="H168" i="51"/>
  <c r="F168" i="51"/>
  <c r="L167" i="51"/>
  <c r="J167" i="51"/>
  <c r="H167" i="51"/>
  <c r="F167" i="51"/>
  <c r="L166" i="51"/>
  <c r="J166" i="51"/>
  <c r="H166" i="51"/>
  <c r="F166" i="51"/>
  <c r="L165" i="51"/>
  <c r="J165" i="51"/>
  <c r="H165" i="51"/>
  <c r="F165" i="51"/>
  <c r="L164" i="51"/>
  <c r="J164" i="51"/>
  <c r="H164" i="51"/>
  <c r="F164" i="51"/>
  <c r="L163" i="51"/>
  <c r="J163" i="51"/>
  <c r="H163" i="51"/>
  <c r="F163" i="51"/>
  <c r="K161" i="51"/>
  <c r="J153" i="51"/>
  <c r="H153" i="51"/>
  <c r="F153" i="51"/>
  <c r="J152" i="51"/>
  <c r="H152" i="51"/>
  <c r="F152" i="51"/>
  <c r="J151" i="51"/>
  <c r="H151" i="51"/>
  <c r="F151" i="51"/>
  <c r="J150" i="51"/>
  <c r="H150" i="51"/>
  <c r="F150" i="51"/>
  <c r="J149" i="51"/>
  <c r="H149" i="51"/>
  <c r="F149" i="51"/>
  <c r="J148" i="51"/>
  <c r="H148" i="51"/>
  <c r="F148" i="51"/>
  <c r="J147" i="51"/>
  <c r="H147" i="51"/>
  <c r="F147" i="51"/>
  <c r="J146" i="51"/>
  <c r="H146" i="51"/>
  <c r="F146" i="51"/>
  <c r="L145" i="51"/>
  <c r="J145" i="51"/>
  <c r="H145" i="51"/>
  <c r="F145" i="51"/>
  <c r="L144" i="51"/>
  <c r="J144" i="51"/>
  <c r="H144" i="51"/>
  <c r="F144" i="51"/>
  <c r="L143" i="51"/>
  <c r="J143" i="51"/>
  <c r="H143" i="51"/>
  <c r="F143" i="51"/>
  <c r="L142" i="51"/>
  <c r="J142" i="51"/>
  <c r="H142" i="51"/>
  <c r="F142" i="51"/>
  <c r="L141" i="51"/>
  <c r="J141" i="51"/>
  <c r="H141" i="51"/>
  <c r="F141" i="51"/>
  <c r="K139" i="51"/>
  <c r="J131" i="51"/>
  <c r="H131" i="51"/>
  <c r="F131" i="51"/>
  <c r="J130" i="51"/>
  <c r="H130" i="51"/>
  <c r="F130" i="51"/>
  <c r="J129" i="51"/>
  <c r="H129" i="51"/>
  <c r="F129" i="51"/>
  <c r="J128" i="51"/>
  <c r="H128" i="51"/>
  <c r="F128" i="51"/>
  <c r="J127" i="51"/>
  <c r="H127" i="51"/>
  <c r="F127" i="51"/>
  <c r="J126" i="51"/>
  <c r="H126" i="51"/>
  <c r="F126" i="51"/>
  <c r="J125" i="51"/>
  <c r="H125" i="51"/>
  <c r="F125" i="51"/>
  <c r="J124" i="51"/>
  <c r="H124" i="51"/>
  <c r="F124" i="51"/>
  <c r="L123" i="51"/>
  <c r="J123" i="51"/>
  <c r="H123" i="51"/>
  <c r="F123" i="51"/>
  <c r="L122" i="51"/>
  <c r="J122" i="51"/>
  <c r="H122" i="51"/>
  <c r="F122" i="51"/>
  <c r="L121" i="51"/>
  <c r="J121" i="51"/>
  <c r="H121" i="51"/>
  <c r="F121" i="51"/>
  <c r="L120" i="51"/>
  <c r="J120" i="51"/>
  <c r="H120" i="51"/>
  <c r="F120" i="51"/>
  <c r="L119" i="51"/>
  <c r="J119" i="51"/>
  <c r="H119" i="51"/>
  <c r="F119" i="51"/>
  <c r="K117" i="51"/>
  <c r="J109" i="51"/>
  <c r="H109" i="51"/>
  <c r="F109" i="51"/>
  <c r="J108" i="51"/>
  <c r="H108" i="51"/>
  <c r="F108" i="51"/>
  <c r="J107" i="51"/>
  <c r="H107" i="51"/>
  <c r="F107" i="51"/>
  <c r="J106" i="51"/>
  <c r="H106" i="51"/>
  <c r="F106" i="51"/>
  <c r="J105" i="51"/>
  <c r="H105" i="51"/>
  <c r="F105" i="51"/>
  <c r="J104" i="51"/>
  <c r="H104" i="51"/>
  <c r="F104" i="51"/>
  <c r="J103" i="51"/>
  <c r="H103" i="51"/>
  <c r="F103" i="51"/>
  <c r="J102" i="51"/>
  <c r="H102" i="51"/>
  <c r="F102" i="51"/>
  <c r="L101" i="51"/>
  <c r="J101" i="51"/>
  <c r="H101" i="51"/>
  <c r="F101" i="51"/>
  <c r="L100" i="51"/>
  <c r="J100" i="51"/>
  <c r="H100" i="51"/>
  <c r="F100" i="51"/>
  <c r="L99" i="51"/>
  <c r="J99" i="51"/>
  <c r="H99" i="51"/>
  <c r="F99" i="51"/>
  <c r="L98" i="51"/>
  <c r="J98" i="51"/>
  <c r="H98" i="51"/>
  <c r="F98" i="51"/>
  <c r="L97" i="51"/>
  <c r="J97" i="51"/>
  <c r="H97" i="51"/>
  <c r="F97" i="51"/>
  <c r="K95" i="51"/>
  <c r="J87" i="51"/>
  <c r="H87" i="51"/>
  <c r="F87" i="51"/>
  <c r="J86" i="51"/>
  <c r="H86" i="51"/>
  <c r="F86" i="51"/>
  <c r="J85" i="51"/>
  <c r="H85" i="51"/>
  <c r="F85" i="51"/>
  <c r="J84" i="51"/>
  <c r="H84" i="51"/>
  <c r="F84" i="51"/>
  <c r="J83" i="51"/>
  <c r="H83" i="51"/>
  <c r="F83" i="51"/>
  <c r="J82" i="51"/>
  <c r="H82" i="51"/>
  <c r="F82" i="51"/>
  <c r="J81" i="51"/>
  <c r="H81" i="51"/>
  <c r="F81" i="51"/>
  <c r="J80" i="51"/>
  <c r="H80" i="51"/>
  <c r="F80" i="51"/>
  <c r="L79" i="51"/>
  <c r="J79" i="51"/>
  <c r="H79" i="51"/>
  <c r="F79" i="51"/>
  <c r="L78" i="51"/>
  <c r="J78" i="51"/>
  <c r="H78" i="51"/>
  <c r="F78" i="51"/>
  <c r="L77" i="51"/>
  <c r="J77" i="51"/>
  <c r="H77" i="51"/>
  <c r="F77" i="51"/>
  <c r="L76" i="51"/>
  <c r="J76" i="51"/>
  <c r="H76" i="51"/>
  <c r="F76" i="51"/>
  <c r="L75" i="51"/>
  <c r="J75" i="51"/>
  <c r="H75" i="51"/>
  <c r="F75" i="51"/>
  <c r="K73" i="51"/>
  <c r="J65" i="51"/>
  <c r="H65" i="51"/>
  <c r="F65" i="51"/>
  <c r="J64" i="51"/>
  <c r="H64" i="51"/>
  <c r="F64" i="51"/>
  <c r="J63" i="51"/>
  <c r="H63" i="51"/>
  <c r="F63" i="51"/>
  <c r="J62" i="51"/>
  <c r="H62" i="51"/>
  <c r="F62" i="51"/>
  <c r="J61" i="51"/>
  <c r="H61" i="51"/>
  <c r="F61" i="51"/>
  <c r="J60" i="51"/>
  <c r="H60" i="51"/>
  <c r="F60" i="51"/>
  <c r="J59" i="51"/>
  <c r="H59" i="51"/>
  <c r="F59" i="51"/>
  <c r="J58" i="51"/>
  <c r="H58" i="51"/>
  <c r="F58" i="51"/>
  <c r="L57" i="51"/>
  <c r="J57" i="51"/>
  <c r="H57" i="51"/>
  <c r="F57" i="51"/>
  <c r="L56" i="51"/>
  <c r="J56" i="51"/>
  <c r="H56" i="51"/>
  <c r="F56" i="51"/>
  <c r="L55" i="51"/>
  <c r="J55" i="51"/>
  <c r="H55" i="51"/>
  <c r="F55" i="51"/>
  <c r="L54" i="51"/>
  <c r="J54" i="51"/>
  <c r="H54" i="51"/>
  <c r="F54" i="51"/>
  <c r="L53" i="51"/>
  <c r="J53" i="51"/>
  <c r="H53" i="51"/>
  <c r="F53" i="51"/>
  <c r="K51" i="51"/>
  <c r="J43" i="51"/>
  <c r="H43" i="51"/>
  <c r="F43" i="51"/>
  <c r="J42" i="51"/>
  <c r="H42" i="51"/>
  <c r="F42" i="51"/>
  <c r="J41" i="51"/>
  <c r="H41" i="51"/>
  <c r="F41" i="51"/>
  <c r="J40" i="51"/>
  <c r="H40" i="51"/>
  <c r="F40" i="51"/>
  <c r="J39" i="51"/>
  <c r="H39" i="51"/>
  <c r="F39" i="51"/>
  <c r="J38" i="51"/>
  <c r="H38" i="51"/>
  <c r="F38" i="51"/>
  <c r="J37" i="51"/>
  <c r="H37" i="51"/>
  <c r="F37" i="51"/>
  <c r="J36" i="51"/>
  <c r="H36" i="51"/>
  <c r="F36" i="51"/>
  <c r="L35" i="51"/>
  <c r="J35" i="51"/>
  <c r="H35" i="51"/>
  <c r="F35" i="51"/>
  <c r="L34" i="51"/>
  <c r="J34" i="51"/>
  <c r="H34" i="51"/>
  <c r="F34" i="51"/>
  <c r="L33" i="51"/>
  <c r="J33" i="51"/>
  <c r="H33" i="51"/>
  <c r="F33" i="51"/>
  <c r="L32" i="51"/>
  <c r="J32" i="51"/>
  <c r="H32" i="51"/>
  <c r="F32" i="51"/>
  <c r="L31" i="51"/>
  <c r="J31" i="51"/>
  <c r="H31" i="51"/>
  <c r="F31" i="51"/>
  <c r="K29" i="51"/>
  <c r="J21" i="51"/>
  <c r="H21" i="51"/>
  <c r="F21" i="51"/>
  <c r="J20" i="51"/>
  <c r="H20" i="51"/>
  <c r="F20" i="51"/>
  <c r="J19" i="51"/>
  <c r="H19" i="51"/>
  <c r="F19" i="51"/>
  <c r="J18" i="51"/>
  <c r="H18" i="51"/>
  <c r="F18" i="51"/>
  <c r="J17" i="51"/>
  <c r="H17" i="51"/>
  <c r="F17" i="51"/>
  <c r="J16" i="51"/>
  <c r="H16" i="51"/>
  <c r="F16" i="51"/>
  <c r="J15" i="51"/>
  <c r="H15" i="51"/>
  <c r="F15" i="51"/>
  <c r="J14" i="51"/>
  <c r="H14" i="51"/>
  <c r="F14" i="51"/>
  <c r="L13" i="51"/>
  <c r="J13" i="51"/>
  <c r="H13" i="51"/>
  <c r="F13" i="51"/>
  <c r="L12" i="51"/>
  <c r="J12" i="51"/>
  <c r="H12" i="51"/>
  <c r="F12" i="51"/>
  <c r="L11" i="51"/>
  <c r="J11" i="51"/>
  <c r="H11" i="51"/>
  <c r="F11" i="51"/>
  <c r="L10" i="51"/>
  <c r="J10" i="51"/>
  <c r="H10" i="51"/>
  <c r="F10" i="51"/>
  <c r="L9" i="51"/>
  <c r="J9" i="51"/>
  <c r="H9" i="51"/>
  <c r="F9" i="51"/>
  <c r="I7" i="51"/>
  <c r="G7" i="51" s="1"/>
  <c r="B252" i="51"/>
  <c r="B226" i="51"/>
  <c r="B204" i="51"/>
  <c r="B182" i="51"/>
  <c r="B160" i="51"/>
  <c r="B138" i="51"/>
  <c r="B116" i="51"/>
  <c r="J109" i="50"/>
  <c r="H109" i="50"/>
  <c r="F109" i="50"/>
  <c r="J108" i="50"/>
  <c r="H108" i="50"/>
  <c r="F108" i="50"/>
  <c r="J107" i="50"/>
  <c r="H107" i="50"/>
  <c r="F107" i="50"/>
  <c r="J106" i="50"/>
  <c r="H106" i="50"/>
  <c r="F106" i="50"/>
  <c r="J105" i="50"/>
  <c r="H105" i="50"/>
  <c r="F105" i="50"/>
  <c r="J104" i="50"/>
  <c r="H104" i="50"/>
  <c r="F104" i="50"/>
  <c r="J103" i="50"/>
  <c r="H103" i="50"/>
  <c r="F103" i="50"/>
  <c r="J102" i="50"/>
  <c r="H102" i="50"/>
  <c r="F102" i="50"/>
  <c r="L101" i="50"/>
  <c r="J101" i="50"/>
  <c r="H101" i="50"/>
  <c r="F101" i="50"/>
  <c r="L100" i="50"/>
  <c r="J100" i="50"/>
  <c r="H100" i="50"/>
  <c r="F100" i="50"/>
  <c r="L99" i="50"/>
  <c r="J99" i="50"/>
  <c r="H99" i="50"/>
  <c r="F99" i="50"/>
  <c r="L98" i="50"/>
  <c r="J98" i="50"/>
  <c r="H98" i="50"/>
  <c r="F98" i="50"/>
  <c r="L97" i="50"/>
  <c r="J97" i="50"/>
  <c r="H97" i="50"/>
  <c r="F97" i="50"/>
  <c r="L96" i="50"/>
  <c r="J96" i="50"/>
  <c r="H96" i="50"/>
  <c r="I95" i="50"/>
  <c r="G95" i="50"/>
  <c r="E95" i="50"/>
  <c r="F96" i="50" s="1"/>
  <c r="J87" i="50"/>
  <c r="H87" i="50"/>
  <c r="F87" i="50"/>
  <c r="J86" i="50"/>
  <c r="H86" i="50"/>
  <c r="F86" i="50"/>
  <c r="J85" i="50"/>
  <c r="H85" i="50"/>
  <c r="F85" i="50"/>
  <c r="J84" i="50"/>
  <c r="H84" i="50"/>
  <c r="F84" i="50"/>
  <c r="J83" i="50"/>
  <c r="H83" i="50"/>
  <c r="F83" i="50"/>
  <c r="J82" i="50"/>
  <c r="H82" i="50"/>
  <c r="F82" i="50"/>
  <c r="J81" i="50"/>
  <c r="H81" i="50"/>
  <c r="F81" i="50"/>
  <c r="J80" i="50"/>
  <c r="H80" i="50"/>
  <c r="F80" i="50"/>
  <c r="L79" i="50"/>
  <c r="J79" i="50"/>
  <c r="H79" i="50"/>
  <c r="F79" i="50"/>
  <c r="L78" i="50"/>
  <c r="J78" i="50"/>
  <c r="H78" i="50"/>
  <c r="F78" i="50"/>
  <c r="L77" i="50"/>
  <c r="J77" i="50"/>
  <c r="H77" i="50"/>
  <c r="F77" i="50"/>
  <c r="L76" i="50"/>
  <c r="J76" i="50"/>
  <c r="H76" i="50"/>
  <c r="F76" i="50"/>
  <c r="L75" i="50"/>
  <c r="J75" i="50"/>
  <c r="H75" i="50"/>
  <c r="F75" i="50"/>
  <c r="L74" i="50"/>
  <c r="J74" i="50"/>
  <c r="I73" i="50"/>
  <c r="G73" i="50" s="1"/>
  <c r="J65" i="50"/>
  <c r="H65" i="50"/>
  <c r="F65" i="50"/>
  <c r="J64" i="50"/>
  <c r="H64" i="50"/>
  <c r="F64" i="50"/>
  <c r="J63" i="50"/>
  <c r="H63" i="50"/>
  <c r="F63" i="50"/>
  <c r="J62" i="50"/>
  <c r="H62" i="50"/>
  <c r="F62" i="50"/>
  <c r="J61" i="50"/>
  <c r="H61" i="50"/>
  <c r="F61" i="50"/>
  <c r="J60" i="50"/>
  <c r="H60" i="50"/>
  <c r="F60" i="50"/>
  <c r="J59" i="50"/>
  <c r="H59" i="50"/>
  <c r="F59" i="50"/>
  <c r="J58" i="50"/>
  <c r="H58" i="50"/>
  <c r="F58" i="50"/>
  <c r="L57" i="50"/>
  <c r="J57" i="50"/>
  <c r="H57" i="50"/>
  <c r="F57" i="50"/>
  <c r="L56" i="50"/>
  <c r="J56" i="50"/>
  <c r="H56" i="50"/>
  <c r="F56" i="50"/>
  <c r="L55" i="50"/>
  <c r="J55" i="50"/>
  <c r="H55" i="50"/>
  <c r="F55" i="50"/>
  <c r="L54" i="50"/>
  <c r="J54" i="50"/>
  <c r="H54" i="50"/>
  <c r="F54" i="50"/>
  <c r="L53" i="50"/>
  <c r="J53" i="50"/>
  <c r="H53" i="50"/>
  <c r="F53" i="50"/>
  <c r="L52" i="50"/>
  <c r="I51" i="50"/>
  <c r="J52" i="50" s="1"/>
  <c r="J43" i="50"/>
  <c r="H43" i="50"/>
  <c r="F43" i="50"/>
  <c r="J42" i="50"/>
  <c r="H42" i="50"/>
  <c r="F42" i="50"/>
  <c r="J41" i="50"/>
  <c r="H41" i="50"/>
  <c r="F41" i="50"/>
  <c r="J40" i="50"/>
  <c r="H40" i="50"/>
  <c r="F40" i="50"/>
  <c r="J39" i="50"/>
  <c r="H39" i="50"/>
  <c r="F39" i="50"/>
  <c r="J38" i="50"/>
  <c r="H38" i="50"/>
  <c r="F38" i="50"/>
  <c r="J37" i="50"/>
  <c r="H37" i="50"/>
  <c r="F37" i="50"/>
  <c r="J36" i="50"/>
  <c r="H36" i="50"/>
  <c r="F36" i="50"/>
  <c r="L35" i="50"/>
  <c r="J35" i="50"/>
  <c r="H35" i="50"/>
  <c r="F35" i="50"/>
  <c r="L34" i="50"/>
  <c r="J34" i="50"/>
  <c r="H34" i="50"/>
  <c r="F34" i="50"/>
  <c r="L33" i="50"/>
  <c r="J33" i="50"/>
  <c r="H33" i="50"/>
  <c r="F33" i="50"/>
  <c r="L32" i="50"/>
  <c r="J32" i="50"/>
  <c r="H32" i="50"/>
  <c r="F32" i="50"/>
  <c r="L31" i="50"/>
  <c r="J31" i="50"/>
  <c r="H31" i="50"/>
  <c r="F31" i="50"/>
  <c r="L30" i="50"/>
  <c r="J30" i="50"/>
  <c r="I29" i="50"/>
  <c r="G29" i="50" s="1"/>
  <c r="J21" i="50"/>
  <c r="H21" i="50"/>
  <c r="F21" i="50"/>
  <c r="J20" i="50"/>
  <c r="H20" i="50"/>
  <c r="F20" i="50"/>
  <c r="J19" i="50"/>
  <c r="H19" i="50"/>
  <c r="F19" i="50"/>
  <c r="J18" i="50"/>
  <c r="H18" i="50"/>
  <c r="F18" i="50"/>
  <c r="J17" i="50"/>
  <c r="H17" i="50"/>
  <c r="F17" i="50"/>
  <c r="J16" i="50"/>
  <c r="H16" i="50"/>
  <c r="F16" i="50"/>
  <c r="J15" i="50"/>
  <c r="H15" i="50"/>
  <c r="F15" i="50"/>
  <c r="J14" i="50"/>
  <c r="H14" i="50"/>
  <c r="F14" i="50"/>
  <c r="L13" i="50"/>
  <c r="J13" i="50"/>
  <c r="H13" i="50"/>
  <c r="F13" i="50"/>
  <c r="L12" i="50"/>
  <c r="J12" i="50"/>
  <c r="H12" i="50"/>
  <c r="F12" i="50"/>
  <c r="L11" i="50"/>
  <c r="J11" i="50"/>
  <c r="H11" i="50"/>
  <c r="F11" i="50"/>
  <c r="L10" i="50"/>
  <c r="J10" i="50"/>
  <c r="H10" i="50"/>
  <c r="F10" i="50"/>
  <c r="L9" i="50"/>
  <c r="J9" i="50"/>
  <c r="H9" i="50"/>
  <c r="F9" i="50"/>
  <c r="L8" i="50"/>
  <c r="J8" i="50"/>
  <c r="H8" i="50"/>
  <c r="F8" i="50"/>
  <c r="I7" i="50"/>
  <c r="G7" i="50"/>
  <c r="E7" i="50"/>
  <c r="C7" i="50"/>
  <c r="D8" i="50" s="1"/>
  <c r="G15" i="9"/>
  <c r="G14" i="9"/>
  <c r="G13" i="9"/>
  <c r="G12" i="9"/>
  <c r="J285" i="49"/>
  <c r="H285" i="49"/>
  <c r="F285" i="49"/>
  <c r="J284" i="49"/>
  <c r="H284" i="49"/>
  <c r="F284" i="49"/>
  <c r="J283" i="49"/>
  <c r="H283" i="49"/>
  <c r="F283" i="49"/>
  <c r="J282" i="49"/>
  <c r="H282" i="49"/>
  <c r="F282" i="49"/>
  <c r="J281" i="49"/>
  <c r="H281" i="49"/>
  <c r="F281" i="49"/>
  <c r="J280" i="49"/>
  <c r="H280" i="49"/>
  <c r="F280" i="49"/>
  <c r="J279" i="49"/>
  <c r="H279" i="49"/>
  <c r="F279" i="49"/>
  <c r="J278" i="49"/>
  <c r="H278" i="49"/>
  <c r="F278" i="49"/>
  <c r="L277" i="49"/>
  <c r="J277" i="49"/>
  <c r="H277" i="49"/>
  <c r="F277" i="49"/>
  <c r="L276" i="49"/>
  <c r="J276" i="49"/>
  <c r="H276" i="49"/>
  <c r="F276" i="49"/>
  <c r="L275" i="49"/>
  <c r="J275" i="49"/>
  <c r="H275" i="49"/>
  <c r="F275" i="49"/>
  <c r="L274" i="49"/>
  <c r="J274" i="49"/>
  <c r="H274" i="49"/>
  <c r="F274" i="49"/>
  <c r="L273" i="49"/>
  <c r="J273" i="49"/>
  <c r="H273" i="49"/>
  <c r="F273" i="49"/>
  <c r="L272" i="49"/>
  <c r="K271" i="49"/>
  <c r="J263" i="49"/>
  <c r="H263" i="49"/>
  <c r="F263" i="49"/>
  <c r="J262" i="49"/>
  <c r="H262" i="49"/>
  <c r="F262" i="49"/>
  <c r="J261" i="49"/>
  <c r="H261" i="49"/>
  <c r="F261" i="49"/>
  <c r="J260" i="49"/>
  <c r="H260" i="49"/>
  <c r="F260" i="49"/>
  <c r="J259" i="49"/>
  <c r="H259" i="49"/>
  <c r="F259" i="49"/>
  <c r="J258" i="49"/>
  <c r="H258" i="49"/>
  <c r="F258" i="49"/>
  <c r="J257" i="49"/>
  <c r="H257" i="49"/>
  <c r="F257" i="49"/>
  <c r="J256" i="49"/>
  <c r="H256" i="49"/>
  <c r="F256" i="49"/>
  <c r="L255" i="49"/>
  <c r="J255" i="49"/>
  <c r="H255" i="49"/>
  <c r="F255" i="49"/>
  <c r="L254" i="49"/>
  <c r="J254" i="49"/>
  <c r="H254" i="49"/>
  <c r="F254" i="49"/>
  <c r="L253" i="49"/>
  <c r="J253" i="49"/>
  <c r="H253" i="49"/>
  <c r="F253" i="49"/>
  <c r="L252" i="49"/>
  <c r="J252" i="49"/>
  <c r="H252" i="49"/>
  <c r="F252" i="49"/>
  <c r="L251" i="49"/>
  <c r="J251" i="49"/>
  <c r="H251" i="49"/>
  <c r="F251" i="49"/>
  <c r="L250" i="49"/>
  <c r="K249" i="49"/>
  <c r="J241" i="49"/>
  <c r="H241" i="49"/>
  <c r="F241" i="49"/>
  <c r="J240" i="49"/>
  <c r="H240" i="49"/>
  <c r="F240" i="49"/>
  <c r="J239" i="49"/>
  <c r="H239" i="49"/>
  <c r="F239" i="49"/>
  <c r="J238" i="49"/>
  <c r="H238" i="49"/>
  <c r="F238" i="49"/>
  <c r="J237" i="49"/>
  <c r="H237" i="49"/>
  <c r="F237" i="49"/>
  <c r="J236" i="49"/>
  <c r="H236" i="49"/>
  <c r="F236" i="49"/>
  <c r="J235" i="49"/>
  <c r="H235" i="49"/>
  <c r="F235" i="49"/>
  <c r="J234" i="49"/>
  <c r="H234" i="49"/>
  <c r="F234" i="49"/>
  <c r="L233" i="49"/>
  <c r="J233" i="49"/>
  <c r="H233" i="49"/>
  <c r="F233" i="49"/>
  <c r="L232" i="49"/>
  <c r="J232" i="49"/>
  <c r="H232" i="49"/>
  <c r="F232" i="49"/>
  <c r="L231" i="49"/>
  <c r="J231" i="49"/>
  <c r="H231" i="49"/>
  <c r="F231" i="49"/>
  <c r="L230" i="49"/>
  <c r="J230" i="49"/>
  <c r="H230" i="49"/>
  <c r="F230" i="49"/>
  <c r="L229" i="49"/>
  <c r="J229" i="49"/>
  <c r="H229" i="49"/>
  <c r="F229" i="49"/>
  <c r="K227" i="49"/>
  <c r="L228" i="49" s="1"/>
  <c r="G227" i="49"/>
  <c r="H228" i="49" s="1"/>
  <c r="J219" i="49"/>
  <c r="H219" i="49"/>
  <c r="F219" i="49"/>
  <c r="J218" i="49"/>
  <c r="H218" i="49"/>
  <c r="F218" i="49"/>
  <c r="J217" i="49"/>
  <c r="H217" i="49"/>
  <c r="F217" i="49"/>
  <c r="J216" i="49"/>
  <c r="H216" i="49"/>
  <c r="F216" i="49"/>
  <c r="J215" i="49"/>
  <c r="H215" i="49"/>
  <c r="F215" i="49"/>
  <c r="J214" i="49"/>
  <c r="H214" i="49"/>
  <c r="F214" i="49"/>
  <c r="J213" i="49"/>
  <c r="H213" i="49"/>
  <c r="F213" i="49"/>
  <c r="J212" i="49"/>
  <c r="H212" i="49"/>
  <c r="F212" i="49"/>
  <c r="L211" i="49"/>
  <c r="J211" i="49"/>
  <c r="H211" i="49"/>
  <c r="F211" i="49"/>
  <c r="L210" i="49"/>
  <c r="J210" i="49"/>
  <c r="H210" i="49"/>
  <c r="F210" i="49"/>
  <c r="L209" i="49"/>
  <c r="J209" i="49"/>
  <c r="H209" i="49"/>
  <c r="F209" i="49"/>
  <c r="L208" i="49"/>
  <c r="J208" i="49"/>
  <c r="H208" i="49"/>
  <c r="F208" i="49"/>
  <c r="L207" i="49"/>
  <c r="J207" i="49"/>
  <c r="H207" i="49"/>
  <c r="F207" i="49"/>
  <c r="L206" i="49"/>
  <c r="K205" i="49"/>
  <c r="J197" i="49"/>
  <c r="H197" i="49"/>
  <c r="F197" i="49"/>
  <c r="J196" i="49"/>
  <c r="H196" i="49"/>
  <c r="F196" i="49"/>
  <c r="J195" i="49"/>
  <c r="H195" i="49"/>
  <c r="F195" i="49"/>
  <c r="J194" i="49"/>
  <c r="H194" i="49"/>
  <c r="F194" i="49"/>
  <c r="J193" i="49"/>
  <c r="H193" i="49"/>
  <c r="F193" i="49"/>
  <c r="J192" i="49"/>
  <c r="H192" i="49"/>
  <c r="F192" i="49"/>
  <c r="J191" i="49"/>
  <c r="H191" i="49"/>
  <c r="F191" i="49"/>
  <c r="J190" i="49"/>
  <c r="H190" i="49"/>
  <c r="F190" i="49"/>
  <c r="L189" i="49"/>
  <c r="J189" i="49"/>
  <c r="H189" i="49"/>
  <c r="F189" i="49"/>
  <c r="L188" i="49"/>
  <c r="J188" i="49"/>
  <c r="H188" i="49"/>
  <c r="F188" i="49"/>
  <c r="L187" i="49"/>
  <c r="J187" i="49"/>
  <c r="H187" i="49"/>
  <c r="F187" i="49"/>
  <c r="L186" i="49"/>
  <c r="J186" i="49"/>
  <c r="H186" i="49"/>
  <c r="F186" i="49"/>
  <c r="L185" i="49"/>
  <c r="J185" i="49"/>
  <c r="H185" i="49"/>
  <c r="F185" i="49"/>
  <c r="K183" i="49"/>
  <c r="L184" i="49" s="1"/>
  <c r="I183" i="49"/>
  <c r="J184" i="49" s="1"/>
  <c r="J175" i="49"/>
  <c r="H175" i="49"/>
  <c r="F175" i="49"/>
  <c r="J174" i="49"/>
  <c r="H174" i="49"/>
  <c r="F174" i="49"/>
  <c r="J173" i="49"/>
  <c r="H173" i="49"/>
  <c r="F173" i="49"/>
  <c r="J172" i="49"/>
  <c r="H172" i="49"/>
  <c r="F172" i="49"/>
  <c r="J171" i="49"/>
  <c r="H171" i="49"/>
  <c r="F171" i="49"/>
  <c r="J170" i="49"/>
  <c r="H170" i="49"/>
  <c r="F170" i="49"/>
  <c r="J169" i="49"/>
  <c r="H169" i="49"/>
  <c r="F169" i="49"/>
  <c r="J168" i="49"/>
  <c r="H168" i="49"/>
  <c r="F168" i="49"/>
  <c r="L167" i="49"/>
  <c r="J167" i="49"/>
  <c r="H167" i="49"/>
  <c r="F167" i="49"/>
  <c r="L166" i="49"/>
  <c r="J166" i="49"/>
  <c r="H166" i="49"/>
  <c r="F166" i="49"/>
  <c r="L165" i="49"/>
  <c r="J165" i="49"/>
  <c r="H165" i="49"/>
  <c r="F165" i="49"/>
  <c r="L164" i="49"/>
  <c r="J164" i="49"/>
  <c r="H164" i="49"/>
  <c r="F164" i="49"/>
  <c r="L163" i="49"/>
  <c r="J163" i="49"/>
  <c r="H163" i="49"/>
  <c r="F163" i="49"/>
  <c r="K161" i="49"/>
  <c r="L162" i="49" s="1"/>
  <c r="J153" i="49"/>
  <c r="H153" i="49"/>
  <c r="F153" i="49"/>
  <c r="J152" i="49"/>
  <c r="H152" i="49"/>
  <c r="F152" i="49"/>
  <c r="J151" i="49"/>
  <c r="H151" i="49"/>
  <c r="F151" i="49"/>
  <c r="J150" i="49"/>
  <c r="H150" i="49"/>
  <c r="F150" i="49"/>
  <c r="J149" i="49"/>
  <c r="H149" i="49"/>
  <c r="F149" i="49"/>
  <c r="J148" i="49"/>
  <c r="H148" i="49"/>
  <c r="F148" i="49"/>
  <c r="J147" i="49"/>
  <c r="H147" i="49"/>
  <c r="F147" i="49"/>
  <c r="J146" i="49"/>
  <c r="H146" i="49"/>
  <c r="F146" i="49"/>
  <c r="L145" i="49"/>
  <c r="J145" i="49"/>
  <c r="H145" i="49"/>
  <c r="F145" i="49"/>
  <c r="L144" i="49"/>
  <c r="J144" i="49"/>
  <c r="H144" i="49"/>
  <c r="F144" i="49"/>
  <c r="L143" i="49"/>
  <c r="J143" i="49"/>
  <c r="H143" i="49"/>
  <c r="F143" i="49"/>
  <c r="L142" i="49"/>
  <c r="J142" i="49"/>
  <c r="H142" i="49"/>
  <c r="F142" i="49"/>
  <c r="L141" i="49"/>
  <c r="J141" i="49"/>
  <c r="H141" i="49"/>
  <c r="F141" i="49"/>
  <c r="K139" i="49"/>
  <c r="L140" i="49" s="1"/>
  <c r="I139" i="49"/>
  <c r="J140" i="49" s="1"/>
  <c r="J131" i="49"/>
  <c r="H131" i="49"/>
  <c r="F131" i="49"/>
  <c r="J130" i="49"/>
  <c r="H130" i="49"/>
  <c r="F130" i="49"/>
  <c r="J129" i="49"/>
  <c r="H129" i="49"/>
  <c r="F129" i="49"/>
  <c r="J128" i="49"/>
  <c r="H128" i="49"/>
  <c r="F128" i="49"/>
  <c r="J127" i="49"/>
  <c r="H127" i="49"/>
  <c r="F127" i="49"/>
  <c r="J126" i="49"/>
  <c r="H126" i="49"/>
  <c r="F126" i="49"/>
  <c r="J125" i="49"/>
  <c r="H125" i="49"/>
  <c r="F125" i="49"/>
  <c r="J124" i="49"/>
  <c r="H124" i="49"/>
  <c r="F124" i="49"/>
  <c r="L123" i="49"/>
  <c r="J123" i="49"/>
  <c r="H123" i="49"/>
  <c r="F123" i="49"/>
  <c r="L122" i="49"/>
  <c r="J122" i="49"/>
  <c r="H122" i="49"/>
  <c r="F122" i="49"/>
  <c r="L121" i="49"/>
  <c r="J121" i="49"/>
  <c r="H121" i="49"/>
  <c r="F121" i="49"/>
  <c r="L120" i="49"/>
  <c r="J120" i="49"/>
  <c r="H120" i="49"/>
  <c r="F120" i="49"/>
  <c r="L119" i="49"/>
  <c r="J119" i="49"/>
  <c r="H119" i="49"/>
  <c r="F119" i="49"/>
  <c r="L118" i="49"/>
  <c r="K117" i="49"/>
  <c r="J109" i="49"/>
  <c r="H109" i="49"/>
  <c r="F109" i="49"/>
  <c r="J108" i="49"/>
  <c r="H108" i="49"/>
  <c r="F108" i="49"/>
  <c r="J107" i="49"/>
  <c r="H107" i="49"/>
  <c r="F107" i="49"/>
  <c r="J106" i="49"/>
  <c r="H106" i="49"/>
  <c r="F106" i="49"/>
  <c r="J105" i="49"/>
  <c r="H105" i="49"/>
  <c r="F105" i="49"/>
  <c r="J104" i="49"/>
  <c r="H104" i="49"/>
  <c r="F104" i="49"/>
  <c r="J103" i="49"/>
  <c r="H103" i="49"/>
  <c r="F103" i="49"/>
  <c r="J102" i="49"/>
  <c r="H102" i="49"/>
  <c r="F102" i="49"/>
  <c r="L101" i="49"/>
  <c r="J101" i="49"/>
  <c r="H101" i="49"/>
  <c r="F101" i="49"/>
  <c r="L100" i="49"/>
  <c r="J100" i="49"/>
  <c r="H100" i="49"/>
  <c r="F100" i="49"/>
  <c r="L99" i="49"/>
  <c r="J99" i="49"/>
  <c r="H99" i="49"/>
  <c r="F99" i="49"/>
  <c r="L98" i="49"/>
  <c r="J98" i="49"/>
  <c r="H98" i="49"/>
  <c r="F98" i="49"/>
  <c r="L97" i="49"/>
  <c r="J97" i="49"/>
  <c r="H97" i="49"/>
  <c r="F97" i="49"/>
  <c r="L96" i="49"/>
  <c r="K95" i="49"/>
  <c r="J87" i="49"/>
  <c r="H87" i="49"/>
  <c r="F87" i="49"/>
  <c r="J86" i="49"/>
  <c r="H86" i="49"/>
  <c r="F86" i="49"/>
  <c r="J85" i="49"/>
  <c r="H85" i="49"/>
  <c r="F85" i="49"/>
  <c r="J84" i="49"/>
  <c r="H84" i="49"/>
  <c r="F84" i="49"/>
  <c r="J83" i="49"/>
  <c r="H83" i="49"/>
  <c r="F83" i="49"/>
  <c r="J82" i="49"/>
  <c r="H82" i="49"/>
  <c r="F82" i="49"/>
  <c r="J81" i="49"/>
  <c r="H81" i="49"/>
  <c r="F81" i="49"/>
  <c r="J80" i="49"/>
  <c r="H80" i="49"/>
  <c r="F80" i="49"/>
  <c r="L79" i="49"/>
  <c r="J79" i="49"/>
  <c r="H79" i="49"/>
  <c r="F79" i="49"/>
  <c r="L78" i="49"/>
  <c r="J78" i="49"/>
  <c r="H78" i="49"/>
  <c r="F78" i="49"/>
  <c r="L77" i="49"/>
  <c r="J77" i="49"/>
  <c r="H77" i="49"/>
  <c r="F77" i="49"/>
  <c r="L76" i="49"/>
  <c r="J76" i="49"/>
  <c r="H76" i="49"/>
  <c r="F76" i="49"/>
  <c r="L75" i="49"/>
  <c r="J75" i="49"/>
  <c r="H75" i="49"/>
  <c r="F75" i="49"/>
  <c r="K73" i="49"/>
  <c r="L74" i="49" s="1"/>
  <c r="I73" i="49"/>
  <c r="J74" i="49" s="1"/>
  <c r="J65" i="49"/>
  <c r="H65" i="49"/>
  <c r="F65" i="49"/>
  <c r="J64" i="49"/>
  <c r="H64" i="49"/>
  <c r="F64" i="49"/>
  <c r="J63" i="49"/>
  <c r="H63" i="49"/>
  <c r="F63" i="49"/>
  <c r="J62" i="49"/>
  <c r="H62" i="49"/>
  <c r="F62" i="49"/>
  <c r="J61" i="49"/>
  <c r="H61" i="49"/>
  <c r="F61" i="49"/>
  <c r="J60" i="49"/>
  <c r="H60" i="49"/>
  <c r="F60" i="49"/>
  <c r="J59" i="49"/>
  <c r="H59" i="49"/>
  <c r="F59" i="49"/>
  <c r="J58" i="49"/>
  <c r="H58" i="49"/>
  <c r="F58" i="49"/>
  <c r="L57" i="49"/>
  <c r="J57" i="49"/>
  <c r="H57" i="49"/>
  <c r="F57" i="49"/>
  <c r="L56" i="49"/>
  <c r="J56" i="49"/>
  <c r="H56" i="49"/>
  <c r="F56" i="49"/>
  <c r="L55" i="49"/>
  <c r="J55" i="49"/>
  <c r="H55" i="49"/>
  <c r="F55" i="49"/>
  <c r="L54" i="49"/>
  <c r="J54" i="49"/>
  <c r="H54" i="49"/>
  <c r="F54" i="49"/>
  <c r="L53" i="49"/>
  <c r="J53" i="49"/>
  <c r="H53" i="49"/>
  <c r="F53" i="49"/>
  <c r="L52" i="49"/>
  <c r="K51" i="49"/>
  <c r="J43" i="49"/>
  <c r="H43" i="49"/>
  <c r="F43" i="49"/>
  <c r="J42" i="49"/>
  <c r="H42" i="49"/>
  <c r="F42" i="49"/>
  <c r="J41" i="49"/>
  <c r="H41" i="49"/>
  <c r="F41" i="49"/>
  <c r="J40" i="49"/>
  <c r="H40" i="49"/>
  <c r="F40" i="49"/>
  <c r="J39" i="49"/>
  <c r="H39" i="49"/>
  <c r="F39" i="49"/>
  <c r="J38" i="49"/>
  <c r="H38" i="49"/>
  <c r="F38" i="49"/>
  <c r="J37" i="49"/>
  <c r="H37" i="49"/>
  <c r="F37" i="49"/>
  <c r="J36" i="49"/>
  <c r="H36" i="49"/>
  <c r="F36" i="49"/>
  <c r="L35" i="49"/>
  <c r="J35" i="49"/>
  <c r="H35" i="49"/>
  <c r="F35" i="49"/>
  <c r="L34" i="49"/>
  <c r="J34" i="49"/>
  <c r="H34" i="49"/>
  <c r="F34" i="49"/>
  <c r="L33" i="49"/>
  <c r="J33" i="49"/>
  <c r="H33" i="49"/>
  <c r="F33" i="49"/>
  <c r="L32" i="49"/>
  <c r="J32" i="49"/>
  <c r="H32" i="49"/>
  <c r="F32" i="49"/>
  <c r="L31" i="49"/>
  <c r="J31" i="49"/>
  <c r="H31" i="49"/>
  <c r="F31" i="49"/>
  <c r="L30" i="49"/>
  <c r="J30" i="49"/>
  <c r="K29" i="49"/>
  <c r="I29" i="49"/>
  <c r="J21" i="49"/>
  <c r="H21" i="49"/>
  <c r="F21" i="49"/>
  <c r="J20" i="49"/>
  <c r="H20" i="49"/>
  <c r="F20" i="49"/>
  <c r="J19" i="49"/>
  <c r="H19" i="49"/>
  <c r="F19" i="49"/>
  <c r="J18" i="49"/>
  <c r="H18" i="49"/>
  <c r="F18" i="49"/>
  <c r="J17" i="49"/>
  <c r="H17" i="49"/>
  <c r="F17" i="49"/>
  <c r="J16" i="49"/>
  <c r="H16" i="49"/>
  <c r="F16" i="49"/>
  <c r="J15" i="49"/>
  <c r="H15" i="49"/>
  <c r="F15" i="49"/>
  <c r="J14" i="49"/>
  <c r="H14" i="49"/>
  <c r="F14" i="49"/>
  <c r="L13" i="49"/>
  <c r="J13" i="49"/>
  <c r="H13" i="49"/>
  <c r="F13" i="49"/>
  <c r="L12" i="49"/>
  <c r="J12" i="49"/>
  <c r="H12" i="49"/>
  <c r="F12" i="49"/>
  <c r="L11" i="49"/>
  <c r="J11" i="49"/>
  <c r="H11" i="49"/>
  <c r="F11" i="49"/>
  <c r="L10" i="49"/>
  <c r="J10" i="49"/>
  <c r="H10" i="49"/>
  <c r="F10" i="49"/>
  <c r="L9" i="49"/>
  <c r="J9" i="49"/>
  <c r="H9" i="49"/>
  <c r="F9" i="49"/>
  <c r="L8" i="49"/>
  <c r="H8" i="49"/>
  <c r="I7" i="49"/>
  <c r="I161" i="49" s="1"/>
  <c r="J162" i="49" s="1"/>
  <c r="G7" i="49"/>
  <c r="G161" i="49" s="1"/>
  <c r="H162" i="49" s="1"/>
  <c r="E7" i="49"/>
  <c r="E227" i="49" s="1"/>
  <c r="F228" i="49" s="1"/>
  <c r="B270" i="49"/>
  <c r="B248" i="49"/>
  <c r="B226" i="49"/>
  <c r="B204" i="49"/>
  <c r="B182" i="49"/>
  <c r="B160" i="49"/>
  <c r="B138" i="49"/>
  <c r="B116" i="49"/>
  <c r="I51" i="53" l="1"/>
  <c r="I29" i="53"/>
  <c r="I95" i="53"/>
  <c r="G7" i="53"/>
  <c r="J8" i="53" s="1"/>
  <c r="I73" i="53"/>
  <c r="E7" i="51"/>
  <c r="G95" i="51"/>
  <c r="G51" i="51"/>
  <c r="G253" i="51"/>
  <c r="G205" i="51"/>
  <c r="G161" i="51"/>
  <c r="G117" i="51"/>
  <c r="G73" i="51"/>
  <c r="G29" i="51"/>
  <c r="H8" i="51"/>
  <c r="G183" i="51"/>
  <c r="G139" i="51"/>
  <c r="G227" i="51"/>
  <c r="J8" i="51"/>
  <c r="L8" i="51"/>
  <c r="I51" i="51"/>
  <c r="I139" i="51"/>
  <c r="I183" i="51"/>
  <c r="I29" i="51"/>
  <c r="I73" i="51"/>
  <c r="I117" i="51"/>
  <c r="I161" i="51"/>
  <c r="I205" i="51"/>
  <c r="I253" i="51"/>
  <c r="I95" i="51"/>
  <c r="I227" i="51"/>
  <c r="E73" i="50"/>
  <c r="H74" i="50"/>
  <c r="H30" i="50"/>
  <c r="E29" i="50"/>
  <c r="G51" i="50"/>
  <c r="C95" i="50"/>
  <c r="D96" i="50" s="1"/>
  <c r="E73" i="49"/>
  <c r="F74" i="49" s="1"/>
  <c r="I227" i="49"/>
  <c r="J228" i="49" s="1"/>
  <c r="G73" i="49"/>
  <c r="H74" i="49" s="1"/>
  <c r="E139" i="49"/>
  <c r="F140" i="49" s="1"/>
  <c r="F8" i="49"/>
  <c r="G139" i="49"/>
  <c r="H140" i="49" s="1"/>
  <c r="E205" i="49"/>
  <c r="F206" i="49" s="1"/>
  <c r="J8" i="49"/>
  <c r="G205" i="49"/>
  <c r="H206" i="49" s="1"/>
  <c r="E51" i="49"/>
  <c r="F52" i="49" s="1"/>
  <c r="I205" i="49"/>
  <c r="J206" i="49" s="1"/>
  <c r="E271" i="49"/>
  <c r="F272" i="49" s="1"/>
  <c r="G51" i="49"/>
  <c r="H52" i="49" s="1"/>
  <c r="G271" i="49"/>
  <c r="H272" i="49" s="1"/>
  <c r="I51" i="49"/>
  <c r="J52" i="49" s="1"/>
  <c r="E117" i="49"/>
  <c r="F118" i="49" s="1"/>
  <c r="I271" i="49"/>
  <c r="J272" i="49" s="1"/>
  <c r="G117" i="49"/>
  <c r="H118" i="49" s="1"/>
  <c r="I117" i="49"/>
  <c r="J118" i="49" s="1"/>
  <c r="E183" i="49"/>
  <c r="F184" i="49" s="1"/>
  <c r="G183" i="49"/>
  <c r="H184" i="49" s="1"/>
  <c r="E29" i="49"/>
  <c r="F30" i="49" s="1"/>
  <c r="E249" i="49"/>
  <c r="F250" i="49" s="1"/>
  <c r="G29" i="49"/>
  <c r="H30" i="49" s="1"/>
  <c r="G249" i="49"/>
  <c r="H250" i="49" s="1"/>
  <c r="E95" i="49"/>
  <c r="F96" i="49" s="1"/>
  <c r="I249" i="49"/>
  <c r="J250" i="49" s="1"/>
  <c r="G95" i="49"/>
  <c r="H96" i="49" s="1"/>
  <c r="I95" i="49"/>
  <c r="J96" i="49" s="1"/>
  <c r="E161" i="49"/>
  <c r="F162" i="49" s="1"/>
  <c r="C7" i="49"/>
  <c r="L74" i="53" l="1"/>
  <c r="G73" i="53"/>
  <c r="E7" i="53"/>
  <c r="G95" i="53"/>
  <c r="G29" i="53"/>
  <c r="G51" i="53"/>
  <c r="L96" i="53"/>
  <c r="J96" i="53"/>
  <c r="J30" i="53"/>
  <c r="J52" i="53"/>
  <c r="L52" i="53"/>
  <c r="L30" i="53"/>
  <c r="C7" i="51"/>
  <c r="E253" i="51"/>
  <c r="E205" i="51"/>
  <c r="E161" i="51"/>
  <c r="E117" i="51"/>
  <c r="E73" i="51"/>
  <c r="E29" i="51"/>
  <c r="E227" i="51"/>
  <c r="E183" i="51"/>
  <c r="E139" i="51"/>
  <c r="E95" i="51"/>
  <c r="E51" i="51"/>
  <c r="E51" i="50"/>
  <c r="H52" i="50"/>
  <c r="F30" i="50"/>
  <c r="C29" i="50"/>
  <c r="D30" i="50" s="1"/>
  <c r="F74" i="50"/>
  <c r="C73" i="50"/>
  <c r="D74" i="50" s="1"/>
  <c r="C73" i="49"/>
  <c r="D74" i="49" s="1"/>
  <c r="C227" i="49"/>
  <c r="D228" i="49" s="1"/>
  <c r="C161" i="49"/>
  <c r="D162" i="49" s="1"/>
  <c r="C95" i="49"/>
  <c r="D96" i="49" s="1"/>
  <c r="C249" i="49"/>
  <c r="D250" i="49" s="1"/>
  <c r="C29" i="49"/>
  <c r="D30" i="49" s="1"/>
  <c r="C183" i="49"/>
  <c r="D184" i="49" s="1"/>
  <c r="C117" i="49"/>
  <c r="D118" i="49" s="1"/>
  <c r="C271" i="49"/>
  <c r="D272" i="49" s="1"/>
  <c r="C51" i="49"/>
  <c r="D52" i="49" s="1"/>
  <c r="C205" i="49"/>
  <c r="D206" i="49" s="1"/>
  <c r="D8" i="49"/>
  <c r="C139" i="49"/>
  <c r="D140" i="49" s="1"/>
  <c r="E51" i="53" l="1"/>
  <c r="E73" i="53"/>
  <c r="C7" i="53"/>
  <c r="E95" i="53"/>
  <c r="E29" i="53"/>
  <c r="H74" i="53"/>
  <c r="H8" i="53"/>
  <c r="J74" i="53"/>
  <c r="C253" i="51"/>
  <c r="D254" i="51" s="1"/>
  <c r="C205" i="51"/>
  <c r="D206" i="51" s="1"/>
  <c r="C161" i="51"/>
  <c r="D162" i="51" s="1"/>
  <c r="C117" i="51"/>
  <c r="D118" i="51" s="1"/>
  <c r="C73" i="51"/>
  <c r="D74" i="51" s="1"/>
  <c r="C29" i="51"/>
  <c r="D30" i="51" s="1"/>
  <c r="D8" i="51"/>
  <c r="C227" i="51"/>
  <c r="D228" i="51" s="1"/>
  <c r="C183" i="51"/>
  <c r="D184" i="51" s="1"/>
  <c r="C139" i="51"/>
  <c r="D140" i="51" s="1"/>
  <c r="C95" i="51"/>
  <c r="D96" i="51" s="1"/>
  <c r="C51" i="51"/>
  <c r="D52" i="51" s="1"/>
  <c r="F8" i="51"/>
  <c r="F52" i="50"/>
  <c r="C51" i="50"/>
  <c r="D52" i="50" s="1"/>
  <c r="F30" i="53" l="1"/>
  <c r="F96" i="53"/>
  <c r="C51" i="53"/>
  <c r="D52" i="53" s="1"/>
  <c r="D8" i="53"/>
  <c r="C73" i="53"/>
  <c r="D74" i="53" s="1"/>
  <c r="C95" i="53"/>
  <c r="D96" i="53" s="1"/>
  <c r="C29" i="53"/>
  <c r="D30" i="53" s="1"/>
  <c r="F74" i="53"/>
  <c r="F8" i="53"/>
  <c r="F52" i="53"/>
  <c r="H96" i="53"/>
  <c r="H30" i="53"/>
  <c r="H52" i="53"/>
  <c r="D21" i="48" l="1"/>
  <c r="D20" i="48"/>
  <c r="D19" i="48"/>
  <c r="D18" i="48"/>
  <c r="D17" i="48"/>
  <c r="D16" i="48"/>
  <c r="D15" i="48"/>
  <c r="D14" i="48"/>
  <c r="D13" i="48"/>
  <c r="D12" i="48"/>
  <c r="D11" i="48"/>
  <c r="D10" i="48"/>
  <c r="B10" i="48"/>
  <c r="B11" i="48" s="1"/>
  <c r="B12" i="48" s="1"/>
  <c r="B13" i="48" s="1"/>
  <c r="B14" i="48" s="1"/>
  <c r="B15" i="48" s="1"/>
  <c r="B16" i="48" s="1"/>
  <c r="B17" i="48" s="1"/>
  <c r="B18" i="48" s="1"/>
  <c r="B19" i="48" s="1"/>
  <c r="B20" i="48" s="1"/>
  <c r="B21" i="48" s="1"/>
  <c r="B22" i="48" s="1"/>
  <c r="D9" i="48"/>
  <c r="B9" i="48"/>
  <c r="D8" i="48"/>
  <c r="D21" i="47"/>
  <c r="D20" i="47"/>
  <c r="D19" i="47"/>
  <c r="D18" i="47"/>
  <c r="D17" i="47"/>
  <c r="D16" i="47"/>
  <c r="D15" i="47"/>
  <c r="D14" i="47"/>
  <c r="D13" i="47"/>
  <c r="D12" i="47"/>
  <c r="D11" i="47"/>
  <c r="D10" i="47"/>
  <c r="B10" i="47"/>
  <c r="B11" i="47" s="1"/>
  <c r="B12" i="47" s="1"/>
  <c r="B13" i="47" s="1"/>
  <c r="B14" i="47" s="1"/>
  <c r="B15" i="47" s="1"/>
  <c r="B16" i="47" s="1"/>
  <c r="B17" i="47" s="1"/>
  <c r="B18" i="47" s="1"/>
  <c r="B19" i="47" s="1"/>
  <c r="B20" i="47" s="1"/>
  <c r="B21" i="47" s="1"/>
  <c r="B22" i="47" s="1"/>
  <c r="D9" i="47"/>
  <c r="B9" i="47"/>
  <c r="D8" i="47"/>
  <c r="D21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B9" i="46"/>
  <c r="B10" i="46" s="1"/>
  <c r="B11" i="46" s="1"/>
  <c r="B12" i="46" s="1"/>
  <c r="B13" i="46" s="1"/>
  <c r="B14" i="46" s="1"/>
  <c r="B15" i="46" s="1"/>
  <c r="B16" i="46" s="1"/>
  <c r="B17" i="46" s="1"/>
  <c r="B18" i="46" s="1"/>
  <c r="B19" i="46" s="1"/>
  <c r="B20" i="46" s="1"/>
  <c r="B21" i="46" s="1"/>
  <c r="B22" i="46" s="1"/>
  <c r="D8" i="46"/>
  <c r="J146" i="45"/>
  <c r="O146" i="45" s="1"/>
  <c r="F146" i="45"/>
  <c r="I146" i="45" s="1"/>
  <c r="E146" i="45"/>
  <c r="D146" i="45"/>
  <c r="C146" i="45"/>
  <c r="O145" i="45"/>
  <c r="N145" i="45"/>
  <c r="M145" i="45"/>
  <c r="L145" i="45"/>
  <c r="I145" i="45"/>
  <c r="H145" i="45"/>
  <c r="K145" i="45" s="1"/>
  <c r="G145" i="45"/>
  <c r="O144" i="45"/>
  <c r="N144" i="45"/>
  <c r="M144" i="45"/>
  <c r="L144" i="45"/>
  <c r="I144" i="45"/>
  <c r="H144" i="45"/>
  <c r="K144" i="45" s="1"/>
  <c r="G144" i="45"/>
  <c r="O143" i="45"/>
  <c r="N143" i="45"/>
  <c r="M143" i="45"/>
  <c r="L143" i="45"/>
  <c r="I143" i="45"/>
  <c r="H143" i="45"/>
  <c r="G143" i="45"/>
  <c r="O142" i="45"/>
  <c r="N142" i="45"/>
  <c r="M142" i="45"/>
  <c r="L142" i="45"/>
  <c r="I142" i="45"/>
  <c r="H142" i="45"/>
  <c r="K142" i="45" s="1"/>
  <c r="G142" i="45"/>
  <c r="O141" i="45"/>
  <c r="N141" i="45"/>
  <c r="M141" i="45"/>
  <c r="L141" i="45"/>
  <c r="K141" i="45"/>
  <c r="I141" i="45"/>
  <c r="H141" i="45"/>
  <c r="G141" i="45"/>
  <c r="O140" i="45"/>
  <c r="N140" i="45"/>
  <c r="M140" i="45"/>
  <c r="L140" i="45"/>
  <c r="I140" i="45"/>
  <c r="H140" i="45"/>
  <c r="K140" i="45" s="1"/>
  <c r="G140" i="45"/>
  <c r="O139" i="45"/>
  <c r="N139" i="45"/>
  <c r="M139" i="45"/>
  <c r="L139" i="45"/>
  <c r="I139" i="45"/>
  <c r="H139" i="45"/>
  <c r="K139" i="45" s="1"/>
  <c r="G139" i="45"/>
  <c r="O138" i="45"/>
  <c r="N138" i="45"/>
  <c r="M138" i="45"/>
  <c r="L138" i="45"/>
  <c r="I138" i="45"/>
  <c r="H138" i="45"/>
  <c r="G138" i="45"/>
  <c r="O137" i="45"/>
  <c r="N137" i="45"/>
  <c r="M137" i="45"/>
  <c r="L137" i="45"/>
  <c r="I137" i="45"/>
  <c r="H137" i="45"/>
  <c r="K137" i="45" s="1"/>
  <c r="G137" i="45"/>
  <c r="O136" i="45"/>
  <c r="N136" i="45"/>
  <c r="M136" i="45"/>
  <c r="L136" i="45"/>
  <c r="K136" i="45"/>
  <c r="I136" i="45"/>
  <c r="H136" i="45"/>
  <c r="K143" i="45" s="1"/>
  <c r="G136" i="45"/>
  <c r="O135" i="45"/>
  <c r="N135" i="45"/>
  <c r="M135" i="45"/>
  <c r="L135" i="45"/>
  <c r="K135" i="45"/>
  <c r="I135" i="45"/>
  <c r="H135" i="45"/>
  <c r="G135" i="45"/>
  <c r="O16" i="45"/>
  <c r="T16" i="45" s="1"/>
  <c r="M16" i="45"/>
  <c r="L16" i="45"/>
  <c r="K16" i="45"/>
  <c r="N16" i="45" s="1"/>
  <c r="J16" i="45"/>
  <c r="I16" i="45"/>
  <c r="G16" i="45"/>
  <c r="H16" i="45" s="1"/>
  <c r="F16" i="45"/>
  <c r="E16" i="45"/>
  <c r="D16" i="45"/>
  <c r="C16" i="45"/>
  <c r="T15" i="45"/>
  <c r="S15" i="45"/>
  <c r="R15" i="45"/>
  <c r="Q15" i="45"/>
  <c r="P15" i="45"/>
  <c r="N15" i="45"/>
  <c r="M15" i="45"/>
  <c r="L15" i="45"/>
  <c r="J15" i="45"/>
  <c r="I15" i="45"/>
  <c r="H15" i="45"/>
  <c r="F15" i="45"/>
  <c r="T14" i="45"/>
  <c r="S14" i="45"/>
  <c r="R14" i="45"/>
  <c r="Q14" i="45"/>
  <c r="P14" i="45"/>
  <c r="N14" i="45"/>
  <c r="M14" i="45"/>
  <c r="L14" i="45"/>
  <c r="J14" i="45"/>
  <c r="I14" i="45"/>
  <c r="H14" i="45"/>
  <c r="F14" i="45"/>
  <c r="T13" i="45"/>
  <c r="S13" i="45"/>
  <c r="R13" i="45"/>
  <c r="Q13" i="45"/>
  <c r="P13" i="45"/>
  <c r="N13" i="45"/>
  <c r="M13" i="45"/>
  <c r="L13" i="45"/>
  <c r="J13" i="45"/>
  <c r="I13" i="45"/>
  <c r="H13" i="45"/>
  <c r="F13" i="45"/>
  <c r="T12" i="45"/>
  <c r="S12" i="45"/>
  <c r="R12" i="45"/>
  <c r="Q12" i="45"/>
  <c r="P12" i="45"/>
  <c r="N12" i="45"/>
  <c r="M12" i="45"/>
  <c r="L12" i="45"/>
  <c r="J12" i="45"/>
  <c r="I12" i="45"/>
  <c r="H12" i="45"/>
  <c r="F12" i="45"/>
  <c r="T11" i="45"/>
  <c r="S11" i="45"/>
  <c r="R11" i="45"/>
  <c r="Q11" i="45"/>
  <c r="P11" i="45"/>
  <c r="N11" i="45"/>
  <c r="M11" i="45"/>
  <c r="L11" i="45"/>
  <c r="J11" i="45"/>
  <c r="I11" i="45"/>
  <c r="H11" i="45"/>
  <c r="F11" i="45"/>
  <c r="T10" i="45"/>
  <c r="S10" i="45"/>
  <c r="R10" i="45"/>
  <c r="Q10" i="45"/>
  <c r="P10" i="45"/>
  <c r="N10" i="45"/>
  <c r="M10" i="45"/>
  <c r="L10" i="45"/>
  <c r="J10" i="45"/>
  <c r="I10" i="45"/>
  <c r="H10" i="45"/>
  <c r="F10" i="45"/>
  <c r="T9" i="45"/>
  <c r="S9" i="45"/>
  <c r="R9" i="45"/>
  <c r="Q9" i="45"/>
  <c r="P9" i="45"/>
  <c r="N9" i="45"/>
  <c r="M9" i="45"/>
  <c r="L9" i="45"/>
  <c r="J9" i="45"/>
  <c r="I9" i="45"/>
  <c r="H9" i="45"/>
  <c r="F9" i="45"/>
  <c r="T8" i="45"/>
  <c r="S8" i="45"/>
  <c r="R8" i="45"/>
  <c r="Q8" i="45"/>
  <c r="P8" i="45"/>
  <c r="N8" i="45"/>
  <c r="M8" i="45"/>
  <c r="L8" i="45"/>
  <c r="J8" i="45"/>
  <c r="I8" i="45"/>
  <c r="H8" i="45"/>
  <c r="F8" i="45"/>
  <c r="T7" i="45"/>
  <c r="S7" i="45"/>
  <c r="R7" i="45"/>
  <c r="Q7" i="45"/>
  <c r="P7" i="45"/>
  <c r="N7" i="45"/>
  <c r="M7" i="45"/>
  <c r="L7" i="45"/>
  <c r="J7" i="45"/>
  <c r="I7" i="45"/>
  <c r="H7" i="45"/>
  <c r="F7" i="45"/>
  <c r="T6" i="45"/>
  <c r="S6" i="45"/>
  <c r="R6" i="45"/>
  <c r="Q6" i="45"/>
  <c r="P6" i="45"/>
  <c r="N6" i="45"/>
  <c r="M6" i="45"/>
  <c r="L6" i="45"/>
  <c r="J6" i="45"/>
  <c r="I6" i="45"/>
  <c r="H6" i="45"/>
  <c r="F6" i="45"/>
  <c r="T5" i="45"/>
  <c r="S5" i="45"/>
  <c r="R5" i="45"/>
  <c r="Q5" i="45"/>
  <c r="P5" i="45"/>
  <c r="N5" i="45"/>
  <c r="M5" i="45"/>
  <c r="L5" i="45"/>
  <c r="J5" i="45"/>
  <c r="I5" i="45"/>
  <c r="H5" i="45"/>
  <c r="F5" i="45"/>
  <c r="O146" i="44"/>
  <c r="N146" i="44"/>
  <c r="M146" i="44"/>
  <c r="L146" i="44"/>
  <c r="K146" i="44"/>
  <c r="J146" i="44"/>
  <c r="H146" i="44"/>
  <c r="G146" i="44"/>
  <c r="F146" i="44"/>
  <c r="I146" i="44" s="1"/>
  <c r="E146" i="44"/>
  <c r="D146" i="44"/>
  <c r="C146" i="44"/>
  <c r="O145" i="44"/>
  <c r="N145" i="44"/>
  <c r="M145" i="44"/>
  <c r="L145" i="44"/>
  <c r="K145" i="44"/>
  <c r="I145" i="44"/>
  <c r="H145" i="44"/>
  <c r="G145" i="44"/>
  <c r="O144" i="44"/>
  <c r="N144" i="44"/>
  <c r="M144" i="44"/>
  <c r="L144" i="44"/>
  <c r="I144" i="44"/>
  <c r="H144" i="44"/>
  <c r="K144" i="44" s="1"/>
  <c r="G144" i="44"/>
  <c r="O143" i="44"/>
  <c r="N143" i="44"/>
  <c r="M143" i="44"/>
  <c r="L143" i="44"/>
  <c r="I143" i="44"/>
  <c r="H143" i="44"/>
  <c r="K143" i="44" s="1"/>
  <c r="G143" i="44"/>
  <c r="O142" i="44"/>
  <c r="N142" i="44"/>
  <c r="M142" i="44"/>
  <c r="L142" i="44"/>
  <c r="K142" i="44"/>
  <c r="I142" i="44"/>
  <c r="H142" i="44"/>
  <c r="G142" i="44"/>
  <c r="O141" i="44"/>
  <c r="N141" i="44"/>
  <c r="M141" i="44"/>
  <c r="L141" i="44"/>
  <c r="I141" i="44"/>
  <c r="H141" i="44"/>
  <c r="K141" i="44" s="1"/>
  <c r="G141" i="44"/>
  <c r="O140" i="44"/>
  <c r="N140" i="44"/>
  <c r="M140" i="44"/>
  <c r="L140" i="44"/>
  <c r="K140" i="44"/>
  <c r="I140" i="44"/>
  <c r="H140" i="44"/>
  <c r="G140" i="44"/>
  <c r="O139" i="44"/>
  <c r="N139" i="44"/>
  <c r="M139" i="44"/>
  <c r="L139" i="44"/>
  <c r="I139" i="44"/>
  <c r="H139" i="44"/>
  <c r="K139" i="44" s="1"/>
  <c r="G139" i="44"/>
  <c r="O138" i="44"/>
  <c r="N138" i="44"/>
  <c r="M138" i="44"/>
  <c r="L138" i="44"/>
  <c r="I138" i="44"/>
  <c r="H138" i="44"/>
  <c r="K138" i="44" s="1"/>
  <c r="G138" i="44"/>
  <c r="O137" i="44"/>
  <c r="N137" i="44"/>
  <c r="M137" i="44"/>
  <c r="L137" i="44"/>
  <c r="K137" i="44"/>
  <c r="I137" i="44"/>
  <c r="H137" i="44"/>
  <c r="G137" i="44"/>
  <c r="O136" i="44"/>
  <c r="N136" i="44"/>
  <c r="M136" i="44"/>
  <c r="L136" i="44"/>
  <c r="I136" i="44"/>
  <c r="H136" i="44"/>
  <c r="K136" i="44" s="1"/>
  <c r="G136" i="44"/>
  <c r="O135" i="44"/>
  <c r="N135" i="44"/>
  <c r="M135" i="44"/>
  <c r="L135" i="44"/>
  <c r="K135" i="44"/>
  <c r="I135" i="44"/>
  <c r="H135" i="44"/>
  <c r="G135" i="44"/>
  <c r="T16" i="44"/>
  <c r="Q16" i="44"/>
  <c r="P16" i="44"/>
  <c r="O16" i="44"/>
  <c r="N16" i="44"/>
  <c r="K16" i="44"/>
  <c r="G16" i="44"/>
  <c r="M16" i="44" s="1"/>
  <c r="E16" i="44"/>
  <c r="F16" i="44" s="1"/>
  <c r="D16" i="44"/>
  <c r="C16" i="44"/>
  <c r="S16" i="44" s="1"/>
  <c r="T15" i="44"/>
  <c r="S15" i="44"/>
  <c r="R15" i="44"/>
  <c r="Q15" i="44"/>
  <c r="P15" i="44"/>
  <c r="N15" i="44"/>
  <c r="M15" i="44"/>
  <c r="L15" i="44"/>
  <c r="J15" i="44"/>
  <c r="I15" i="44"/>
  <c r="H15" i="44"/>
  <c r="F15" i="44"/>
  <c r="T14" i="44"/>
  <c r="S14" i="44"/>
  <c r="R14" i="44"/>
  <c r="Q14" i="44"/>
  <c r="P14" i="44"/>
  <c r="N14" i="44"/>
  <c r="M14" i="44"/>
  <c r="L14" i="44"/>
  <c r="J14" i="44"/>
  <c r="I14" i="44"/>
  <c r="H14" i="44"/>
  <c r="F14" i="44"/>
  <c r="T13" i="44"/>
  <c r="S13" i="44"/>
  <c r="R13" i="44"/>
  <c r="Q13" i="44"/>
  <c r="P13" i="44"/>
  <c r="N13" i="44"/>
  <c r="M13" i="44"/>
  <c r="L13" i="44"/>
  <c r="J13" i="44"/>
  <c r="I13" i="44"/>
  <c r="H13" i="44"/>
  <c r="F13" i="44"/>
  <c r="T12" i="44"/>
  <c r="S12" i="44"/>
  <c r="R12" i="44"/>
  <c r="Q12" i="44"/>
  <c r="P12" i="44"/>
  <c r="N12" i="44"/>
  <c r="M12" i="44"/>
  <c r="L12" i="44"/>
  <c r="J12" i="44"/>
  <c r="I12" i="44"/>
  <c r="H12" i="44"/>
  <c r="F12" i="44"/>
  <c r="T11" i="44"/>
  <c r="S11" i="44"/>
  <c r="R11" i="44"/>
  <c r="Q11" i="44"/>
  <c r="P11" i="44"/>
  <c r="N11" i="44"/>
  <c r="M11" i="44"/>
  <c r="L11" i="44"/>
  <c r="J11" i="44"/>
  <c r="I11" i="44"/>
  <c r="H11" i="44"/>
  <c r="F11" i="44"/>
  <c r="T10" i="44"/>
  <c r="S10" i="44"/>
  <c r="R10" i="44"/>
  <c r="Q10" i="44"/>
  <c r="P10" i="44"/>
  <c r="N10" i="44"/>
  <c r="M10" i="44"/>
  <c r="L10" i="44"/>
  <c r="J10" i="44"/>
  <c r="I10" i="44"/>
  <c r="H10" i="44"/>
  <c r="F10" i="44"/>
  <c r="T9" i="44"/>
  <c r="S9" i="44"/>
  <c r="R9" i="44"/>
  <c r="Q9" i="44"/>
  <c r="P9" i="44"/>
  <c r="N9" i="44"/>
  <c r="M9" i="44"/>
  <c r="L9" i="44"/>
  <c r="J9" i="44"/>
  <c r="I9" i="44"/>
  <c r="H9" i="44"/>
  <c r="F9" i="44"/>
  <c r="T8" i="44"/>
  <c r="S8" i="44"/>
  <c r="R8" i="44"/>
  <c r="Q8" i="44"/>
  <c r="P8" i="44"/>
  <c r="N8" i="44"/>
  <c r="M8" i="44"/>
  <c r="L8" i="44"/>
  <c r="J8" i="44"/>
  <c r="I8" i="44"/>
  <c r="H8" i="44"/>
  <c r="F8" i="44"/>
  <c r="T7" i="44"/>
  <c r="S7" i="44"/>
  <c r="R7" i="44"/>
  <c r="Q7" i="44"/>
  <c r="P7" i="44"/>
  <c r="N7" i="44"/>
  <c r="M7" i="44"/>
  <c r="L7" i="44"/>
  <c r="J7" i="44"/>
  <c r="I7" i="44"/>
  <c r="H7" i="44"/>
  <c r="F7" i="44"/>
  <c r="T6" i="44"/>
  <c r="S6" i="44"/>
  <c r="R6" i="44"/>
  <c r="Q6" i="44"/>
  <c r="P6" i="44"/>
  <c r="N6" i="44"/>
  <c r="M6" i="44"/>
  <c r="L6" i="44"/>
  <c r="J6" i="44"/>
  <c r="I6" i="44"/>
  <c r="H6" i="44"/>
  <c r="F6" i="44"/>
  <c r="T5" i="44"/>
  <c r="S5" i="44"/>
  <c r="R5" i="44"/>
  <c r="Q5" i="44"/>
  <c r="P5" i="44"/>
  <c r="N5" i="44"/>
  <c r="M5" i="44"/>
  <c r="L5" i="44"/>
  <c r="J5" i="44"/>
  <c r="I5" i="44"/>
  <c r="H5" i="44"/>
  <c r="F5" i="44"/>
  <c r="J146" i="43"/>
  <c r="O146" i="43" s="1"/>
  <c r="H146" i="43"/>
  <c r="K146" i="43" s="1"/>
  <c r="F146" i="43"/>
  <c r="I146" i="43" s="1"/>
  <c r="E146" i="43"/>
  <c r="D146" i="43"/>
  <c r="C146" i="43"/>
  <c r="O145" i="43"/>
  <c r="N145" i="43"/>
  <c r="M145" i="43"/>
  <c r="L145" i="43"/>
  <c r="I145" i="43"/>
  <c r="H145" i="43"/>
  <c r="G145" i="43"/>
  <c r="O144" i="43"/>
  <c r="N144" i="43"/>
  <c r="M144" i="43"/>
  <c r="L144" i="43"/>
  <c r="K144" i="43"/>
  <c r="I144" i="43"/>
  <c r="H144" i="43"/>
  <c r="G144" i="43"/>
  <c r="O143" i="43"/>
  <c r="N143" i="43"/>
  <c r="M143" i="43"/>
  <c r="L143" i="43"/>
  <c r="I143" i="43"/>
  <c r="H143" i="43"/>
  <c r="K143" i="43" s="1"/>
  <c r="G143" i="43"/>
  <c r="O142" i="43"/>
  <c r="N142" i="43"/>
  <c r="M142" i="43"/>
  <c r="L142" i="43"/>
  <c r="I142" i="43"/>
  <c r="H142" i="43"/>
  <c r="K142" i="43" s="1"/>
  <c r="G142" i="43"/>
  <c r="O141" i="43"/>
  <c r="N141" i="43"/>
  <c r="M141" i="43"/>
  <c r="L141" i="43"/>
  <c r="I141" i="43"/>
  <c r="H141" i="43"/>
  <c r="K141" i="43" s="1"/>
  <c r="G141" i="43"/>
  <c r="O140" i="43"/>
  <c r="N140" i="43"/>
  <c r="M140" i="43"/>
  <c r="L140" i="43"/>
  <c r="I140" i="43"/>
  <c r="H140" i="43"/>
  <c r="G140" i="43"/>
  <c r="O139" i="43"/>
  <c r="N139" i="43"/>
  <c r="M139" i="43"/>
  <c r="L139" i="43"/>
  <c r="K139" i="43"/>
  <c r="I139" i="43"/>
  <c r="H139" i="43"/>
  <c r="G139" i="43"/>
  <c r="O138" i="43"/>
  <c r="N138" i="43"/>
  <c r="M138" i="43"/>
  <c r="L138" i="43"/>
  <c r="I138" i="43"/>
  <c r="H138" i="43"/>
  <c r="K138" i="43" s="1"/>
  <c r="G138" i="43"/>
  <c r="O137" i="43"/>
  <c r="N137" i="43"/>
  <c r="M137" i="43"/>
  <c r="L137" i="43"/>
  <c r="I137" i="43"/>
  <c r="H137" i="43"/>
  <c r="K137" i="43" s="1"/>
  <c r="G137" i="43"/>
  <c r="O136" i="43"/>
  <c r="N136" i="43"/>
  <c r="M136" i="43"/>
  <c r="L136" i="43"/>
  <c r="I136" i="43"/>
  <c r="H136" i="43"/>
  <c r="K145" i="43" s="1"/>
  <c r="G136" i="43"/>
  <c r="O135" i="43"/>
  <c r="N135" i="43"/>
  <c r="M135" i="43"/>
  <c r="L135" i="43"/>
  <c r="K135" i="43"/>
  <c r="I135" i="43"/>
  <c r="H135" i="43"/>
  <c r="G135" i="43"/>
  <c r="R16" i="43"/>
  <c r="P16" i="43"/>
  <c r="O16" i="43"/>
  <c r="T16" i="43" s="1"/>
  <c r="N16" i="43"/>
  <c r="K16" i="43"/>
  <c r="M16" i="43" s="1"/>
  <c r="J16" i="43"/>
  <c r="G16" i="43"/>
  <c r="I16" i="43" s="1"/>
  <c r="F16" i="43"/>
  <c r="E16" i="43"/>
  <c r="D16" i="43"/>
  <c r="C16" i="43"/>
  <c r="T15" i="43"/>
  <c r="S15" i="43"/>
  <c r="R15" i="43"/>
  <c r="Q15" i="43"/>
  <c r="P15" i="43"/>
  <c r="N15" i="43"/>
  <c r="M15" i="43"/>
  <c r="L15" i="43"/>
  <c r="J15" i="43"/>
  <c r="I15" i="43"/>
  <c r="H15" i="43"/>
  <c r="F15" i="43"/>
  <c r="T14" i="43"/>
  <c r="S14" i="43"/>
  <c r="R14" i="43"/>
  <c r="Q14" i="43"/>
  <c r="P14" i="43"/>
  <c r="N14" i="43"/>
  <c r="M14" i="43"/>
  <c r="L14" i="43"/>
  <c r="J14" i="43"/>
  <c r="I14" i="43"/>
  <c r="H14" i="43"/>
  <c r="F14" i="43"/>
  <c r="T13" i="43"/>
  <c r="S13" i="43"/>
  <c r="R13" i="43"/>
  <c r="Q13" i="43"/>
  <c r="P13" i="43"/>
  <c r="N13" i="43"/>
  <c r="M13" i="43"/>
  <c r="L13" i="43"/>
  <c r="J13" i="43"/>
  <c r="I13" i="43"/>
  <c r="H13" i="43"/>
  <c r="F13" i="43"/>
  <c r="T12" i="43"/>
  <c r="S12" i="43"/>
  <c r="R12" i="43"/>
  <c r="Q12" i="43"/>
  <c r="P12" i="43"/>
  <c r="N12" i="43"/>
  <c r="M12" i="43"/>
  <c r="L12" i="43"/>
  <c r="J12" i="43"/>
  <c r="I12" i="43"/>
  <c r="H12" i="43"/>
  <c r="F12" i="43"/>
  <c r="T11" i="43"/>
  <c r="S11" i="43"/>
  <c r="R11" i="43"/>
  <c r="Q11" i="43"/>
  <c r="P11" i="43"/>
  <c r="N11" i="43"/>
  <c r="M11" i="43"/>
  <c r="L11" i="43"/>
  <c r="J11" i="43"/>
  <c r="I11" i="43"/>
  <c r="H11" i="43"/>
  <c r="F11" i="43"/>
  <c r="T10" i="43"/>
  <c r="S10" i="43"/>
  <c r="R10" i="43"/>
  <c r="Q10" i="43"/>
  <c r="P10" i="43"/>
  <c r="N10" i="43"/>
  <c r="M10" i="43"/>
  <c r="L10" i="43"/>
  <c r="J10" i="43"/>
  <c r="I10" i="43"/>
  <c r="H10" i="43"/>
  <c r="F10" i="43"/>
  <c r="T9" i="43"/>
  <c r="S9" i="43"/>
  <c r="R9" i="43"/>
  <c r="Q9" i="43"/>
  <c r="P9" i="43"/>
  <c r="N9" i="43"/>
  <c r="M9" i="43"/>
  <c r="L9" i="43"/>
  <c r="J9" i="43"/>
  <c r="I9" i="43"/>
  <c r="H9" i="43"/>
  <c r="F9" i="43"/>
  <c r="T8" i="43"/>
  <c r="S8" i="43"/>
  <c r="R8" i="43"/>
  <c r="Q8" i="43"/>
  <c r="P8" i="43"/>
  <c r="N8" i="43"/>
  <c r="M8" i="43"/>
  <c r="L8" i="43"/>
  <c r="J8" i="43"/>
  <c r="I8" i="43"/>
  <c r="H8" i="43"/>
  <c r="F8" i="43"/>
  <c r="T7" i="43"/>
  <c r="S7" i="43"/>
  <c r="R7" i="43"/>
  <c r="Q7" i="43"/>
  <c r="P7" i="43"/>
  <c r="N7" i="43"/>
  <c r="M7" i="43"/>
  <c r="L7" i="43"/>
  <c r="J7" i="43"/>
  <c r="I7" i="43"/>
  <c r="H7" i="43"/>
  <c r="F7" i="43"/>
  <c r="T6" i="43"/>
  <c r="S6" i="43"/>
  <c r="R6" i="43"/>
  <c r="Q6" i="43"/>
  <c r="P6" i="43"/>
  <c r="N6" i="43"/>
  <c r="M6" i="43"/>
  <c r="L6" i="43"/>
  <c r="J6" i="43"/>
  <c r="I6" i="43"/>
  <c r="H6" i="43"/>
  <c r="F6" i="43"/>
  <c r="T5" i="43"/>
  <c r="S5" i="43"/>
  <c r="R5" i="43"/>
  <c r="Q5" i="43"/>
  <c r="P5" i="43"/>
  <c r="N5" i="43"/>
  <c r="M5" i="43"/>
  <c r="L5" i="43"/>
  <c r="J5" i="43"/>
  <c r="I5" i="43"/>
  <c r="H5" i="43"/>
  <c r="F5" i="43"/>
  <c r="O138" i="42"/>
  <c r="N138" i="42"/>
  <c r="M138" i="42"/>
  <c r="L138" i="42"/>
  <c r="K138" i="42"/>
  <c r="I138" i="42"/>
  <c r="H138" i="42"/>
  <c r="G138" i="42"/>
  <c r="O137" i="42"/>
  <c r="N137" i="42"/>
  <c r="M137" i="42"/>
  <c r="L137" i="42"/>
  <c r="K137" i="42"/>
  <c r="I137" i="42"/>
  <c r="H137" i="42"/>
  <c r="G137" i="42"/>
  <c r="O136" i="42"/>
  <c r="N136" i="42"/>
  <c r="M136" i="42"/>
  <c r="L136" i="42"/>
  <c r="K136" i="42"/>
  <c r="I136" i="42"/>
  <c r="H136" i="42"/>
  <c r="G136" i="42"/>
  <c r="O135" i="42"/>
  <c r="N135" i="42"/>
  <c r="M135" i="42"/>
  <c r="L135" i="42"/>
  <c r="K135" i="42"/>
  <c r="I135" i="42"/>
  <c r="H135" i="42"/>
  <c r="G135" i="42"/>
  <c r="O134" i="42"/>
  <c r="N134" i="42"/>
  <c r="M134" i="42"/>
  <c r="L134" i="42"/>
  <c r="K134" i="42"/>
  <c r="I134" i="42"/>
  <c r="H134" i="42"/>
  <c r="G134" i="42"/>
  <c r="O133" i="42"/>
  <c r="N133" i="42"/>
  <c r="M133" i="42"/>
  <c r="L133" i="42"/>
  <c r="K133" i="42"/>
  <c r="I133" i="42"/>
  <c r="H133" i="42"/>
  <c r="G133" i="42"/>
  <c r="AA19" i="42"/>
  <c r="T12" i="42"/>
  <c r="S12" i="42"/>
  <c r="R12" i="42"/>
  <c r="Q12" i="42"/>
  <c r="P12" i="42"/>
  <c r="N12" i="42"/>
  <c r="M12" i="42"/>
  <c r="L12" i="42"/>
  <c r="J12" i="42"/>
  <c r="I12" i="42"/>
  <c r="H12" i="42"/>
  <c r="F12" i="42"/>
  <c r="T11" i="42"/>
  <c r="S11" i="42"/>
  <c r="R11" i="42"/>
  <c r="Q11" i="42"/>
  <c r="P11" i="42"/>
  <c r="N11" i="42"/>
  <c r="M11" i="42"/>
  <c r="L11" i="42"/>
  <c r="J11" i="42"/>
  <c r="I11" i="42"/>
  <c r="H11" i="42"/>
  <c r="F11" i="42"/>
  <c r="T10" i="42"/>
  <c r="AA20" i="42" s="1"/>
  <c r="S10" i="42"/>
  <c r="R10" i="42"/>
  <c r="Q10" i="42"/>
  <c r="P10" i="42"/>
  <c r="N10" i="42"/>
  <c r="M10" i="42"/>
  <c r="L10" i="42"/>
  <c r="J10" i="42"/>
  <c r="I10" i="42"/>
  <c r="H10" i="42"/>
  <c r="F10" i="42"/>
  <c r="T9" i="42"/>
  <c r="S9" i="42"/>
  <c r="R9" i="42"/>
  <c r="Q9" i="42"/>
  <c r="P9" i="42"/>
  <c r="N9" i="42"/>
  <c r="M9" i="42"/>
  <c r="L9" i="42"/>
  <c r="J9" i="42"/>
  <c r="I9" i="42"/>
  <c r="H9" i="42"/>
  <c r="F9" i="42"/>
  <c r="T8" i="42"/>
  <c r="S8" i="42"/>
  <c r="R8" i="42"/>
  <c r="Q8" i="42"/>
  <c r="P8" i="42"/>
  <c r="N8" i="42"/>
  <c r="M8" i="42"/>
  <c r="L8" i="42"/>
  <c r="J8" i="42"/>
  <c r="I8" i="42"/>
  <c r="H8" i="42"/>
  <c r="F8" i="42"/>
  <c r="T7" i="42"/>
  <c r="S7" i="42"/>
  <c r="R7" i="42"/>
  <c r="Q7" i="42"/>
  <c r="P7" i="42"/>
  <c r="N7" i="42"/>
  <c r="M7" i="42"/>
  <c r="L7" i="42"/>
  <c r="J7" i="42"/>
  <c r="I7" i="42"/>
  <c r="H7" i="42"/>
  <c r="F7" i="42"/>
  <c r="T6" i="42"/>
  <c r="S6" i="42"/>
  <c r="R6" i="42"/>
  <c r="Q6" i="42"/>
  <c r="P6" i="42"/>
  <c r="N6" i="42"/>
  <c r="M6" i="42"/>
  <c r="L6" i="42"/>
  <c r="J6" i="42"/>
  <c r="I6" i="42"/>
  <c r="H6" i="42"/>
  <c r="F6" i="42"/>
  <c r="T5" i="42"/>
  <c r="S5" i="42"/>
  <c r="R5" i="42"/>
  <c r="Q5" i="42"/>
  <c r="P5" i="42"/>
  <c r="N5" i="42"/>
  <c r="M5" i="42"/>
  <c r="L5" i="42"/>
  <c r="J5" i="42"/>
  <c r="I5" i="42"/>
  <c r="H5" i="42"/>
  <c r="F5" i="42"/>
  <c r="O138" i="41"/>
  <c r="N138" i="41"/>
  <c r="M138" i="41"/>
  <c r="L138" i="41"/>
  <c r="K138" i="41"/>
  <c r="I138" i="41"/>
  <c r="H138" i="41"/>
  <c r="G138" i="41"/>
  <c r="O137" i="41"/>
  <c r="N137" i="41"/>
  <c r="M137" i="41"/>
  <c r="L137" i="41"/>
  <c r="K137" i="41"/>
  <c r="I137" i="41"/>
  <c r="H137" i="41"/>
  <c r="G137" i="41"/>
  <c r="O136" i="41"/>
  <c r="N136" i="41"/>
  <c r="M136" i="41"/>
  <c r="L136" i="41"/>
  <c r="K136" i="41"/>
  <c r="I136" i="41"/>
  <c r="H136" i="41"/>
  <c r="G136" i="41"/>
  <c r="O135" i="41"/>
  <c r="N135" i="41"/>
  <c r="M135" i="41"/>
  <c r="L135" i="41"/>
  <c r="K135" i="41"/>
  <c r="I135" i="41"/>
  <c r="H135" i="41"/>
  <c r="G135" i="41"/>
  <c r="O134" i="41"/>
  <c r="N134" i="41"/>
  <c r="M134" i="41"/>
  <c r="L134" i="41"/>
  <c r="K134" i="41"/>
  <c r="I134" i="41"/>
  <c r="H134" i="41"/>
  <c r="G134" i="41"/>
  <c r="O133" i="41"/>
  <c r="N133" i="41"/>
  <c r="M133" i="41"/>
  <c r="L133" i="41"/>
  <c r="K133" i="41"/>
  <c r="I133" i="41"/>
  <c r="H133" i="41"/>
  <c r="G133" i="41"/>
  <c r="AA20" i="41"/>
  <c r="T12" i="41"/>
  <c r="S12" i="41"/>
  <c r="R12" i="41"/>
  <c r="Q12" i="41"/>
  <c r="P12" i="41"/>
  <c r="N12" i="41"/>
  <c r="M12" i="41"/>
  <c r="L12" i="41"/>
  <c r="J12" i="41"/>
  <c r="I12" i="41"/>
  <c r="H12" i="41"/>
  <c r="F12" i="41"/>
  <c r="T11" i="41"/>
  <c r="S11" i="41"/>
  <c r="R11" i="41"/>
  <c r="Q11" i="41"/>
  <c r="P11" i="41"/>
  <c r="N11" i="41"/>
  <c r="M11" i="41"/>
  <c r="L11" i="41"/>
  <c r="J11" i="41"/>
  <c r="I11" i="41"/>
  <c r="H11" i="41"/>
  <c r="F11" i="41"/>
  <c r="T10" i="41"/>
  <c r="S10" i="41"/>
  <c r="R10" i="41"/>
  <c r="Q10" i="41"/>
  <c r="P10" i="41"/>
  <c r="N10" i="41"/>
  <c r="M10" i="41"/>
  <c r="L10" i="41"/>
  <c r="J10" i="41"/>
  <c r="I10" i="41"/>
  <c r="H10" i="41"/>
  <c r="F10" i="41"/>
  <c r="T9" i="41"/>
  <c r="S9" i="41"/>
  <c r="R9" i="41"/>
  <c r="Q9" i="41"/>
  <c r="P9" i="41"/>
  <c r="N9" i="41"/>
  <c r="M9" i="41"/>
  <c r="L9" i="41"/>
  <c r="J9" i="41"/>
  <c r="I9" i="41"/>
  <c r="H9" i="41"/>
  <c r="F9" i="41"/>
  <c r="T8" i="41"/>
  <c r="S8" i="41"/>
  <c r="R8" i="41"/>
  <c r="Q8" i="41"/>
  <c r="P8" i="41"/>
  <c r="N8" i="41"/>
  <c r="M8" i="41"/>
  <c r="L8" i="41"/>
  <c r="J8" i="41"/>
  <c r="I8" i="41"/>
  <c r="H8" i="41"/>
  <c r="F8" i="41"/>
  <c r="T7" i="41"/>
  <c r="AA19" i="41" s="1"/>
  <c r="S7" i="41"/>
  <c r="R7" i="41"/>
  <c r="Q7" i="41"/>
  <c r="P7" i="41"/>
  <c r="N7" i="41"/>
  <c r="M7" i="41"/>
  <c r="L7" i="41"/>
  <c r="J7" i="41"/>
  <c r="I7" i="41"/>
  <c r="H7" i="41"/>
  <c r="F7" i="41"/>
  <c r="T6" i="41"/>
  <c r="S6" i="41"/>
  <c r="R6" i="41"/>
  <c r="Q6" i="41"/>
  <c r="P6" i="41"/>
  <c r="N6" i="41"/>
  <c r="M6" i="41"/>
  <c r="L6" i="41"/>
  <c r="J6" i="41"/>
  <c r="I6" i="41"/>
  <c r="H6" i="41"/>
  <c r="F6" i="41"/>
  <c r="T5" i="41"/>
  <c r="S5" i="41"/>
  <c r="R5" i="41"/>
  <c r="Q5" i="41"/>
  <c r="P5" i="41"/>
  <c r="N5" i="41"/>
  <c r="M5" i="41"/>
  <c r="L5" i="41"/>
  <c r="J5" i="41"/>
  <c r="I5" i="41"/>
  <c r="H5" i="41"/>
  <c r="F5" i="41"/>
  <c r="O138" i="40"/>
  <c r="N138" i="40"/>
  <c r="M138" i="40"/>
  <c r="L138" i="40"/>
  <c r="K138" i="40"/>
  <c r="I138" i="40"/>
  <c r="H138" i="40"/>
  <c r="G138" i="40"/>
  <c r="O137" i="40"/>
  <c r="N137" i="40"/>
  <c r="M137" i="40"/>
  <c r="L137" i="40"/>
  <c r="K137" i="40"/>
  <c r="I137" i="40"/>
  <c r="H137" i="40"/>
  <c r="G137" i="40"/>
  <c r="O136" i="40"/>
  <c r="N136" i="40"/>
  <c r="M136" i="40"/>
  <c r="L136" i="40"/>
  <c r="K136" i="40"/>
  <c r="I136" i="40"/>
  <c r="H136" i="40"/>
  <c r="G136" i="40"/>
  <c r="O135" i="40"/>
  <c r="N135" i="40"/>
  <c r="M135" i="40"/>
  <c r="L135" i="40"/>
  <c r="K135" i="40"/>
  <c r="I135" i="40"/>
  <c r="H135" i="40"/>
  <c r="G135" i="40"/>
  <c r="O134" i="40"/>
  <c r="N134" i="40"/>
  <c r="M134" i="40"/>
  <c r="L134" i="40"/>
  <c r="K134" i="40"/>
  <c r="I134" i="40"/>
  <c r="H134" i="40"/>
  <c r="G134" i="40"/>
  <c r="O133" i="40"/>
  <c r="N133" i="40"/>
  <c r="M133" i="40"/>
  <c r="L133" i="40"/>
  <c r="K133" i="40"/>
  <c r="I133" i="40"/>
  <c r="H133" i="40"/>
  <c r="G133" i="40"/>
  <c r="AA20" i="40"/>
  <c r="T12" i="40"/>
  <c r="S12" i="40"/>
  <c r="R12" i="40"/>
  <c r="Q12" i="40"/>
  <c r="P12" i="40"/>
  <c r="N12" i="40"/>
  <c r="M12" i="40"/>
  <c r="L12" i="40"/>
  <c r="J12" i="40"/>
  <c r="I12" i="40"/>
  <c r="H12" i="40"/>
  <c r="F12" i="40"/>
  <c r="T11" i="40"/>
  <c r="S11" i="40"/>
  <c r="R11" i="40"/>
  <c r="Q11" i="40"/>
  <c r="P11" i="40"/>
  <c r="N11" i="40"/>
  <c r="M11" i="40"/>
  <c r="L11" i="40"/>
  <c r="J11" i="40"/>
  <c r="I11" i="40"/>
  <c r="H11" i="40"/>
  <c r="F11" i="40"/>
  <c r="T10" i="40"/>
  <c r="S10" i="40"/>
  <c r="R10" i="40"/>
  <c r="Q10" i="40"/>
  <c r="P10" i="40"/>
  <c r="N10" i="40"/>
  <c r="M10" i="40"/>
  <c r="L10" i="40"/>
  <c r="J10" i="40"/>
  <c r="I10" i="40"/>
  <c r="H10" i="40"/>
  <c r="F10" i="40"/>
  <c r="T9" i="40"/>
  <c r="S9" i="40"/>
  <c r="R9" i="40"/>
  <c r="Q9" i="40"/>
  <c r="P9" i="40"/>
  <c r="N9" i="40"/>
  <c r="M9" i="40"/>
  <c r="L9" i="40"/>
  <c r="J9" i="40"/>
  <c r="I9" i="40"/>
  <c r="H9" i="40"/>
  <c r="F9" i="40"/>
  <c r="T8" i="40"/>
  <c r="S8" i="40"/>
  <c r="R8" i="40"/>
  <c r="Q8" i="40"/>
  <c r="P8" i="40"/>
  <c r="N8" i="40"/>
  <c r="M8" i="40"/>
  <c r="L8" i="40"/>
  <c r="J8" i="40"/>
  <c r="I8" i="40"/>
  <c r="H8" i="40"/>
  <c r="F8" i="40"/>
  <c r="T7" i="40"/>
  <c r="AA19" i="40" s="1"/>
  <c r="S7" i="40"/>
  <c r="R7" i="40"/>
  <c r="Q7" i="40"/>
  <c r="P7" i="40"/>
  <c r="N7" i="40"/>
  <c r="M7" i="40"/>
  <c r="L7" i="40"/>
  <c r="J7" i="40"/>
  <c r="I7" i="40"/>
  <c r="H7" i="40"/>
  <c r="F7" i="40"/>
  <c r="T6" i="40"/>
  <c r="S6" i="40"/>
  <c r="R6" i="40"/>
  <c r="Q6" i="40"/>
  <c r="P6" i="40"/>
  <c r="N6" i="40"/>
  <c r="M6" i="40"/>
  <c r="L6" i="40"/>
  <c r="J6" i="40"/>
  <c r="I6" i="40"/>
  <c r="H6" i="40"/>
  <c r="F6" i="40"/>
  <c r="T5" i="40"/>
  <c r="S5" i="40"/>
  <c r="R5" i="40"/>
  <c r="Q5" i="40"/>
  <c r="P5" i="40"/>
  <c r="N5" i="40"/>
  <c r="M5" i="40"/>
  <c r="L5" i="40"/>
  <c r="J5" i="40"/>
  <c r="I5" i="40"/>
  <c r="H5" i="40"/>
  <c r="F5" i="40"/>
  <c r="M129" i="39"/>
  <c r="K129" i="39"/>
  <c r="J129" i="39"/>
  <c r="O129" i="39" s="1"/>
  <c r="I129" i="39"/>
  <c r="H129" i="39"/>
  <c r="G129" i="39"/>
  <c r="F129" i="39"/>
  <c r="E129" i="39"/>
  <c r="D129" i="39"/>
  <c r="C129" i="39"/>
  <c r="O128" i="39"/>
  <c r="N128" i="39"/>
  <c r="M128" i="39"/>
  <c r="L128" i="39"/>
  <c r="K128" i="39"/>
  <c r="I128" i="39"/>
  <c r="H128" i="39"/>
  <c r="G128" i="39"/>
  <c r="O127" i="39"/>
  <c r="N127" i="39"/>
  <c r="M127" i="39"/>
  <c r="L127" i="39"/>
  <c r="K127" i="39"/>
  <c r="I127" i="39"/>
  <c r="H127" i="39"/>
  <c r="G127" i="39"/>
  <c r="O126" i="39"/>
  <c r="N126" i="39"/>
  <c r="M126" i="39"/>
  <c r="L126" i="39"/>
  <c r="K126" i="39"/>
  <c r="I126" i="39"/>
  <c r="H126" i="39"/>
  <c r="G126" i="39"/>
  <c r="O125" i="39"/>
  <c r="N125" i="39"/>
  <c r="M125" i="39"/>
  <c r="L125" i="39"/>
  <c r="K125" i="39"/>
  <c r="I125" i="39"/>
  <c r="H125" i="39"/>
  <c r="G125" i="39"/>
  <c r="O124" i="39"/>
  <c r="N124" i="39"/>
  <c r="M124" i="39"/>
  <c r="L124" i="39"/>
  <c r="H124" i="39"/>
  <c r="G124" i="39"/>
  <c r="O123" i="39"/>
  <c r="N123" i="39"/>
  <c r="M123" i="39"/>
  <c r="L123" i="39"/>
  <c r="K123" i="39"/>
  <c r="I123" i="39"/>
  <c r="H123" i="39"/>
  <c r="G123" i="39"/>
  <c r="T11" i="39"/>
  <c r="O11" i="39"/>
  <c r="N11" i="39"/>
  <c r="S11" i="39" s="1"/>
  <c r="M11" i="39"/>
  <c r="K11" i="39"/>
  <c r="J11" i="39"/>
  <c r="F11" i="39"/>
  <c r="L11" i="39" s="1"/>
  <c r="E11" i="39"/>
  <c r="H11" i="39" s="1"/>
  <c r="D11" i="39"/>
  <c r="C11" i="39"/>
  <c r="Q11" i="39" s="1"/>
  <c r="T10" i="39"/>
  <c r="S10" i="39"/>
  <c r="R10" i="39"/>
  <c r="Q10" i="39"/>
  <c r="P10" i="39"/>
  <c r="O10" i="39"/>
  <c r="M10" i="39"/>
  <c r="L10" i="39"/>
  <c r="K10" i="39"/>
  <c r="I10" i="39"/>
  <c r="H10" i="39"/>
  <c r="G10" i="39"/>
  <c r="T9" i="39"/>
  <c r="S9" i="39"/>
  <c r="R9" i="39"/>
  <c r="Q9" i="39"/>
  <c r="P9" i="39"/>
  <c r="O9" i="39"/>
  <c r="M9" i="39"/>
  <c r="L9" i="39"/>
  <c r="K9" i="39"/>
  <c r="I9" i="39"/>
  <c r="H9" i="39"/>
  <c r="G9" i="39"/>
  <c r="T8" i="39"/>
  <c r="S8" i="39"/>
  <c r="R8" i="39"/>
  <c r="Q8" i="39"/>
  <c r="P8" i="39"/>
  <c r="O8" i="39"/>
  <c r="M8" i="39"/>
  <c r="L8" i="39"/>
  <c r="K8" i="39"/>
  <c r="I8" i="39"/>
  <c r="H8" i="39"/>
  <c r="G8" i="39"/>
  <c r="T7" i="39"/>
  <c r="S7" i="39"/>
  <c r="R7" i="39"/>
  <c r="Q7" i="39"/>
  <c r="P7" i="39"/>
  <c r="O7" i="39"/>
  <c r="M7" i="39"/>
  <c r="L7" i="39"/>
  <c r="K7" i="39"/>
  <c r="I7" i="39"/>
  <c r="H7" i="39"/>
  <c r="G7" i="39"/>
  <c r="R6" i="39"/>
  <c r="Q6" i="39"/>
  <c r="P6" i="39"/>
  <c r="O6" i="39"/>
  <c r="L6" i="39"/>
  <c r="K6" i="39"/>
  <c r="H6" i="39"/>
  <c r="G6" i="39"/>
  <c r="T5" i="39"/>
  <c r="S5" i="39"/>
  <c r="R5" i="39"/>
  <c r="Q5" i="39"/>
  <c r="P5" i="39"/>
  <c r="O5" i="39"/>
  <c r="M5" i="39"/>
  <c r="L5" i="39"/>
  <c r="K5" i="39"/>
  <c r="I5" i="39"/>
  <c r="H5" i="39"/>
  <c r="G5" i="39"/>
  <c r="Q51" i="37"/>
  <c r="P51" i="37"/>
  <c r="J51" i="37"/>
  <c r="I51" i="37"/>
  <c r="Q50" i="37"/>
  <c r="P50" i="37"/>
  <c r="J50" i="37"/>
  <c r="I50" i="37"/>
  <c r="Q49" i="37"/>
  <c r="P49" i="37"/>
  <c r="J49" i="37"/>
  <c r="I49" i="37"/>
  <c r="Q48" i="37"/>
  <c r="P48" i="37"/>
  <c r="J48" i="37"/>
  <c r="I48" i="37"/>
  <c r="Q47" i="37"/>
  <c r="P47" i="37"/>
  <c r="J47" i="37"/>
  <c r="I47" i="37"/>
  <c r="Q46" i="37"/>
  <c r="P46" i="37"/>
  <c r="J46" i="37"/>
  <c r="I46" i="37"/>
  <c r="Q45" i="37"/>
  <c r="P45" i="37"/>
  <c r="J45" i="37"/>
  <c r="I45" i="37"/>
  <c r="Q44" i="37"/>
  <c r="P44" i="37"/>
  <c r="J44" i="37"/>
  <c r="I44" i="37"/>
  <c r="Q43" i="37"/>
  <c r="P43" i="37"/>
  <c r="J43" i="37"/>
  <c r="I43" i="37"/>
  <c r="Q42" i="37"/>
  <c r="P42" i="37"/>
  <c r="J42" i="37"/>
  <c r="I42" i="37"/>
  <c r="Q41" i="37"/>
  <c r="P41" i="37"/>
  <c r="J41" i="37"/>
  <c r="I41" i="37"/>
  <c r="Q40" i="37"/>
  <c r="P40" i="37"/>
  <c r="J40" i="37"/>
  <c r="I40" i="37"/>
  <c r="Q39" i="37"/>
  <c r="P39" i="37"/>
  <c r="J39" i="37"/>
  <c r="I39" i="37"/>
  <c r="Q38" i="37"/>
  <c r="P38" i="37"/>
  <c r="J38" i="37"/>
  <c r="I38" i="37"/>
  <c r="Q37" i="37"/>
  <c r="P37" i="37"/>
  <c r="J37" i="37"/>
  <c r="I37" i="37"/>
  <c r="Q36" i="37"/>
  <c r="P36" i="37"/>
  <c r="J36" i="37"/>
  <c r="I36" i="37"/>
  <c r="Q35" i="37"/>
  <c r="P35" i="37"/>
  <c r="J35" i="37"/>
  <c r="I35" i="37"/>
  <c r="Q34" i="37"/>
  <c r="P34" i="37"/>
  <c r="J34" i="37"/>
  <c r="I34" i="37"/>
  <c r="Q33" i="37"/>
  <c r="P33" i="37"/>
  <c r="J33" i="37"/>
  <c r="I33" i="37"/>
  <c r="Q32" i="37"/>
  <c r="P32" i="37"/>
  <c r="J32" i="37"/>
  <c r="I32" i="37"/>
  <c r="Q31" i="37"/>
  <c r="P31" i="37"/>
  <c r="J31" i="37"/>
  <c r="I31" i="37"/>
  <c r="Q30" i="37"/>
  <c r="P30" i="37"/>
  <c r="J30" i="37"/>
  <c r="I30" i="37"/>
  <c r="Q29" i="37"/>
  <c r="P29" i="37"/>
  <c r="J29" i="37"/>
  <c r="I29" i="37"/>
  <c r="Q28" i="37"/>
  <c r="P28" i="37"/>
  <c r="J28" i="37"/>
  <c r="I28" i="37"/>
  <c r="Q27" i="37"/>
  <c r="P27" i="37"/>
  <c r="J27" i="37"/>
  <c r="I27" i="37"/>
  <c r="Q26" i="37"/>
  <c r="P26" i="37"/>
  <c r="J26" i="37"/>
  <c r="I26" i="37"/>
  <c r="Q25" i="37"/>
  <c r="P25" i="37"/>
  <c r="J25" i="37"/>
  <c r="I25" i="37"/>
  <c r="Q24" i="37"/>
  <c r="P24" i="37"/>
  <c r="J24" i="37"/>
  <c r="I24" i="37"/>
  <c r="Q23" i="37"/>
  <c r="P23" i="37"/>
  <c r="J23" i="37"/>
  <c r="I23" i="37"/>
  <c r="Q22" i="37"/>
  <c r="P22" i="37"/>
  <c r="J22" i="37"/>
  <c r="I22" i="37"/>
  <c r="Q21" i="37"/>
  <c r="P21" i="37"/>
  <c r="J21" i="37"/>
  <c r="I21" i="37"/>
  <c r="Q20" i="37"/>
  <c r="P20" i="37"/>
  <c r="J20" i="37"/>
  <c r="I20" i="37"/>
  <c r="Q19" i="37"/>
  <c r="P19" i="37"/>
  <c r="J19" i="37"/>
  <c r="I19" i="37"/>
  <c r="Q18" i="37"/>
  <c r="P18" i="37"/>
  <c r="J18" i="37"/>
  <c r="I18" i="37"/>
  <c r="Q17" i="37"/>
  <c r="P17" i="37"/>
  <c r="J17" i="37"/>
  <c r="I17" i="37"/>
  <c r="Q16" i="37"/>
  <c r="P16" i="37"/>
  <c r="J16" i="37"/>
  <c r="I16" i="37"/>
  <c r="Q15" i="37"/>
  <c r="P15" i="37"/>
  <c r="J15" i="37"/>
  <c r="I15" i="37"/>
  <c r="Q14" i="37"/>
  <c r="P14" i="37"/>
  <c r="J14" i="37"/>
  <c r="I14" i="37"/>
  <c r="Q13" i="37"/>
  <c r="P13" i="37"/>
  <c r="J13" i="37"/>
  <c r="I13" i="37"/>
  <c r="Q12" i="37"/>
  <c r="P12" i="37"/>
  <c r="J12" i="37"/>
  <c r="I12" i="37"/>
  <c r="Q11" i="37"/>
  <c r="P11" i="37"/>
  <c r="J11" i="37"/>
  <c r="I11" i="37"/>
  <c r="Q10" i="37"/>
  <c r="P10" i="37"/>
  <c r="J10" i="37"/>
  <c r="I10" i="37"/>
  <c r="Q9" i="37"/>
  <c r="P9" i="37"/>
  <c r="J9" i="37"/>
  <c r="I9" i="37"/>
  <c r="Q8" i="37"/>
  <c r="P8" i="37"/>
  <c r="J8" i="37"/>
  <c r="I8" i="37"/>
  <c r="Q7" i="37"/>
  <c r="P7" i="37"/>
  <c r="J7" i="37"/>
  <c r="I7" i="37"/>
  <c r="Q6" i="37"/>
  <c r="P6" i="37"/>
  <c r="J6" i="37"/>
  <c r="I6" i="37"/>
  <c r="Q5" i="37"/>
  <c r="P5" i="37"/>
  <c r="J5" i="37"/>
  <c r="I5" i="37"/>
  <c r="B3" i="37"/>
  <c r="Q51" i="36"/>
  <c r="P51" i="36"/>
  <c r="J51" i="36"/>
  <c r="I51" i="36"/>
  <c r="Q50" i="36"/>
  <c r="P50" i="36"/>
  <c r="J50" i="36"/>
  <c r="I50" i="36"/>
  <c r="Q49" i="36"/>
  <c r="P49" i="36"/>
  <c r="J49" i="36"/>
  <c r="I49" i="36"/>
  <c r="Q48" i="36"/>
  <c r="P48" i="36"/>
  <c r="J48" i="36"/>
  <c r="I48" i="36"/>
  <c r="Q47" i="36"/>
  <c r="P47" i="36"/>
  <c r="J47" i="36"/>
  <c r="I47" i="36"/>
  <c r="Q46" i="36"/>
  <c r="P46" i="36"/>
  <c r="J46" i="36"/>
  <c r="I46" i="36"/>
  <c r="Q45" i="36"/>
  <c r="P45" i="36"/>
  <c r="J45" i="36"/>
  <c r="I45" i="36"/>
  <c r="Q44" i="36"/>
  <c r="P44" i="36"/>
  <c r="J44" i="36"/>
  <c r="I44" i="36"/>
  <c r="Q43" i="36"/>
  <c r="P43" i="36"/>
  <c r="J43" i="36"/>
  <c r="I43" i="36"/>
  <c r="Q42" i="36"/>
  <c r="P42" i="36"/>
  <c r="J42" i="36"/>
  <c r="I42" i="36"/>
  <c r="Q41" i="36"/>
  <c r="P41" i="36"/>
  <c r="J41" i="36"/>
  <c r="I41" i="36"/>
  <c r="Q40" i="36"/>
  <c r="P40" i="36"/>
  <c r="J40" i="36"/>
  <c r="I40" i="36"/>
  <c r="Q39" i="36"/>
  <c r="P39" i="36"/>
  <c r="J39" i="36"/>
  <c r="I39" i="36"/>
  <c r="Q38" i="36"/>
  <c r="P38" i="36"/>
  <c r="J38" i="36"/>
  <c r="I38" i="36"/>
  <c r="Q37" i="36"/>
  <c r="P37" i="36"/>
  <c r="J37" i="36"/>
  <c r="I37" i="36"/>
  <c r="Q36" i="36"/>
  <c r="P36" i="36"/>
  <c r="J36" i="36"/>
  <c r="I36" i="36"/>
  <c r="Q35" i="36"/>
  <c r="P35" i="36"/>
  <c r="J35" i="36"/>
  <c r="I35" i="36"/>
  <c r="Q34" i="36"/>
  <c r="P34" i="36"/>
  <c r="J34" i="36"/>
  <c r="I34" i="36"/>
  <c r="Q33" i="36"/>
  <c r="P33" i="36"/>
  <c r="J33" i="36"/>
  <c r="I33" i="36"/>
  <c r="Q32" i="36"/>
  <c r="P32" i="36"/>
  <c r="J32" i="36"/>
  <c r="I32" i="36"/>
  <c r="Q31" i="36"/>
  <c r="P31" i="36"/>
  <c r="J31" i="36"/>
  <c r="I31" i="36"/>
  <c r="Q30" i="36"/>
  <c r="P30" i="36"/>
  <c r="J30" i="36"/>
  <c r="I30" i="36"/>
  <c r="Q29" i="36"/>
  <c r="P29" i="36"/>
  <c r="J29" i="36"/>
  <c r="I29" i="36"/>
  <c r="Q28" i="36"/>
  <c r="P28" i="36"/>
  <c r="J28" i="36"/>
  <c r="I28" i="36"/>
  <c r="Q27" i="36"/>
  <c r="P27" i="36"/>
  <c r="J27" i="36"/>
  <c r="I27" i="36"/>
  <c r="Q26" i="36"/>
  <c r="P26" i="36"/>
  <c r="J26" i="36"/>
  <c r="I26" i="36"/>
  <c r="Q25" i="36"/>
  <c r="P25" i="36"/>
  <c r="J25" i="36"/>
  <c r="I25" i="36"/>
  <c r="Q24" i="36"/>
  <c r="P24" i="36"/>
  <c r="J24" i="36"/>
  <c r="I24" i="36"/>
  <c r="Q23" i="36"/>
  <c r="P23" i="36"/>
  <c r="J23" i="36"/>
  <c r="I23" i="36"/>
  <c r="Q22" i="36"/>
  <c r="P22" i="36"/>
  <c r="J22" i="36"/>
  <c r="I22" i="36"/>
  <c r="Q21" i="36"/>
  <c r="P21" i="36"/>
  <c r="J21" i="36"/>
  <c r="I21" i="36"/>
  <c r="Q20" i="36"/>
  <c r="P20" i="36"/>
  <c r="J20" i="36"/>
  <c r="I20" i="36"/>
  <c r="Q19" i="36"/>
  <c r="P19" i="36"/>
  <c r="J19" i="36"/>
  <c r="I19" i="36"/>
  <c r="Q18" i="36"/>
  <c r="P18" i="36"/>
  <c r="J18" i="36"/>
  <c r="I18" i="36"/>
  <c r="Q17" i="36"/>
  <c r="P17" i="36"/>
  <c r="J17" i="36"/>
  <c r="I17" i="36"/>
  <c r="Q16" i="36"/>
  <c r="P16" i="36"/>
  <c r="J16" i="36"/>
  <c r="I16" i="36"/>
  <c r="Q15" i="36"/>
  <c r="P15" i="36"/>
  <c r="J15" i="36"/>
  <c r="I15" i="36"/>
  <c r="Q14" i="36"/>
  <c r="P14" i="36"/>
  <c r="J14" i="36"/>
  <c r="I14" i="36"/>
  <c r="Q13" i="36"/>
  <c r="P13" i="36"/>
  <c r="J13" i="36"/>
  <c r="I13" i="36"/>
  <c r="Q12" i="36"/>
  <c r="P12" i="36"/>
  <c r="J12" i="36"/>
  <c r="I12" i="36"/>
  <c r="Q11" i="36"/>
  <c r="P11" i="36"/>
  <c r="J11" i="36"/>
  <c r="I11" i="36"/>
  <c r="Q10" i="36"/>
  <c r="P10" i="36"/>
  <c r="J10" i="36"/>
  <c r="I10" i="36"/>
  <c r="Q9" i="36"/>
  <c r="P9" i="36"/>
  <c r="J9" i="36"/>
  <c r="I9" i="36"/>
  <c r="Q8" i="36"/>
  <c r="P8" i="36"/>
  <c r="J8" i="36"/>
  <c r="I8" i="36"/>
  <c r="Q7" i="36"/>
  <c r="P7" i="36"/>
  <c r="J7" i="36"/>
  <c r="I7" i="36"/>
  <c r="Q6" i="36"/>
  <c r="P6" i="36"/>
  <c r="J6" i="36"/>
  <c r="I6" i="36"/>
  <c r="Q5" i="36"/>
  <c r="P5" i="36"/>
  <c r="J5" i="36"/>
  <c r="I5" i="36"/>
  <c r="B3" i="36"/>
  <c r="AL40" i="35"/>
  <c r="AK40" i="35"/>
  <c r="W40" i="35"/>
  <c r="V40" i="35"/>
  <c r="I40" i="35"/>
  <c r="H40" i="35"/>
  <c r="AL39" i="35"/>
  <c r="AK39" i="35"/>
  <c r="W39" i="35"/>
  <c r="V39" i="35"/>
  <c r="I39" i="35"/>
  <c r="H39" i="35"/>
  <c r="AL38" i="35"/>
  <c r="AK38" i="35"/>
  <c r="W38" i="35"/>
  <c r="V38" i="35"/>
  <c r="I38" i="35"/>
  <c r="H38" i="35"/>
  <c r="AL37" i="35"/>
  <c r="AK37" i="35"/>
  <c r="W37" i="35"/>
  <c r="V37" i="35"/>
  <c r="I37" i="35"/>
  <c r="H37" i="35"/>
  <c r="AL36" i="35"/>
  <c r="AK36" i="35"/>
  <c r="W36" i="35"/>
  <c r="V36" i="35"/>
  <c r="I36" i="35"/>
  <c r="H36" i="35"/>
  <c r="AL35" i="35"/>
  <c r="AK35" i="35"/>
  <c r="W35" i="35"/>
  <c r="V35" i="35"/>
  <c r="I35" i="35"/>
  <c r="H35" i="35"/>
  <c r="AL34" i="35"/>
  <c r="AK34" i="35"/>
  <c r="W34" i="35"/>
  <c r="V34" i="35"/>
  <c r="I34" i="35"/>
  <c r="H34" i="35"/>
  <c r="AL33" i="35"/>
  <c r="AK33" i="35"/>
  <c r="W33" i="35"/>
  <c r="V33" i="35"/>
  <c r="I33" i="35"/>
  <c r="H33" i="35"/>
  <c r="AL32" i="35"/>
  <c r="AK32" i="35"/>
  <c r="W32" i="35"/>
  <c r="V32" i="35"/>
  <c r="I32" i="35"/>
  <c r="H32" i="35"/>
  <c r="AL31" i="35"/>
  <c r="AK31" i="35"/>
  <c r="W31" i="35"/>
  <c r="V31" i="35"/>
  <c r="I31" i="35"/>
  <c r="H31" i="35"/>
  <c r="AL30" i="35"/>
  <c r="AK30" i="35"/>
  <c r="W30" i="35"/>
  <c r="V30" i="35"/>
  <c r="I30" i="35"/>
  <c r="H30" i="35"/>
  <c r="AL29" i="35"/>
  <c r="AK29" i="35"/>
  <c r="W29" i="35"/>
  <c r="V29" i="35"/>
  <c r="I29" i="35"/>
  <c r="H29" i="35"/>
  <c r="AQ22" i="35"/>
  <c r="AT18" i="35"/>
  <c r="AS18" i="35"/>
  <c r="AR18" i="35"/>
  <c r="AL18" i="35"/>
  <c r="AK18" i="35"/>
  <c r="AJ18" i="35"/>
  <c r="AB18" i="35"/>
  <c r="V18" i="35"/>
  <c r="N18" i="35"/>
  <c r="H18" i="35"/>
  <c r="AT17" i="35"/>
  <c r="AS17" i="35"/>
  <c r="AR17" i="35"/>
  <c r="AL17" i="35"/>
  <c r="AK17" i="35"/>
  <c r="AJ17" i="35"/>
  <c r="AB17" i="35"/>
  <c r="V17" i="35"/>
  <c r="N17" i="35"/>
  <c r="H17" i="35"/>
  <c r="AT16" i="35"/>
  <c r="AS16" i="35"/>
  <c r="AR16" i="35"/>
  <c r="AL16" i="35"/>
  <c r="AK16" i="35"/>
  <c r="AJ16" i="35"/>
  <c r="AB16" i="35"/>
  <c r="V16" i="35"/>
  <c r="N16" i="35"/>
  <c r="H16" i="35"/>
  <c r="AT15" i="35"/>
  <c r="AS15" i="35"/>
  <c r="AR15" i="35"/>
  <c r="AL15" i="35"/>
  <c r="AK15" i="35"/>
  <c r="AJ15" i="35"/>
  <c r="AB15" i="35"/>
  <c r="V15" i="35"/>
  <c r="N15" i="35"/>
  <c r="H15" i="35"/>
  <c r="AT14" i="35"/>
  <c r="AS14" i="35"/>
  <c r="AR14" i="35"/>
  <c r="AL14" i="35"/>
  <c r="AK14" i="35"/>
  <c r="AJ14" i="35"/>
  <c r="AB14" i="35"/>
  <c r="V14" i="35"/>
  <c r="N14" i="35"/>
  <c r="H14" i="35"/>
  <c r="AT13" i="35"/>
  <c r="AS13" i="35"/>
  <c r="AR13" i="35"/>
  <c r="AL13" i="35"/>
  <c r="AK13" i="35"/>
  <c r="AJ13" i="35"/>
  <c r="AB13" i="35"/>
  <c r="V13" i="35"/>
  <c r="N13" i="35"/>
  <c r="H13" i="35"/>
  <c r="AT12" i="35"/>
  <c r="AS12" i="35"/>
  <c r="AR12" i="35"/>
  <c r="AL12" i="35"/>
  <c r="AK12" i="35"/>
  <c r="AJ12" i="35"/>
  <c r="AB12" i="35"/>
  <c r="V12" i="35"/>
  <c r="N12" i="35"/>
  <c r="H12" i="35"/>
  <c r="AT11" i="35"/>
  <c r="AS11" i="35"/>
  <c r="AR11" i="35"/>
  <c r="AL11" i="35"/>
  <c r="AK11" i="35"/>
  <c r="AJ11" i="35"/>
  <c r="AB11" i="35"/>
  <c r="V11" i="35"/>
  <c r="N11" i="35"/>
  <c r="H11" i="35"/>
  <c r="AT10" i="35"/>
  <c r="AS10" i="35"/>
  <c r="AR10" i="35"/>
  <c r="AL10" i="35"/>
  <c r="AK10" i="35"/>
  <c r="AJ10" i="35"/>
  <c r="AB10" i="35"/>
  <c r="V10" i="35"/>
  <c r="N10" i="35"/>
  <c r="H10" i="35"/>
  <c r="AT9" i="35"/>
  <c r="AS9" i="35"/>
  <c r="AR9" i="35"/>
  <c r="AL9" i="35"/>
  <c r="AK9" i="35"/>
  <c r="AJ9" i="35"/>
  <c r="AB9" i="35"/>
  <c r="V9" i="35"/>
  <c r="N9" i="35"/>
  <c r="H9" i="35"/>
  <c r="AT8" i="35"/>
  <c r="AS8" i="35"/>
  <c r="AR8" i="35"/>
  <c r="AL8" i="35"/>
  <c r="AK8" i="35"/>
  <c r="AJ8" i="35"/>
  <c r="AB8" i="35"/>
  <c r="V8" i="35"/>
  <c r="N8" i="35"/>
  <c r="H8" i="35"/>
  <c r="AT7" i="35"/>
  <c r="AS7" i="35"/>
  <c r="AR7" i="35"/>
  <c r="AL7" i="35"/>
  <c r="AK7" i="35"/>
  <c r="AJ7" i="35"/>
  <c r="AB7" i="35"/>
  <c r="V7" i="35"/>
  <c r="N7" i="35"/>
  <c r="H7" i="35"/>
  <c r="I109" i="33"/>
  <c r="J109" i="33" s="1"/>
  <c r="H109" i="33"/>
  <c r="G109" i="33"/>
  <c r="F109" i="33"/>
  <c r="E109" i="33"/>
  <c r="C109" i="33"/>
  <c r="J108" i="33"/>
  <c r="H108" i="33"/>
  <c r="F108" i="33"/>
  <c r="J107" i="33"/>
  <c r="H107" i="33"/>
  <c r="F107" i="33"/>
  <c r="J106" i="33"/>
  <c r="H106" i="33"/>
  <c r="F106" i="33"/>
  <c r="J105" i="33"/>
  <c r="H105" i="33"/>
  <c r="F105" i="33"/>
  <c r="J104" i="33"/>
  <c r="H104" i="33"/>
  <c r="F104" i="33"/>
  <c r="J103" i="33"/>
  <c r="H103" i="33"/>
  <c r="F103" i="33"/>
  <c r="J102" i="33"/>
  <c r="H102" i="33"/>
  <c r="F102" i="33"/>
  <c r="L101" i="33"/>
  <c r="J101" i="33"/>
  <c r="H101" i="33"/>
  <c r="F101" i="33"/>
  <c r="L100" i="33"/>
  <c r="J100" i="33"/>
  <c r="H100" i="33"/>
  <c r="F100" i="33"/>
  <c r="L99" i="33"/>
  <c r="J99" i="33"/>
  <c r="H99" i="33"/>
  <c r="F99" i="33"/>
  <c r="L98" i="33"/>
  <c r="J98" i="33"/>
  <c r="H98" i="33"/>
  <c r="F98" i="33"/>
  <c r="L97" i="33"/>
  <c r="J97" i="33"/>
  <c r="H97" i="33"/>
  <c r="F97" i="33"/>
  <c r="L96" i="33"/>
  <c r="I95" i="33"/>
  <c r="G95" i="33"/>
  <c r="J96" i="33" s="1"/>
  <c r="J87" i="33"/>
  <c r="H87" i="33"/>
  <c r="F87" i="33"/>
  <c r="J86" i="33"/>
  <c r="H86" i="33"/>
  <c r="F86" i="33"/>
  <c r="J85" i="33"/>
  <c r="H85" i="33"/>
  <c r="F85" i="33"/>
  <c r="J84" i="33"/>
  <c r="H84" i="33"/>
  <c r="F84" i="33"/>
  <c r="J83" i="33"/>
  <c r="H83" i="33"/>
  <c r="F83" i="33"/>
  <c r="J82" i="33"/>
  <c r="H82" i="33"/>
  <c r="F82" i="33"/>
  <c r="J81" i="33"/>
  <c r="H81" i="33"/>
  <c r="F81" i="33"/>
  <c r="J80" i="33"/>
  <c r="H80" i="33"/>
  <c r="F80" i="33"/>
  <c r="J79" i="33"/>
  <c r="H79" i="33"/>
  <c r="F79" i="33"/>
  <c r="J78" i="33"/>
  <c r="H78" i="33"/>
  <c r="F78" i="33"/>
  <c r="J77" i="33"/>
  <c r="H77" i="33"/>
  <c r="F77" i="33"/>
  <c r="J76" i="33"/>
  <c r="H76" i="33"/>
  <c r="F76" i="33"/>
  <c r="J75" i="33"/>
  <c r="H75" i="33"/>
  <c r="F75" i="33"/>
  <c r="L74" i="33"/>
  <c r="J74" i="33"/>
  <c r="H74" i="33"/>
  <c r="F74" i="33"/>
  <c r="D74" i="33"/>
  <c r="I73" i="33"/>
  <c r="G73" i="33"/>
  <c r="E73" i="33"/>
  <c r="C73" i="33"/>
  <c r="J65" i="33"/>
  <c r="H65" i="33"/>
  <c r="F65" i="33"/>
  <c r="J64" i="33"/>
  <c r="H64" i="33"/>
  <c r="F64" i="33"/>
  <c r="J63" i="33"/>
  <c r="H63" i="33"/>
  <c r="F63" i="33"/>
  <c r="J62" i="33"/>
  <c r="H62" i="33"/>
  <c r="F62" i="33"/>
  <c r="J61" i="33"/>
  <c r="H61" i="33"/>
  <c r="F61" i="33"/>
  <c r="J60" i="33"/>
  <c r="H60" i="33"/>
  <c r="F60" i="33"/>
  <c r="J59" i="33"/>
  <c r="H59" i="33"/>
  <c r="F59" i="33"/>
  <c r="J58" i="33"/>
  <c r="H58" i="33"/>
  <c r="F58" i="33"/>
  <c r="L57" i="33"/>
  <c r="J57" i="33"/>
  <c r="H57" i="33"/>
  <c r="F57" i="33"/>
  <c r="L56" i="33"/>
  <c r="J56" i="33"/>
  <c r="H56" i="33"/>
  <c r="F56" i="33"/>
  <c r="L55" i="33"/>
  <c r="J55" i="33"/>
  <c r="H55" i="33"/>
  <c r="F55" i="33"/>
  <c r="L54" i="33"/>
  <c r="J54" i="33"/>
  <c r="H54" i="33"/>
  <c r="F54" i="33"/>
  <c r="L53" i="33"/>
  <c r="J53" i="33"/>
  <c r="H53" i="33"/>
  <c r="F53" i="33"/>
  <c r="L52" i="33"/>
  <c r="I51" i="33"/>
  <c r="J43" i="33"/>
  <c r="H43" i="33"/>
  <c r="F43" i="33"/>
  <c r="J42" i="33"/>
  <c r="H42" i="33"/>
  <c r="F42" i="33"/>
  <c r="J41" i="33"/>
  <c r="H41" i="33"/>
  <c r="F41" i="33"/>
  <c r="J40" i="33"/>
  <c r="H40" i="33"/>
  <c r="F40" i="33"/>
  <c r="J39" i="33"/>
  <c r="H39" i="33"/>
  <c r="F39" i="33"/>
  <c r="J38" i="33"/>
  <c r="H38" i="33"/>
  <c r="F38" i="33"/>
  <c r="J37" i="33"/>
  <c r="H37" i="33"/>
  <c r="F37" i="33"/>
  <c r="J36" i="33"/>
  <c r="H36" i="33"/>
  <c r="F36" i="33"/>
  <c r="L35" i="33"/>
  <c r="J35" i="33"/>
  <c r="H35" i="33"/>
  <c r="F35" i="33"/>
  <c r="L34" i="33"/>
  <c r="J34" i="33"/>
  <c r="H34" i="33"/>
  <c r="F34" i="33"/>
  <c r="L33" i="33"/>
  <c r="J33" i="33"/>
  <c r="H33" i="33"/>
  <c r="F33" i="33"/>
  <c r="L32" i="33"/>
  <c r="J32" i="33"/>
  <c r="H32" i="33"/>
  <c r="F32" i="33"/>
  <c r="L31" i="33"/>
  <c r="J31" i="33"/>
  <c r="H31" i="33"/>
  <c r="F31" i="33"/>
  <c r="I29" i="33"/>
  <c r="J21" i="33"/>
  <c r="H21" i="33"/>
  <c r="F21" i="33"/>
  <c r="J20" i="33"/>
  <c r="H20" i="33"/>
  <c r="F20" i="33"/>
  <c r="J19" i="33"/>
  <c r="H19" i="33"/>
  <c r="F19" i="33"/>
  <c r="J18" i="33"/>
  <c r="H18" i="33"/>
  <c r="F18" i="33"/>
  <c r="J17" i="33"/>
  <c r="H17" i="33"/>
  <c r="F17" i="33"/>
  <c r="J16" i="33"/>
  <c r="H16" i="33"/>
  <c r="F16" i="33"/>
  <c r="J15" i="33"/>
  <c r="H15" i="33"/>
  <c r="F15" i="33"/>
  <c r="J14" i="33"/>
  <c r="H14" i="33"/>
  <c r="F14" i="33"/>
  <c r="L13" i="33"/>
  <c r="J13" i="33"/>
  <c r="H13" i="33"/>
  <c r="F13" i="33"/>
  <c r="L12" i="33"/>
  <c r="J12" i="33"/>
  <c r="H12" i="33"/>
  <c r="F12" i="33"/>
  <c r="L11" i="33"/>
  <c r="J11" i="33"/>
  <c r="H11" i="33"/>
  <c r="F11" i="33"/>
  <c r="L10" i="33"/>
  <c r="J10" i="33"/>
  <c r="H10" i="33"/>
  <c r="F10" i="33"/>
  <c r="L9" i="33"/>
  <c r="J9" i="33"/>
  <c r="H9" i="33"/>
  <c r="F9" i="33"/>
  <c r="I7" i="33"/>
  <c r="G7" i="33" s="1"/>
  <c r="J109" i="31"/>
  <c r="H109" i="31"/>
  <c r="F109" i="31"/>
  <c r="J108" i="31"/>
  <c r="H108" i="31"/>
  <c r="F108" i="31"/>
  <c r="J107" i="31"/>
  <c r="H107" i="31"/>
  <c r="F107" i="31"/>
  <c r="J106" i="31"/>
  <c r="H106" i="31"/>
  <c r="F106" i="31"/>
  <c r="J105" i="31"/>
  <c r="H105" i="31"/>
  <c r="F105" i="31"/>
  <c r="J104" i="31"/>
  <c r="H104" i="31"/>
  <c r="F104" i="31"/>
  <c r="J103" i="31"/>
  <c r="H103" i="31"/>
  <c r="F103" i="31"/>
  <c r="J102" i="31"/>
  <c r="H102" i="31"/>
  <c r="F102" i="31"/>
  <c r="L101" i="31"/>
  <c r="J101" i="31"/>
  <c r="H101" i="31"/>
  <c r="F101" i="31"/>
  <c r="L100" i="31"/>
  <c r="J100" i="31"/>
  <c r="H100" i="31"/>
  <c r="F100" i="31"/>
  <c r="L99" i="31"/>
  <c r="J99" i="31"/>
  <c r="H99" i="31"/>
  <c r="F99" i="31"/>
  <c r="L98" i="31"/>
  <c r="J98" i="31"/>
  <c r="H98" i="31"/>
  <c r="F98" i="31"/>
  <c r="L97" i="31"/>
  <c r="J97" i="31"/>
  <c r="H97" i="31"/>
  <c r="F97" i="31"/>
  <c r="I95" i="31"/>
  <c r="L96" i="31" s="1"/>
  <c r="J87" i="31"/>
  <c r="H87" i="31"/>
  <c r="F87" i="31"/>
  <c r="J86" i="31"/>
  <c r="H86" i="31"/>
  <c r="F86" i="31"/>
  <c r="J85" i="31"/>
  <c r="H85" i="31"/>
  <c r="F85" i="31"/>
  <c r="J84" i="31"/>
  <c r="H84" i="31"/>
  <c r="F84" i="31"/>
  <c r="J83" i="31"/>
  <c r="H83" i="31"/>
  <c r="F83" i="31"/>
  <c r="J82" i="31"/>
  <c r="H82" i="31"/>
  <c r="F82" i="31"/>
  <c r="J81" i="31"/>
  <c r="H81" i="31"/>
  <c r="F81" i="31"/>
  <c r="J80" i="31"/>
  <c r="H80" i="31"/>
  <c r="F80" i="31"/>
  <c r="L79" i="31"/>
  <c r="J79" i="31"/>
  <c r="H79" i="31"/>
  <c r="F79" i="31"/>
  <c r="L78" i="31"/>
  <c r="J78" i="31"/>
  <c r="H78" i="31"/>
  <c r="F78" i="31"/>
  <c r="L77" i="31"/>
  <c r="J77" i="31"/>
  <c r="H77" i="31"/>
  <c r="F77" i="31"/>
  <c r="L76" i="31"/>
  <c r="J76" i="31"/>
  <c r="H76" i="31"/>
  <c r="F76" i="31"/>
  <c r="L75" i="31"/>
  <c r="J75" i="31"/>
  <c r="H75" i="31"/>
  <c r="F75" i="31"/>
  <c r="I73" i="31"/>
  <c r="L74" i="31" s="1"/>
  <c r="G73" i="31"/>
  <c r="J65" i="31"/>
  <c r="H65" i="31"/>
  <c r="F65" i="31"/>
  <c r="J64" i="31"/>
  <c r="H64" i="31"/>
  <c r="F64" i="31"/>
  <c r="J63" i="31"/>
  <c r="H63" i="31"/>
  <c r="F63" i="31"/>
  <c r="J62" i="31"/>
  <c r="H62" i="31"/>
  <c r="F62" i="31"/>
  <c r="J61" i="31"/>
  <c r="H61" i="31"/>
  <c r="F61" i="31"/>
  <c r="J60" i="31"/>
  <c r="H60" i="31"/>
  <c r="F60" i="31"/>
  <c r="J59" i="31"/>
  <c r="H59" i="31"/>
  <c r="F59" i="31"/>
  <c r="J58" i="31"/>
  <c r="H58" i="31"/>
  <c r="F58" i="31"/>
  <c r="L57" i="31"/>
  <c r="J57" i="31"/>
  <c r="H57" i="31"/>
  <c r="F57" i="31"/>
  <c r="L56" i="31"/>
  <c r="J56" i="31"/>
  <c r="H56" i="31"/>
  <c r="F56" i="31"/>
  <c r="L55" i="31"/>
  <c r="J55" i="31"/>
  <c r="H55" i="31"/>
  <c r="F55" i="31"/>
  <c r="L54" i="31"/>
  <c r="J54" i="31"/>
  <c r="H54" i="31"/>
  <c r="F54" i="31"/>
  <c r="L53" i="31"/>
  <c r="J53" i="31"/>
  <c r="H53" i="31"/>
  <c r="F53" i="31"/>
  <c r="I51" i="31"/>
  <c r="J43" i="31"/>
  <c r="H43" i="31"/>
  <c r="F43" i="31"/>
  <c r="J42" i="31"/>
  <c r="H42" i="31"/>
  <c r="F42" i="31"/>
  <c r="J41" i="31"/>
  <c r="H41" i="31"/>
  <c r="F41" i="31"/>
  <c r="J40" i="31"/>
  <c r="H40" i="31"/>
  <c r="F40" i="31"/>
  <c r="J39" i="31"/>
  <c r="H39" i="31"/>
  <c r="F39" i="31"/>
  <c r="J38" i="31"/>
  <c r="H38" i="31"/>
  <c r="F38" i="31"/>
  <c r="J37" i="31"/>
  <c r="H37" i="31"/>
  <c r="F37" i="31"/>
  <c r="J36" i="31"/>
  <c r="H36" i="31"/>
  <c r="F36" i="31"/>
  <c r="L35" i="31"/>
  <c r="J35" i="31"/>
  <c r="H35" i="31"/>
  <c r="F35" i="31"/>
  <c r="L34" i="31"/>
  <c r="J34" i="31"/>
  <c r="H34" i="31"/>
  <c r="F34" i="31"/>
  <c r="L33" i="31"/>
  <c r="J33" i="31"/>
  <c r="H33" i="31"/>
  <c r="F33" i="31"/>
  <c r="L32" i="31"/>
  <c r="J32" i="31"/>
  <c r="H32" i="31"/>
  <c r="F32" i="31"/>
  <c r="L31" i="31"/>
  <c r="J31" i="31"/>
  <c r="H31" i="31"/>
  <c r="F31" i="31"/>
  <c r="I29" i="31"/>
  <c r="J21" i="31"/>
  <c r="H21" i="31"/>
  <c r="F21" i="31"/>
  <c r="J20" i="31"/>
  <c r="H20" i="31"/>
  <c r="F20" i="31"/>
  <c r="J19" i="31"/>
  <c r="H19" i="31"/>
  <c r="F19" i="31"/>
  <c r="J18" i="31"/>
  <c r="H18" i="31"/>
  <c r="F18" i="31"/>
  <c r="J17" i="31"/>
  <c r="H17" i="31"/>
  <c r="F17" i="31"/>
  <c r="J16" i="31"/>
  <c r="H16" i="31"/>
  <c r="F16" i="31"/>
  <c r="J15" i="31"/>
  <c r="H15" i="31"/>
  <c r="F15" i="31"/>
  <c r="J14" i="31"/>
  <c r="H14" i="31"/>
  <c r="F14" i="31"/>
  <c r="L13" i="31"/>
  <c r="J13" i="31"/>
  <c r="H13" i="31"/>
  <c r="F13" i="31"/>
  <c r="L12" i="31"/>
  <c r="J12" i="31"/>
  <c r="H12" i="31"/>
  <c r="F12" i="31"/>
  <c r="L11" i="31"/>
  <c r="J11" i="31"/>
  <c r="H11" i="31"/>
  <c r="F11" i="31"/>
  <c r="L10" i="31"/>
  <c r="J10" i="31"/>
  <c r="H10" i="31"/>
  <c r="F10" i="31"/>
  <c r="L9" i="31"/>
  <c r="J9" i="31"/>
  <c r="H9" i="31"/>
  <c r="F9" i="31"/>
  <c r="L8" i="31"/>
  <c r="I7" i="31"/>
  <c r="J8" i="31" s="1"/>
  <c r="G7" i="31"/>
  <c r="E7" i="31"/>
  <c r="J285" i="30"/>
  <c r="H285" i="30"/>
  <c r="F285" i="30"/>
  <c r="J284" i="30"/>
  <c r="H284" i="30"/>
  <c r="F284" i="30"/>
  <c r="J283" i="30"/>
  <c r="H283" i="30"/>
  <c r="F283" i="30"/>
  <c r="J282" i="30"/>
  <c r="H282" i="30"/>
  <c r="F282" i="30"/>
  <c r="J281" i="30"/>
  <c r="H281" i="30"/>
  <c r="F281" i="30"/>
  <c r="J280" i="30"/>
  <c r="H280" i="30"/>
  <c r="F280" i="30"/>
  <c r="J279" i="30"/>
  <c r="H279" i="30"/>
  <c r="F279" i="30"/>
  <c r="J278" i="30"/>
  <c r="H278" i="30"/>
  <c r="F278" i="30"/>
  <c r="L277" i="30"/>
  <c r="J277" i="30"/>
  <c r="H277" i="30"/>
  <c r="F277" i="30"/>
  <c r="L276" i="30"/>
  <c r="J276" i="30"/>
  <c r="H276" i="30"/>
  <c r="F276" i="30"/>
  <c r="L275" i="30"/>
  <c r="J275" i="30"/>
  <c r="H275" i="30"/>
  <c r="F275" i="30"/>
  <c r="L274" i="30"/>
  <c r="J274" i="30"/>
  <c r="H274" i="30"/>
  <c r="F274" i="30"/>
  <c r="L273" i="30"/>
  <c r="J273" i="30"/>
  <c r="H273" i="30"/>
  <c r="F273" i="30"/>
  <c r="L272" i="30"/>
  <c r="I271" i="30"/>
  <c r="G271" i="30"/>
  <c r="B270" i="30"/>
  <c r="J263" i="30"/>
  <c r="H263" i="30"/>
  <c r="F263" i="30"/>
  <c r="J262" i="30"/>
  <c r="H262" i="30"/>
  <c r="F262" i="30"/>
  <c r="J261" i="30"/>
  <c r="H261" i="30"/>
  <c r="F261" i="30"/>
  <c r="J260" i="30"/>
  <c r="H260" i="30"/>
  <c r="F260" i="30"/>
  <c r="J259" i="30"/>
  <c r="H259" i="30"/>
  <c r="F259" i="30"/>
  <c r="J258" i="30"/>
  <c r="H258" i="30"/>
  <c r="F258" i="30"/>
  <c r="J257" i="30"/>
  <c r="H257" i="30"/>
  <c r="F257" i="30"/>
  <c r="J256" i="30"/>
  <c r="H256" i="30"/>
  <c r="F256" i="30"/>
  <c r="L255" i="30"/>
  <c r="J255" i="30"/>
  <c r="H255" i="30"/>
  <c r="F255" i="30"/>
  <c r="L254" i="30"/>
  <c r="J254" i="30"/>
  <c r="H254" i="30"/>
  <c r="F254" i="30"/>
  <c r="L253" i="30"/>
  <c r="J253" i="30"/>
  <c r="H253" i="30"/>
  <c r="F253" i="30"/>
  <c r="L252" i="30"/>
  <c r="J252" i="30"/>
  <c r="H252" i="30"/>
  <c r="F252" i="30"/>
  <c r="L251" i="30"/>
  <c r="J251" i="30"/>
  <c r="H251" i="30"/>
  <c r="F251" i="30"/>
  <c r="I249" i="30"/>
  <c r="B248" i="30"/>
  <c r="J241" i="30"/>
  <c r="H241" i="30"/>
  <c r="F241" i="30"/>
  <c r="J240" i="30"/>
  <c r="H240" i="30"/>
  <c r="F240" i="30"/>
  <c r="J239" i="30"/>
  <c r="H239" i="30"/>
  <c r="F239" i="30"/>
  <c r="J238" i="30"/>
  <c r="H238" i="30"/>
  <c r="F238" i="30"/>
  <c r="J237" i="30"/>
  <c r="H237" i="30"/>
  <c r="F237" i="30"/>
  <c r="J236" i="30"/>
  <c r="H236" i="30"/>
  <c r="F236" i="30"/>
  <c r="J235" i="30"/>
  <c r="H235" i="30"/>
  <c r="F235" i="30"/>
  <c r="J234" i="30"/>
  <c r="H234" i="30"/>
  <c r="F234" i="30"/>
  <c r="L233" i="30"/>
  <c r="J233" i="30"/>
  <c r="H233" i="30"/>
  <c r="F233" i="30"/>
  <c r="L232" i="30"/>
  <c r="J232" i="30"/>
  <c r="H232" i="30"/>
  <c r="F232" i="30"/>
  <c r="L231" i="30"/>
  <c r="J231" i="30"/>
  <c r="H231" i="30"/>
  <c r="F231" i="30"/>
  <c r="L230" i="30"/>
  <c r="J230" i="30"/>
  <c r="H230" i="30"/>
  <c r="F230" i="30"/>
  <c r="L229" i="30"/>
  <c r="J229" i="30"/>
  <c r="H229" i="30"/>
  <c r="F229" i="30"/>
  <c r="I227" i="30"/>
  <c r="L228" i="30" s="1"/>
  <c r="G227" i="30"/>
  <c r="B226" i="30"/>
  <c r="J219" i="30"/>
  <c r="H219" i="30"/>
  <c r="F219" i="30"/>
  <c r="J218" i="30"/>
  <c r="H218" i="30"/>
  <c r="F218" i="30"/>
  <c r="J217" i="30"/>
  <c r="H217" i="30"/>
  <c r="F217" i="30"/>
  <c r="J216" i="30"/>
  <c r="H216" i="30"/>
  <c r="F216" i="30"/>
  <c r="J215" i="30"/>
  <c r="H215" i="30"/>
  <c r="F215" i="30"/>
  <c r="J214" i="30"/>
  <c r="H214" i="30"/>
  <c r="F214" i="30"/>
  <c r="J213" i="30"/>
  <c r="H213" i="30"/>
  <c r="F213" i="30"/>
  <c r="J212" i="30"/>
  <c r="H212" i="30"/>
  <c r="F212" i="30"/>
  <c r="L211" i="30"/>
  <c r="J211" i="30"/>
  <c r="H211" i="30"/>
  <c r="F211" i="30"/>
  <c r="L210" i="30"/>
  <c r="J210" i="30"/>
  <c r="H210" i="30"/>
  <c r="F210" i="30"/>
  <c r="L209" i="30"/>
  <c r="J209" i="30"/>
  <c r="H209" i="30"/>
  <c r="F209" i="30"/>
  <c r="L208" i="30"/>
  <c r="J208" i="30"/>
  <c r="H208" i="30"/>
  <c r="F208" i="30"/>
  <c r="L207" i="30"/>
  <c r="J207" i="30"/>
  <c r="H207" i="30"/>
  <c r="F207" i="30"/>
  <c r="I205" i="30"/>
  <c r="G205" i="30" s="1"/>
  <c r="B204" i="30"/>
  <c r="J197" i="30"/>
  <c r="H197" i="30"/>
  <c r="F197" i="30"/>
  <c r="J196" i="30"/>
  <c r="H196" i="30"/>
  <c r="F196" i="30"/>
  <c r="J195" i="30"/>
  <c r="H195" i="30"/>
  <c r="F195" i="30"/>
  <c r="J194" i="30"/>
  <c r="H194" i="30"/>
  <c r="F194" i="30"/>
  <c r="J193" i="30"/>
  <c r="H193" i="30"/>
  <c r="F193" i="30"/>
  <c r="J192" i="30"/>
  <c r="H192" i="30"/>
  <c r="F192" i="30"/>
  <c r="J191" i="30"/>
  <c r="H191" i="30"/>
  <c r="F191" i="30"/>
  <c r="J190" i="30"/>
  <c r="H190" i="30"/>
  <c r="F190" i="30"/>
  <c r="L189" i="30"/>
  <c r="J189" i="30"/>
  <c r="H189" i="30"/>
  <c r="F189" i="30"/>
  <c r="L188" i="30"/>
  <c r="J188" i="30"/>
  <c r="H188" i="30"/>
  <c r="F188" i="30"/>
  <c r="L187" i="30"/>
  <c r="J187" i="30"/>
  <c r="H187" i="30"/>
  <c r="F187" i="30"/>
  <c r="L186" i="30"/>
  <c r="J186" i="30"/>
  <c r="H186" i="30"/>
  <c r="F186" i="30"/>
  <c r="L185" i="30"/>
  <c r="J185" i="30"/>
  <c r="H185" i="30"/>
  <c r="F185" i="30"/>
  <c r="I183" i="30"/>
  <c r="L184" i="30" s="1"/>
  <c r="B182" i="30"/>
  <c r="J175" i="30"/>
  <c r="H175" i="30"/>
  <c r="F175" i="30"/>
  <c r="J174" i="30"/>
  <c r="H174" i="30"/>
  <c r="F174" i="30"/>
  <c r="J173" i="30"/>
  <c r="H173" i="30"/>
  <c r="F173" i="30"/>
  <c r="J172" i="30"/>
  <c r="H172" i="30"/>
  <c r="F172" i="30"/>
  <c r="J171" i="30"/>
  <c r="H171" i="30"/>
  <c r="F171" i="30"/>
  <c r="J170" i="30"/>
  <c r="H170" i="30"/>
  <c r="F170" i="30"/>
  <c r="J169" i="30"/>
  <c r="H169" i="30"/>
  <c r="F169" i="30"/>
  <c r="J168" i="30"/>
  <c r="H168" i="30"/>
  <c r="F168" i="30"/>
  <c r="L167" i="30"/>
  <c r="J167" i="30"/>
  <c r="H167" i="30"/>
  <c r="F167" i="30"/>
  <c r="L166" i="30"/>
  <c r="J166" i="30"/>
  <c r="H166" i="30"/>
  <c r="F166" i="30"/>
  <c r="L165" i="30"/>
  <c r="J165" i="30"/>
  <c r="H165" i="30"/>
  <c r="F165" i="30"/>
  <c r="L164" i="30"/>
  <c r="J164" i="30"/>
  <c r="H164" i="30"/>
  <c r="F164" i="30"/>
  <c r="L163" i="30"/>
  <c r="J163" i="30"/>
  <c r="H163" i="30"/>
  <c r="F163" i="30"/>
  <c r="I161" i="30"/>
  <c r="L162" i="30" s="1"/>
  <c r="G161" i="30"/>
  <c r="J162" i="30" s="1"/>
  <c r="B160" i="30"/>
  <c r="J153" i="30"/>
  <c r="H153" i="30"/>
  <c r="F153" i="30"/>
  <c r="J152" i="30"/>
  <c r="H152" i="30"/>
  <c r="F152" i="30"/>
  <c r="J151" i="30"/>
  <c r="H151" i="30"/>
  <c r="F151" i="30"/>
  <c r="J150" i="30"/>
  <c r="H150" i="30"/>
  <c r="F150" i="30"/>
  <c r="J149" i="30"/>
  <c r="H149" i="30"/>
  <c r="F149" i="30"/>
  <c r="J148" i="30"/>
  <c r="H148" i="30"/>
  <c r="F148" i="30"/>
  <c r="J147" i="30"/>
  <c r="H147" i="30"/>
  <c r="F147" i="30"/>
  <c r="J146" i="30"/>
  <c r="H146" i="30"/>
  <c r="F146" i="30"/>
  <c r="L145" i="30"/>
  <c r="J145" i="30"/>
  <c r="H145" i="30"/>
  <c r="F145" i="30"/>
  <c r="L144" i="30"/>
  <c r="J144" i="30"/>
  <c r="H144" i="30"/>
  <c r="F144" i="30"/>
  <c r="L143" i="30"/>
  <c r="J143" i="30"/>
  <c r="H143" i="30"/>
  <c r="F143" i="30"/>
  <c r="L142" i="30"/>
  <c r="J142" i="30"/>
  <c r="H142" i="30"/>
  <c r="F142" i="30"/>
  <c r="L141" i="30"/>
  <c r="J141" i="30"/>
  <c r="H141" i="30"/>
  <c r="F141" i="30"/>
  <c r="L140" i="30"/>
  <c r="I139" i="30"/>
  <c r="G139" i="30" s="1"/>
  <c r="B138" i="30"/>
  <c r="J131" i="30"/>
  <c r="H131" i="30"/>
  <c r="F131" i="30"/>
  <c r="J130" i="30"/>
  <c r="H130" i="30"/>
  <c r="F130" i="30"/>
  <c r="J129" i="30"/>
  <c r="H129" i="30"/>
  <c r="F129" i="30"/>
  <c r="J128" i="30"/>
  <c r="H128" i="30"/>
  <c r="F128" i="30"/>
  <c r="J127" i="30"/>
  <c r="H127" i="30"/>
  <c r="F127" i="30"/>
  <c r="J126" i="30"/>
  <c r="H126" i="30"/>
  <c r="F126" i="30"/>
  <c r="J125" i="30"/>
  <c r="H125" i="30"/>
  <c r="F125" i="30"/>
  <c r="J124" i="30"/>
  <c r="H124" i="30"/>
  <c r="F124" i="30"/>
  <c r="L123" i="30"/>
  <c r="J123" i="30"/>
  <c r="H123" i="30"/>
  <c r="F123" i="30"/>
  <c r="L122" i="30"/>
  <c r="J122" i="30"/>
  <c r="H122" i="30"/>
  <c r="F122" i="30"/>
  <c r="L121" i="30"/>
  <c r="J121" i="30"/>
  <c r="H121" i="30"/>
  <c r="F121" i="30"/>
  <c r="L120" i="30"/>
  <c r="J120" i="30"/>
  <c r="H120" i="30"/>
  <c r="F120" i="30"/>
  <c r="L119" i="30"/>
  <c r="J119" i="30"/>
  <c r="H119" i="30"/>
  <c r="F119" i="30"/>
  <c r="L118" i="30"/>
  <c r="J118" i="30"/>
  <c r="I117" i="30"/>
  <c r="G117" i="30"/>
  <c r="E117" i="30" s="1"/>
  <c r="C117" i="30" s="1"/>
  <c r="D118" i="30" s="1"/>
  <c r="B116" i="30"/>
  <c r="J109" i="30"/>
  <c r="H109" i="30"/>
  <c r="F109" i="30"/>
  <c r="J108" i="30"/>
  <c r="H108" i="30"/>
  <c r="F108" i="30"/>
  <c r="J107" i="30"/>
  <c r="H107" i="30"/>
  <c r="F107" i="30"/>
  <c r="J106" i="30"/>
  <c r="H106" i="30"/>
  <c r="F106" i="30"/>
  <c r="J105" i="30"/>
  <c r="H105" i="30"/>
  <c r="F105" i="30"/>
  <c r="J104" i="30"/>
  <c r="H104" i="30"/>
  <c r="F104" i="30"/>
  <c r="J103" i="30"/>
  <c r="H103" i="30"/>
  <c r="F103" i="30"/>
  <c r="J102" i="30"/>
  <c r="H102" i="30"/>
  <c r="F102" i="30"/>
  <c r="L101" i="30"/>
  <c r="J101" i="30"/>
  <c r="H101" i="30"/>
  <c r="F101" i="30"/>
  <c r="L100" i="30"/>
  <c r="J100" i="30"/>
  <c r="H100" i="30"/>
  <c r="F100" i="30"/>
  <c r="L99" i="30"/>
  <c r="J99" i="30"/>
  <c r="H99" i="30"/>
  <c r="F99" i="30"/>
  <c r="L98" i="30"/>
  <c r="J98" i="30"/>
  <c r="H98" i="30"/>
  <c r="F98" i="30"/>
  <c r="L97" i="30"/>
  <c r="J97" i="30"/>
  <c r="H97" i="30"/>
  <c r="F97" i="30"/>
  <c r="L96" i="30"/>
  <c r="H96" i="30"/>
  <c r="I95" i="30"/>
  <c r="G95" i="30"/>
  <c r="J96" i="30" s="1"/>
  <c r="E95" i="30"/>
  <c r="J87" i="30"/>
  <c r="H87" i="30"/>
  <c r="F87" i="30"/>
  <c r="J86" i="30"/>
  <c r="H86" i="30"/>
  <c r="F86" i="30"/>
  <c r="J85" i="30"/>
  <c r="H85" i="30"/>
  <c r="F85" i="30"/>
  <c r="J84" i="30"/>
  <c r="H84" i="30"/>
  <c r="F84" i="30"/>
  <c r="J83" i="30"/>
  <c r="H83" i="30"/>
  <c r="F83" i="30"/>
  <c r="J82" i="30"/>
  <c r="H82" i="30"/>
  <c r="F82" i="30"/>
  <c r="J81" i="30"/>
  <c r="H81" i="30"/>
  <c r="F81" i="30"/>
  <c r="J80" i="30"/>
  <c r="H80" i="30"/>
  <c r="F80" i="30"/>
  <c r="L79" i="30"/>
  <c r="J79" i="30"/>
  <c r="H79" i="30"/>
  <c r="F79" i="30"/>
  <c r="L78" i="30"/>
  <c r="J78" i="30"/>
  <c r="H78" i="30"/>
  <c r="F78" i="30"/>
  <c r="L77" i="30"/>
  <c r="J77" i="30"/>
  <c r="H77" i="30"/>
  <c r="F77" i="30"/>
  <c r="L76" i="30"/>
  <c r="J76" i="30"/>
  <c r="H76" i="30"/>
  <c r="F76" i="30"/>
  <c r="L75" i="30"/>
  <c r="J75" i="30"/>
  <c r="H75" i="30"/>
  <c r="F75" i="30"/>
  <c r="L74" i="30"/>
  <c r="J74" i="30"/>
  <c r="I73" i="30"/>
  <c r="G73" i="30" s="1"/>
  <c r="J65" i="30"/>
  <c r="H65" i="30"/>
  <c r="F65" i="30"/>
  <c r="J64" i="30"/>
  <c r="H64" i="30"/>
  <c r="F64" i="30"/>
  <c r="J63" i="30"/>
  <c r="H63" i="30"/>
  <c r="F63" i="30"/>
  <c r="J62" i="30"/>
  <c r="H62" i="30"/>
  <c r="F62" i="30"/>
  <c r="J61" i="30"/>
  <c r="H61" i="30"/>
  <c r="F61" i="30"/>
  <c r="J60" i="30"/>
  <c r="H60" i="30"/>
  <c r="F60" i="30"/>
  <c r="J59" i="30"/>
  <c r="H59" i="30"/>
  <c r="F59" i="30"/>
  <c r="J58" i="30"/>
  <c r="H58" i="30"/>
  <c r="F58" i="30"/>
  <c r="L57" i="30"/>
  <c r="J57" i="30"/>
  <c r="H57" i="30"/>
  <c r="F57" i="30"/>
  <c r="L56" i="30"/>
  <c r="J56" i="30"/>
  <c r="H56" i="30"/>
  <c r="F56" i="30"/>
  <c r="L55" i="30"/>
  <c r="J55" i="30"/>
  <c r="H55" i="30"/>
  <c r="F55" i="30"/>
  <c r="L54" i="30"/>
  <c r="J54" i="30"/>
  <c r="H54" i="30"/>
  <c r="F54" i="30"/>
  <c r="L53" i="30"/>
  <c r="J53" i="30"/>
  <c r="H53" i="30"/>
  <c r="F53" i="30"/>
  <c r="L52" i="30"/>
  <c r="J52" i="30"/>
  <c r="I51" i="30"/>
  <c r="G51" i="30"/>
  <c r="E51" i="30" s="1"/>
  <c r="C51" i="30" s="1"/>
  <c r="D52" i="30" s="1"/>
  <c r="J43" i="30"/>
  <c r="H43" i="30"/>
  <c r="F43" i="30"/>
  <c r="J42" i="30"/>
  <c r="H42" i="30"/>
  <c r="F42" i="30"/>
  <c r="J41" i="30"/>
  <c r="H41" i="30"/>
  <c r="F41" i="30"/>
  <c r="J40" i="30"/>
  <c r="H40" i="30"/>
  <c r="F40" i="30"/>
  <c r="J39" i="30"/>
  <c r="H39" i="30"/>
  <c r="F39" i="30"/>
  <c r="J38" i="30"/>
  <c r="H38" i="30"/>
  <c r="F38" i="30"/>
  <c r="J37" i="30"/>
  <c r="H37" i="30"/>
  <c r="F37" i="30"/>
  <c r="J36" i="30"/>
  <c r="H36" i="30"/>
  <c r="F36" i="30"/>
  <c r="L35" i="30"/>
  <c r="J35" i="30"/>
  <c r="H35" i="30"/>
  <c r="F35" i="30"/>
  <c r="L34" i="30"/>
  <c r="J34" i="30"/>
  <c r="H34" i="30"/>
  <c r="F34" i="30"/>
  <c r="L33" i="30"/>
  <c r="J33" i="30"/>
  <c r="H33" i="30"/>
  <c r="F33" i="30"/>
  <c r="L32" i="30"/>
  <c r="J32" i="30"/>
  <c r="H32" i="30"/>
  <c r="F32" i="30"/>
  <c r="L31" i="30"/>
  <c r="J31" i="30"/>
  <c r="H31" i="30"/>
  <c r="F31" i="30"/>
  <c r="I29" i="30"/>
  <c r="L30" i="30" s="1"/>
  <c r="J21" i="30"/>
  <c r="H21" i="30"/>
  <c r="F21" i="30"/>
  <c r="J20" i="30"/>
  <c r="H20" i="30"/>
  <c r="F20" i="30"/>
  <c r="J19" i="30"/>
  <c r="H19" i="30"/>
  <c r="F19" i="30"/>
  <c r="J18" i="30"/>
  <c r="H18" i="30"/>
  <c r="F18" i="30"/>
  <c r="J17" i="30"/>
  <c r="H17" i="30"/>
  <c r="F17" i="30"/>
  <c r="J16" i="30"/>
  <c r="H16" i="30"/>
  <c r="F16" i="30"/>
  <c r="J15" i="30"/>
  <c r="H15" i="30"/>
  <c r="F15" i="30"/>
  <c r="J14" i="30"/>
  <c r="H14" i="30"/>
  <c r="F14" i="30"/>
  <c r="L13" i="30"/>
  <c r="J13" i="30"/>
  <c r="H13" i="30"/>
  <c r="F13" i="30"/>
  <c r="L12" i="30"/>
  <c r="J12" i="30"/>
  <c r="H12" i="30"/>
  <c r="F12" i="30"/>
  <c r="L11" i="30"/>
  <c r="J11" i="30"/>
  <c r="H11" i="30"/>
  <c r="F11" i="30"/>
  <c r="L10" i="30"/>
  <c r="J10" i="30"/>
  <c r="H10" i="30"/>
  <c r="F10" i="30"/>
  <c r="L9" i="30"/>
  <c r="J9" i="30"/>
  <c r="H9" i="30"/>
  <c r="F9" i="30"/>
  <c r="L8" i="30"/>
  <c r="H8" i="30"/>
  <c r="I7" i="30"/>
  <c r="G7" i="30" s="1"/>
  <c r="E7" i="30" s="1"/>
  <c r="L160" i="28"/>
  <c r="H160" i="28"/>
  <c r="M160" i="28" s="1"/>
  <c r="G160" i="28"/>
  <c r="F160" i="28"/>
  <c r="E160" i="28"/>
  <c r="D160" i="28"/>
  <c r="C160" i="28"/>
  <c r="M159" i="28"/>
  <c r="L159" i="28"/>
  <c r="K159" i="28"/>
  <c r="J159" i="28"/>
  <c r="I159" i="28"/>
  <c r="M158" i="28"/>
  <c r="L158" i="28"/>
  <c r="K158" i="28"/>
  <c r="J158" i="28"/>
  <c r="I158" i="28"/>
  <c r="M157" i="28"/>
  <c r="L157" i="28"/>
  <c r="K157" i="28"/>
  <c r="J157" i="28"/>
  <c r="I157" i="28"/>
  <c r="M156" i="28"/>
  <c r="L156" i="28"/>
  <c r="K156" i="28"/>
  <c r="J156" i="28"/>
  <c r="I156" i="28"/>
  <c r="M155" i="28"/>
  <c r="L155" i="28"/>
  <c r="K155" i="28"/>
  <c r="J155" i="28"/>
  <c r="I155" i="28"/>
  <c r="M154" i="28"/>
  <c r="L154" i="28"/>
  <c r="K154" i="28"/>
  <c r="J154" i="28"/>
  <c r="I154" i="28"/>
  <c r="M153" i="28"/>
  <c r="L153" i="28"/>
  <c r="K153" i="28"/>
  <c r="J153" i="28"/>
  <c r="I153" i="28"/>
  <c r="M152" i="28"/>
  <c r="L152" i="28"/>
  <c r="K152" i="28"/>
  <c r="J152" i="28"/>
  <c r="I152" i="28"/>
  <c r="M151" i="28"/>
  <c r="L151" i="28"/>
  <c r="K151" i="28"/>
  <c r="J151" i="28"/>
  <c r="I151" i="28"/>
  <c r="M150" i="28"/>
  <c r="L150" i="28"/>
  <c r="K150" i="28"/>
  <c r="J150" i="28"/>
  <c r="I150" i="28"/>
  <c r="M149" i="28"/>
  <c r="L149" i="28"/>
  <c r="K149" i="28"/>
  <c r="J149" i="28"/>
  <c r="I149" i="28"/>
  <c r="M148" i="28"/>
  <c r="L148" i="28"/>
  <c r="K148" i="28"/>
  <c r="J148" i="28"/>
  <c r="I148" i="28"/>
  <c r="L146" i="28"/>
  <c r="K146" i="28"/>
  <c r="I146" i="28"/>
  <c r="H146" i="28"/>
  <c r="J146" i="28" s="1"/>
  <c r="G146" i="28"/>
  <c r="F146" i="28"/>
  <c r="E146" i="28"/>
  <c r="D146" i="28"/>
  <c r="C146" i="28"/>
  <c r="M145" i="28"/>
  <c r="L145" i="28"/>
  <c r="K145" i="28"/>
  <c r="J145" i="28"/>
  <c r="I145" i="28"/>
  <c r="M144" i="28"/>
  <c r="L144" i="28"/>
  <c r="K144" i="28"/>
  <c r="J144" i="28"/>
  <c r="I144" i="28"/>
  <c r="M143" i="28"/>
  <c r="L143" i="28"/>
  <c r="K143" i="28"/>
  <c r="J143" i="28"/>
  <c r="I143" i="28"/>
  <c r="M142" i="28"/>
  <c r="L142" i="28"/>
  <c r="K142" i="28"/>
  <c r="J142" i="28"/>
  <c r="I142" i="28"/>
  <c r="M141" i="28"/>
  <c r="L141" i="28"/>
  <c r="K141" i="28"/>
  <c r="J141" i="28"/>
  <c r="I141" i="28"/>
  <c r="M140" i="28"/>
  <c r="L140" i="28"/>
  <c r="K140" i="28"/>
  <c r="J140" i="28"/>
  <c r="I140" i="28"/>
  <c r="M139" i="28"/>
  <c r="L139" i="28"/>
  <c r="K139" i="28"/>
  <c r="J139" i="28"/>
  <c r="I139" i="28"/>
  <c r="M138" i="28"/>
  <c r="L138" i="28"/>
  <c r="K138" i="28"/>
  <c r="J138" i="28"/>
  <c r="I138" i="28"/>
  <c r="M137" i="28"/>
  <c r="L137" i="28"/>
  <c r="K137" i="28"/>
  <c r="J137" i="28"/>
  <c r="I137" i="28"/>
  <c r="M136" i="28"/>
  <c r="L136" i="28"/>
  <c r="K136" i="28"/>
  <c r="J136" i="28"/>
  <c r="I136" i="28"/>
  <c r="M135" i="28"/>
  <c r="L135" i="28"/>
  <c r="K135" i="28"/>
  <c r="J135" i="28"/>
  <c r="I135" i="28"/>
  <c r="M134" i="28"/>
  <c r="L134" i="28"/>
  <c r="K134" i="28"/>
  <c r="J134" i="28"/>
  <c r="I134" i="28"/>
  <c r="J132" i="28"/>
  <c r="I132" i="28"/>
  <c r="H132" i="28"/>
  <c r="M132" i="28" s="1"/>
  <c r="G132" i="28"/>
  <c r="F132" i="28"/>
  <c r="E132" i="28"/>
  <c r="D132" i="28"/>
  <c r="C132" i="28"/>
  <c r="M131" i="28"/>
  <c r="L131" i="28"/>
  <c r="K131" i="28"/>
  <c r="J131" i="28"/>
  <c r="I131" i="28"/>
  <c r="M130" i="28"/>
  <c r="L130" i="28"/>
  <c r="K130" i="28"/>
  <c r="J130" i="28"/>
  <c r="I130" i="28"/>
  <c r="M129" i="28"/>
  <c r="L129" i="28"/>
  <c r="K129" i="28"/>
  <c r="J129" i="28"/>
  <c r="I129" i="28"/>
  <c r="M128" i="28"/>
  <c r="L128" i="28"/>
  <c r="K128" i="28"/>
  <c r="J128" i="28"/>
  <c r="I128" i="28"/>
  <c r="M127" i="28"/>
  <c r="L127" i="28"/>
  <c r="K127" i="28"/>
  <c r="J127" i="28"/>
  <c r="I127" i="28"/>
  <c r="M126" i="28"/>
  <c r="L126" i="28"/>
  <c r="K126" i="28"/>
  <c r="J126" i="28"/>
  <c r="I126" i="28"/>
  <c r="M125" i="28"/>
  <c r="L125" i="28"/>
  <c r="K125" i="28"/>
  <c r="J125" i="28"/>
  <c r="I125" i="28"/>
  <c r="M124" i="28"/>
  <c r="L124" i="28"/>
  <c r="K124" i="28"/>
  <c r="J124" i="28"/>
  <c r="I124" i="28"/>
  <c r="M123" i="28"/>
  <c r="L123" i="28"/>
  <c r="K123" i="28"/>
  <c r="J123" i="28"/>
  <c r="I123" i="28"/>
  <c r="M122" i="28"/>
  <c r="L122" i="28"/>
  <c r="K122" i="28"/>
  <c r="J122" i="28"/>
  <c r="I122" i="28"/>
  <c r="M121" i="28"/>
  <c r="L121" i="28"/>
  <c r="K121" i="28"/>
  <c r="J121" i="28"/>
  <c r="I121" i="28"/>
  <c r="M120" i="28"/>
  <c r="L120" i="28"/>
  <c r="K120" i="28"/>
  <c r="J120" i="28"/>
  <c r="I120" i="28"/>
  <c r="M118" i="28"/>
  <c r="K118" i="28"/>
  <c r="I118" i="28"/>
  <c r="H118" i="28"/>
  <c r="G118" i="28"/>
  <c r="F118" i="28"/>
  <c r="E118" i="28"/>
  <c r="J118" i="28" s="1"/>
  <c r="D118" i="28"/>
  <c r="C118" i="28"/>
  <c r="M117" i="28"/>
  <c r="L117" i="28"/>
  <c r="K117" i="28"/>
  <c r="J117" i="28"/>
  <c r="I117" i="28"/>
  <c r="M116" i="28"/>
  <c r="L116" i="28"/>
  <c r="K116" i="28"/>
  <c r="J116" i="28"/>
  <c r="I116" i="28"/>
  <c r="M115" i="28"/>
  <c r="L115" i="28"/>
  <c r="K115" i="28"/>
  <c r="J115" i="28"/>
  <c r="I115" i="28"/>
  <c r="M114" i="28"/>
  <c r="L114" i="28"/>
  <c r="K114" i="28"/>
  <c r="J114" i="28"/>
  <c r="I114" i="28"/>
  <c r="M113" i="28"/>
  <c r="L113" i="28"/>
  <c r="K113" i="28"/>
  <c r="J113" i="28"/>
  <c r="I113" i="28"/>
  <c r="M112" i="28"/>
  <c r="L112" i="28"/>
  <c r="K112" i="28"/>
  <c r="J112" i="28"/>
  <c r="I112" i="28"/>
  <c r="M111" i="28"/>
  <c r="L111" i="28"/>
  <c r="K111" i="28"/>
  <c r="J111" i="28"/>
  <c r="I111" i="28"/>
  <c r="M110" i="28"/>
  <c r="L110" i="28"/>
  <c r="K110" i="28"/>
  <c r="J110" i="28"/>
  <c r="I110" i="28"/>
  <c r="M109" i="28"/>
  <c r="L109" i="28"/>
  <c r="K109" i="28"/>
  <c r="J109" i="28"/>
  <c r="I109" i="28"/>
  <c r="M108" i="28"/>
  <c r="L108" i="28"/>
  <c r="K108" i="28"/>
  <c r="J108" i="28"/>
  <c r="I108" i="28"/>
  <c r="M107" i="28"/>
  <c r="L107" i="28"/>
  <c r="K107" i="28"/>
  <c r="J107" i="28"/>
  <c r="I107" i="28"/>
  <c r="M106" i="28"/>
  <c r="L106" i="28"/>
  <c r="K106" i="28"/>
  <c r="J106" i="28"/>
  <c r="I106" i="28"/>
  <c r="L104" i="28"/>
  <c r="K104" i="28"/>
  <c r="J104" i="28"/>
  <c r="I104" i="28"/>
  <c r="H104" i="28"/>
  <c r="M104" i="28" s="1"/>
  <c r="G104" i="28"/>
  <c r="F104" i="28"/>
  <c r="E104" i="28"/>
  <c r="D104" i="28"/>
  <c r="C104" i="28"/>
  <c r="M103" i="28"/>
  <c r="L103" i="28"/>
  <c r="K103" i="28"/>
  <c r="J103" i="28"/>
  <c r="I103" i="28"/>
  <c r="M102" i="28"/>
  <c r="L102" i="28"/>
  <c r="K102" i="28"/>
  <c r="J102" i="28"/>
  <c r="I102" i="28"/>
  <c r="M101" i="28"/>
  <c r="L101" i="28"/>
  <c r="K101" i="28"/>
  <c r="J101" i="28"/>
  <c r="I101" i="28"/>
  <c r="M100" i="28"/>
  <c r="L100" i="28"/>
  <c r="K100" i="28"/>
  <c r="J100" i="28"/>
  <c r="I100" i="28"/>
  <c r="M99" i="28"/>
  <c r="L99" i="28"/>
  <c r="K99" i="28"/>
  <c r="J99" i="28"/>
  <c r="I99" i="28"/>
  <c r="M98" i="28"/>
  <c r="L98" i="28"/>
  <c r="K98" i="28"/>
  <c r="J98" i="28"/>
  <c r="I98" i="28"/>
  <c r="M97" i="28"/>
  <c r="L97" i="28"/>
  <c r="K97" i="28"/>
  <c r="J97" i="28"/>
  <c r="I97" i="28"/>
  <c r="M96" i="28"/>
  <c r="L96" i="28"/>
  <c r="K96" i="28"/>
  <c r="J96" i="28"/>
  <c r="I96" i="28"/>
  <c r="M95" i="28"/>
  <c r="L95" i="28"/>
  <c r="K95" i="28"/>
  <c r="J95" i="28"/>
  <c r="I95" i="28"/>
  <c r="M94" i="28"/>
  <c r="L94" i="28"/>
  <c r="K94" i="28"/>
  <c r="J94" i="28"/>
  <c r="I94" i="28"/>
  <c r="M93" i="28"/>
  <c r="L93" i="28"/>
  <c r="K93" i="28"/>
  <c r="J93" i="28"/>
  <c r="I93" i="28"/>
  <c r="M92" i="28"/>
  <c r="L92" i="28"/>
  <c r="K92" i="28"/>
  <c r="J92" i="28"/>
  <c r="I92" i="28"/>
  <c r="M90" i="28"/>
  <c r="H90" i="28"/>
  <c r="L90" i="28" s="1"/>
  <c r="G90" i="28"/>
  <c r="F90" i="28"/>
  <c r="E90" i="28"/>
  <c r="D90" i="28"/>
  <c r="C90" i="28"/>
  <c r="M89" i="28"/>
  <c r="L89" i="28"/>
  <c r="K89" i="28"/>
  <c r="J89" i="28"/>
  <c r="I89" i="28"/>
  <c r="M88" i="28"/>
  <c r="L88" i="28"/>
  <c r="K88" i="28"/>
  <c r="J88" i="28"/>
  <c r="I88" i="28"/>
  <c r="M87" i="28"/>
  <c r="L87" i="28"/>
  <c r="K87" i="28"/>
  <c r="J87" i="28"/>
  <c r="I87" i="28"/>
  <c r="M86" i="28"/>
  <c r="L86" i="28"/>
  <c r="K86" i="28"/>
  <c r="J86" i="28"/>
  <c r="I86" i="28"/>
  <c r="M85" i="28"/>
  <c r="L85" i="28"/>
  <c r="K85" i="28"/>
  <c r="J85" i="28"/>
  <c r="I85" i="28"/>
  <c r="M84" i="28"/>
  <c r="L84" i="28"/>
  <c r="K84" i="28"/>
  <c r="J84" i="28"/>
  <c r="I84" i="28"/>
  <c r="M83" i="28"/>
  <c r="L83" i="28"/>
  <c r="K83" i="28"/>
  <c r="J83" i="28"/>
  <c r="I83" i="28"/>
  <c r="M82" i="28"/>
  <c r="L82" i="28"/>
  <c r="K82" i="28"/>
  <c r="J82" i="28"/>
  <c r="I82" i="28"/>
  <c r="M81" i="28"/>
  <c r="L81" i="28"/>
  <c r="K81" i="28"/>
  <c r="J81" i="28"/>
  <c r="I81" i="28"/>
  <c r="M80" i="28"/>
  <c r="L80" i="28"/>
  <c r="K80" i="28"/>
  <c r="J80" i="28"/>
  <c r="I80" i="28"/>
  <c r="M79" i="28"/>
  <c r="L79" i="28"/>
  <c r="K79" i="28"/>
  <c r="J79" i="28"/>
  <c r="I79" i="28"/>
  <c r="M78" i="28"/>
  <c r="L78" i="28"/>
  <c r="K78" i="28"/>
  <c r="J78" i="28"/>
  <c r="I78" i="28"/>
  <c r="M76" i="28"/>
  <c r="L76" i="28"/>
  <c r="K76" i="28"/>
  <c r="J76" i="28"/>
  <c r="H76" i="28"/>
  <c r="G76" i="28"/>
  <c r="I76" i="28" s="1"/>
  <c r="F76" i="28"/>
  <c r="E76" i="28"/>
  <c r="D76" i="28"/>
  <c r="C76" i="28"/>
  <c r="M75" i="28"/>
  <c r="L75" i="28"/>
  <c r="K75" i="28"/>
  <c r="J75" i="28"/>
  <c r="I75" i="28"/>
  <c r="M74" i="28"/>
  <c r="L74" i="28"/>
  <c r="K74" i="28"/>
  <c r="J74" i="28"/>
  <c r="I74" i="28"/>
  <c r="M73" i="28"/>
  <c r="L73" i="28"/>
  <c r="K73" i="28"/>
  <c r="J73" i="28"/>
  <c r="I73" i="28"/>
  <c r="M72" i="28"/>
  <c r="L72" i="28"/>
  <c r="K72" i="28"/>
  <c r="J72" i="28"/>
  <c r="I72" i="28"/>
  <c r="M71" i="28"/>
  <c r="L71" i="28"/>
  <c r="K71" i="28"/>
  <c r="J71" i="28"/>
  <c r="I71" i="28"/>
  <c r="M70" i="28"/>
  <c r="L70" i="28"/>
  <c r="K70" i="28"/>
  <c r="J70" i="28"/>
  <c r="I70" i="28"/>
  <c r="M69" i="28"/>
  <c r="L69" i="28"/>
  <c r="K69" i="28"/>
  <c r="J69" i="28"/>
  <c r="I69" i="28"/>
  <c r="M68" i="28"/>
  <c r="L68" i="28"/>
  <c r="K68" i="28"/>
  <c r="J68" i="28"/>
  <c r="I68" i="28"/>
  <c r="M67" i="28"/>
  <c r="L67" i="28"/>
  <c r="K67" i="28"/>
  <c r="J67" i="28"/>
  <c r="I67" i="28"/>
  <c r="M66" i="28"/>
  <c r="L66" i="28"/>
  <c r="K66" i="28"/>
  <c r="J66" i="28"/>
  <c r="I66" i="28"/>
  <c r="M65" i="28"/>
  <c r="L65" i="28"/>
  <c r="K65" i="28"/>
  <c r="J65" i="28"/>
  <c r="I65" i="28"/>
  <c r="M64" i="28"/>
  <c r="L64" i="28"/>
  <c r="K64" i="28"/>
  <c r="J64" i="28"/>
  <c r="I64" i="28"/>
  <c r="I62" i="28"/>
  <c r="H62" i="28"/>
  <c r="M62" i="28" s="1"/>
  <c r="G62" i="28"/>
  <c r="F62" i="28"/>
  <c r="E62" i="28"/>
  <c r="D62" i="28"/>
  <c r="C62" i="28"/>
  <c r="M61" i="28"/>
  <c r="L61" i="28"/>
  <c r="K61" i="28"/>
  <c r="J61" i="28"/>
  <c r="I61" i="28"/>
  <c r="M60" i="28"/>
  <c r="L60" i="28"/>
  <c r="K60" i="28"/>
  <c r="J60" i="28"/>
  <c r="I60" i="28"/>
  <c r="M59" i="28"/>
  <c r="L59" i="28"/>
  <c r="K59" i="28"/>
  <c r="J59" i="28"/>
  <c r="I59" i="28"/>
  <c r="M58" i="28"/>
  <c r="L58" i="28"/>
  <c r="K58" i="28"/>
  <c r="J58" i="28"/>
  <c r="I58" i="28"/>
  <c r="M57" i="28"/>
  <c r="L57" i="28"/>
  <c r="K57" i="28"/>
  <c r="J57" i="28"/>
  <c r="I57" i="28"/>
  <c r="M56" i="28"/>
  <c r="L56" i="28"/>
  <c r="K56" i="28"/>
  <c r="J56" i="28"/>
  <c r="I56" i="28"/>
  <c r="M55" i="28"/>
  <c r="L55" i="28"/>
  <c r="K55" i="28"/>
  <c r="J55" i="28"/>
  <c r="I55" i="28"/>
  <c r="M54" i="28"/>
  <c r="L54" i="28"/>
  <c r="K54" i="28"/>
  <c r="J54" i="28"/>
  <c r="I54" i="28"/>
  <c r="M53" i="28"/>
  <c r="L53" i="28"/>
  <c r="K53" i="28"/>
  <c r="J53" i="28"/>
  <c r="I53" i="28"/>
  <c r="M52" i="28"/>
  <c r="L52" i="28"/>
  <c r="K52" i="28"/>
  <c r="J52" i="28"/>
  <c r="I52" i="28"/>
  <c r="M51" i="28"/>
  <c r="L51" i="28"/>
  <c r="K51" i="28"/>
  <c r="J51" i="28"/>
  <c r="I51" i="28"/>
  <c r="M50" i="28"/>
  <c r="L50" i="28"/>
  <c r="K50" i="28"/>
  <c r="J50" i="28"/>
  <c r="I50" i="28"/>
  <c r="H48" i="28"/>
  <c r="G48" i="28"/>
  <c r="F48" i="28"/>
  <c r="E48" i="28"/>
  <c r="D48" i="28"/>
  <c r="C48" i="28"/>
  <c r="M47" i="28"/>
  <c r="L47" i="28"/>
  <c r="K47" i="28"/>
  <c r="J47" i="28"/>
  <c r="I47" i="28"/>
  <c r="M46" i="28"/>
  <c r="L46" i="28"/>
  <c r="K46" i="28"/>
  <c r="J46" i="28"/>
  <c r="I46" i="28"/>
  <c r="M45" i="28"/>
  <c r="L45" i="28"/>
  <c r="K45" i="28"/>
  <c r="J45" i="28"/>
  <c r="I45" i="28"/>
  <c r="M44" i="28"/>
  <c r="L44" i="28"/>
  <c r="K44" i="28"/>
  <c r="J44" i="28"/>
  <c r="I44" i="28"/>
  <c r="M43" i="28"/>
  <c r="L43" i="28"/>
  <c r="K43" i="28"/>
  <c r="J43" i="28"/>
  <c r="I43" i="28"/>
  <c r="M42" i="28"/>
  <c r="L42" i="28"/>
  <c r="K42" i="28"/>
  <c r="J42" i="28"/>
  <c r="I42" i="28"/>
  <c r="M41" i="28"/>
  <c r="L41" i="28"/>
  <c r="K41" i="28"/>
  <c r="J41" i="28"/>
  <c r="I41" i="28"/>
  <c r="M40" i="28"/>
  <c r="L40" i="28"/>
  <c r="K40" i="28"/>
  <c r="J40" i="28"/>
  <c r="I40" i="28"/>
  <c r="M39" i="28"/>
  <c r="L39" i="28"/>
  <c r="K39" i="28"/>
  <c r="J39" i="28"/>
  <c r="I39" i="28"/>
  <c r="M38" i="28"/>
  <c r="L38" i="28"/>
  <c r="K38" i="28"/>
  <c r="J38" i="28"/>
  <c r="I38" i="28"/>
  <c r="M37" i="28"/>
  <c r="L37" i="28"/>
  <c r="K37" i="28"/>
  <c r="J37" i="28"/>
  <c r="I37" i="28"/>
  <c r="M36" i="28"/>
  <c r="L36" i="28"/>
  <c r="K36" i="28"/>
  <c r="J36" i="28"/>
  <c r="I36" i="28"/>
  <c r="K34" i="28"/>
  <c r="H34" i="28"/>
  <c r="M34" i="28" s="1"/>
  <c r="G34" i="28"/>
  <c r="F34" i="28"/>
  <c r="E34" i="28"/>
  <c r="L34" i="28" s="1"/>
  <c r="D34" i="28"/>
  <c r="C34" i="28"/>
  <c r="M33" i="28"/>
  <c r="L33" i="28"/>
  <c r="K33" i="28"/>
  <c r="J33" i="28"/>
  <c r="I33" i="28"/>
  <c r="M32" i="28"/>
  <c r="L32" i="28"/>
  <c r="K32" i="28"/>
  <c r="J32" i="28"/>
  <c r="I32" i="28"/>
  <c r="M31" i="28"/>
  <c r="L31" i="28"/>
  <c r="K31" i="28"/>
  <c r="J31" i="28"/>
  <c r="I31" i="28"/>
  <c r="M30" i="28"/>
  <c r="L30" i="28"/>
  <c r="K30" i="28"/>
  <c r="J30" i="28"/>
  <c r="I30" i="28"/>
  <c r="M29" i="28"/>
  <c r="L29" i="28"/>
  <c r="K29" i="28"/>
  <c r="J29" i="28"/>
  <c r="I29" i="28"/>
  <c r="M28" i="28"/>
  <c r="L28" i="28"/>
  <c r="K28" i="28"/>
  <c r="J28" i="28"/>
  <c r="I28" i="28"/>
  <c r="M27" i="28"/>
  <c r="L27" i="28"/>
  <c r="K27" i="28"/>
  <c r="J27" i="28"/>
  <c r="I27" i="28"/>
  <c r="M26" i="28"/>
  <c r="L26" i="28"/>
  <c r="K26" i="28"/>
  <c r="J26" i="28"/>
  <c r="I26" i="28"/>
  <c r="M25" i="28"/>
  <c r="L25" i="28"/>
  <c r="K25" i="28"/>
  <c r="J25" i="28"/>
  <c r="I25" i="28"/>
  <c r="M24" i="28"/>
  <c r="L24" i="28"/>
  <c r="K24" i="28"/>
  <c r="J24" i="28"/>
  <c r="I24" i="28"/>
  <c r="M23" i="28"/>
  <c r="L23" i="28"/>
  <c r="K23" i="28"/>
  <c r="J23" i="28"/>
  <c r="I23" i="28"/>
  <c r="M22" i="28"/>
  <c r="L22" i="28"/>
  <c r="K22" i="28"/>
  <c r="J22" i="28"/>
  <c r="I22" i="28"/>
  <c r="M20" i="28"/>
  <c r="L20" i="28"/>
  <c r="J20" i="28"/>
  <c r="H20" i="28"/>
  <c r="I20" i="28" s="1"/>
  <c r="G20" i="28"/>
  <c r="K20" i="28" s="1"/>
  <c r="F20" i="28"/>
  <c r="E20" i="28"/>
  <c r="D20" i="28"/>
  <c r="C20" i="28"/>
  <c r="M19" i="28"/>
  <c r="L19" i="28"/>
  <c r="K19" i="28"/>
  <c r="J19" i="28"/>
  <c r="I19" i="28"/>
  <c r="M18" i="28"/>
  <c r="L18" i="28"/>
  <c r="K18" i="28"/>
  <c r="J18" i="28"/>
  <c r="I18" i="28"/>
  <c r="M17" i="28"/>
  <c r="L17" i="28"/>
  <c r="K17" i="28"/>
  <c r="J17" i="28"/>
  <c r="I17" i="28"/>
  <c r="M16" i="28"/>
  <c r="L16" i="28"/>
  <c r="K16" i="28"/>
  <c r="J16" i="28"/>
  <c r="I16" i="28"/>
  <c r="M15" i="28"/>
  <c r="L15" i="28"/>
  <c r="K15" i="28"/>
  <c r="J15" i="28"/>
  <c r="I15" i="28"/>
  <c r="M14" i="28"/>
  <c r="L14" i="28"/>
  <c r="K14" i="28"/>
  <c r="J14" i="28"/>
  <c r="I14" i="28"/>
  <c r="M13" i="28"/>
  <c r="L13" i="28"/>
  <c r="K13" i="28"/>
  <c r="J13" i="28"/>
  <c r="I13" i="28"/>
  <c r="M12" i="28"/>
  <c r="L12" i="28"/>
  <c r="K12" i="28"/>
  <c r="J12" i="28"/>
  <c r="I12" i="28"/>
  <c r="M11" i="28"/>
  <c r="L11" i="28"/>
  <c r="K11" i="28"/>
  <c r="J11" i="28"/>
  <c r="I11" i="28"/>
  <c r="M10" i="28"/>
  <c r="L10" i="28"/>
  <c r="K10" i="28"/>
  <c r="J10" i="28"/>
  <c r="I10" i="28"/>
  <c r="M9" i="28"/>
  <c r="L9" i="28"/>
  <c r="K9" i="28"/>
  <c r="J9" i="28"/>
  <c r="I9" i="28"/>
  <c r="M8" i="28"/>
  <c r="L8" i="28"/>
  <c r="K8" i="28"/>
  <c r="J8" i="28"/>
  <c r="I8" i="28"/>
  <c r="M6" i="28"/>
  <c r="L6" i="28"/>
  <c r="K6" i="28"/>
  <c r="J6" i="28"/>
  <c r="I6" i="28"/>
  <c r="B4" i="28"/>
  <c r="H160" i="27"/>
  <c r="K160" i="27" s="1"/>
  <c r="G160" i="27"/>
  <c r="F160" i="27"/>
  <c r="E160" i="27"/>
  <c r="D160" i="27"/>
  <c r="C160" i="27"/>
  <c r="K159" i="27"/>
  <c r="J159" i="27"/>
  <c r="I159" i="27"/>
  <c r="K158" i="27"/>
  <c r="J158" i="27"/>
  <c r="I158" i="27"/>
  <c r="K157" i="27"/>
  <c r="J157" i="27"/>
  <c r="I157" i="27"/>
  <c r="K156" i="27"/>
  <c r="J156" i="27"/>
  <c r="I156" i="27"/>
  <c r="K155" i="27"/>
  <c r="J155" i="27"/>
  <c r="I155" i="27"/>
  <c r="K154" i="27"/>
  <c r="J154" i="27"/>
  <c r="I154" i="27"/>
  <c r="K153" i="27"/>
  <c r="J153" i="27"/>
  <c r="I153" i="27"/>
  <c r="K152" i="27"/>
  <c r="J152" i="27"/>
  <c r="I152" i="27"/>
  <c r="K151" i="27"/>
  <c r="J151" i="27"/>
  <c r="I151" i="27"/>
  <c r="K150" i="27"/>
  <c r="J150" i="27"/>
  <c r="I150" i="27"/>
  <c r="K149" i="27"/>
  <c r="J149" i="27"/>
  <c r="I149" i="27"/>
  <c r="K148" i="27"/>
  <c r="J148" i="27"/>
  <c r="I148" i="27"/>
  <c r="K146" i="27"/>
  <c r="J146" i="27"/>
  <c r="H146" i="27"/>
  <c r="I146" i="27" s="1"/>
  <c r="G146" i="27"/>
  <c r="F146" i="27"/>
  <c r="E146" i="27"/>
  <c r="D146" i="27"/>
  <c r="C146" i="27"/>
  <c r="K145" i="27"/>
  <c r="J145" i="27"/>
  <c r="I145" i="27"/>
  <c r="K144" i="27"/>
  <c r="J144" i="27"/>
  <c r="I144" i="27"/>
  <c r="K143" i="27"/>
  <c r="J143" i="27"/>
  <c r="I143" i="27"/>
  <c r="K142" i="27"/>
  <c r="J142" i="27"/>
  <c r="I142" i="27"/>
  <c r="K141" i="27"/>
  <c r="J141" i="27"/>
  <c r="I141" i="27"/>
  <c r="K140" i="27"/>
  <c r="J140" i="27"/>
  <c r="I140" i="27"/>
  <c r="K139" i="27"/>
  <c r="J139" i="27"/>
  <c r="I139" i="27"/>
  <c r="K138" i="27"/>
  <c r="J138" i="27"/>
  <c r="I138" i="27"/>
  <c r="K137" i="27"/>
  <c r="J137" i="27"/>
  <c r="I137" i="27"/>
  <c r="K136" i="27"/>
  <c r="J136" i="27"/>
  <c r="I136" i="27"/>
  <c r="K135" i="27"/>
  <c r="J135" i="27"/>
  <c r="I135" i="27"/>
  <c r="K134" i="27"/>
  <c r="J134" i="27"/>
  <c r="I134" i="27"/>
  <c r="H132" i="27"/>
  <c r="K132" i="27" s="1"/>
  <c r="G132" i="27"/>
  <c r="F132" i="27"/>
  <c r="E132" i="27"/>
  <c r="D132" i="27"/>
  <c r="C132" i="27"/>
  <c r="K131" i="27"/>
  <c r="J131" i="27"/>
  <c r="I131" i="27"/>
  <c r="K130" i="27"/>
  <c r="J130" i="27"/>
  <c r="I130" i="27"/>
  <c r="K129" i="27"/>
  <c r="J129" i="27"/>
  <c r="I129" i="27"/>
  <c r="K128" i="27"/>
  <c r="J128" i="27"/>
  <c r="I128" i="27"/>
  <c r="K127" i="27"/>
  <c r="J127" i="27"/>
  <c r="I127" i="27"/>
  <c r="K126" i="27"/>
  <c r="J126" i="27"/>
  <c r="I126" i="27"/>
  <c r="K125" i="27"/>
  <c r="J125" i="27"/>
  <c r="I125" i="27"/>
  <c r="K124" i="27"/>
  <c r="J124" i="27"/>
  <c r="I124" i="27"/>
  <c r="K123" i="27"/>
  <c r="J123" i="27"/>
  <c r="I123" i="27"/>
  <c r="K122" i="27"/>
  <c r="J122" i="27"/>
  <c r="I122" i="27"/>
  <c r="K121" i="27"/>
  <c r="J121" i="27"/>
  <c r="I121" i="27"/>
  <c r="K120" i="27"/>
  <c r="J120" i="27"/>
  <c r="I120" i="27"/>
  <c r="H118" i="27"/>
  <c r="K118" i="27" s="1"/>
  <c r="G118" i="27"/>
  <c r="F118" i="27"/>
  <c r="E118" i="27"/>
  <c r="D118" i="27"/>
  <c r="C118" i="27"/>
  <c r="K117" i="27"/>
  <c r="J117" i="27"/>
  <c r="I117" i="27"/>
  <c r="K116" i="27"/>
  <c r="J116" i="27"/>
  <c r="I116" i="27"/>
  <c r="K115" i="27"/>
  <c r="J115" i="27"/>
  <c r="I115" i="27"/>
  <c r="K114" i="27"/>
  <c r="J114" i="27"/>
  <c r="I114" i="27"/>
  <c r="K113" i="27"/>
  <c r="J113" i="27"/>
  <c r="I113" i="27"/>
  <c r="K112" i="27"/>
  <c r="J112" i="27"/>
  <c r="I112" i="27"/>
  <c r="K111" i="27"/>
  <c r="J111" i="27"/>
  <c r="I111" i="27"/>
  <c r="K110" i="27"/>
  <c r="J110" i="27"/>
  <c r="I110" i="27"/>
  <c r="K109" i="27"/>
  <c r="J109" i="27"/>
  <c r="I109" i="27"/>
  <c r="K108" i="27"/>
  <c r="J108" i="27"/>
  <c r="I108" i="27"/>
  <c r="K107" i="27"/>
  <c r="J107" i="27"/>
  <c r="I107" i="27"/>
  <c r="K106" i="27"/>
  <c r="J106" i="27"/>
  <c r="I106" i="27"/>
  <c r="H104" i="27"/>
  <c r="K104" i="27" s="1"/>
  <c r="G104" i="27"/>
  <c r="F104" i="27"/>
  <c r="E104" i="27"/>
  <c r="D104" i="27"/>
  <c r="C104" i="27"/>
  <c r="K103" i="27"/>
  <c r="J103" i="27"/>
  <c r="I103" i="27"/>
  <c r="K102" i="27"/>
  <c r="J102" i="27"/>
  <c r="I102" i="27"/>
  <c r="K101" i="27"/>
  <c r="J101" i="27"/>
  <c r="I101" i="27"/>
  <c r="K100" i="27"/>
  <c r="J100" i="27"/>
  <c r="I100" i="27"/>
  <c r="K99" i="27"/>
  <c r="J99" i="27"/>
  <c r="I99" i="27"/>
  <c r="K98" i="27"/>
  <c r="J98" i="27"/>
  <c r="I98" i="27"/>
  <c r="K97" i="27"/>
  <c r="J97" i="27"/>
  <c r="I97" i="27"/>
  <c r="K96" i="27"/>
  <c r="J96" i="27"/>
  <c r="I96" i="27"/>
  <c r="K95" i="27"/>
  <c r="J95" i="27"/>
  <c r="I95" i="27"/>
  <c r="K94" i="27"/>
  <c r="J94" i="27"/>
  <c r="I94" i="27"/>
  <c r="K93" i="27"/>
  <c r="J93" i="27"/>
  <c r="I93" i="27"/>
  <c r="K92" i="27"/>
  <c r="J92" i="27"/>
  <c r="I92" i="27"/>
  <c r="K90" i="27"/>
  <c r="J90" i="27"/>
  <c r="H90" i="27"/>
  <c r="G90" i="27"/>
  <c r="I90" i="27" s="1"/>
  <c r="F90" i="27"/>
  <c r="E90" i="27"/>
  <c r="D90" i="27"/>
  <c r="C90" i="27"/>
  <c r="K89" i="27"/>
  <c r="J89" i="27"/>
  <c r="I89" i="27"/>
  <c r="K88" i="27"/>
  <c r="J88" i="27"/>
  <c r="I88" i="27"/>
  <c r="K87" i="27"/>
  <c r="J87" i="27"/>
  <c r="I87" i="27"/>
  <c r="K86" i="27"/>
  <c r="J86" i="27"/>
  <c r="I86" i="27"/>
  <c r="K85" i="27"/>
  <c r="J85" i="27"/>
  <c r="I85" i="27"/>
  <c r="K84" i="27"/>
  <c r="J84" i="27"/>
  <c r="I84" i="27"/>
  <c r="K83" i="27"/>
  <c r="J83" i="27"/>
  <c r="I83" i="27"/>
  <c r="K82" i="27"/>
  <c r="J82" i="27"/>
  <c r="I82" i="27"/>
  <c r="K81" i="27"/>
  <c r="J81" i="27"/>
  <c r="I81" i="27"/>
  <c r="K80" i="27"/>
  <c r="J80" i="27"/>
  <c r="I80" i="27"/>
  <c r="K79" i="27"/>
  <c r="J79" i="27"/>
  <c r="I79" i="27"/>
  <c r="K78" i="27"/>
  <c r="J78" i="27"/>
  <c r="I78" i="27"/>
  <c r="H76" i="27"/>
  <c r="K76" i="27" s="1"/>
  <c r="G76" i="27"/>
  <c r="F76" i="27"/>
  <c r="E76" i="27"/>
  <c r="D76" i="27"/>
  <c r="C76" i="27"/>
  <c r="K75" i="27"/>
  <c r="J75" i="27"/>
  <c r="I75" i="27"/>
  <c r="K74" i="27"/>
  <c r="J74" i="27"/>
  <c r="I74" i="27"/>
  <c r="K73" i="27"/>
  <c r="J73" i="27"/>
  <c r="I73" i="27"/>
  <c r="K72" i="27"/>
  <c r="J72" i="27"/>
  <c r="I72" i="27"/>
  <c r="K71" i="27"/>
  <c r="J71" i="27"/>
  <c r="I71" i="27"/>
  <c r="K70" i="27"/>
  <c r="J70" i="27"/>
  <c r="I70" i="27"/>
  <c r="K69" i="27"/>
  <c r="J69" i="27"/>
  <c r="I69" i="27"/>
  <c r="K68" i="27"/>
  <c r="J68" i="27"/>
  <c r="I68" i="27"/>
  <c r="K67" i="27"/>
  <c r="J67" i="27"/>
  <c r="I67" i="27"/>
  <c r="K66" i="27"/>
  <c r="J66" i="27"/>
  <c r="I66" i="27"/>
  <c r="K65" i="27"/>
  <c r="J65" i="27"/>
  <c r="I65" i="27"/>
  <c r="K64" i="27"/>
  <c r="J64" i="27"/>
  <c r="I64" i="27"/>
  <c r="H62" i="27"/>
  <c r="K62" i="27" s="1"/>
  <c r="G62" i="27"/>
  <c r="F62" i="27"/>
  <c r="E62" i="27"/>
  <c r="D62" i="27"/>
  <c r="C62" i="27"/>
  <c r="K61" i="27"/>
  <c r="J61" i="27"/>
  <c r="I61" i="27"/>
  <c r="K60" i="27"/>
  <c r="J60" i="27"/>
  <c r="I60" i="27"/>
  <c r="K59" i="27"/>
  <c r="J59" i="27"/>
  <c r="I59" i="27"/>
  <c r="K58" i="27"/>
  <c r="J58" i="27"/>
  <c r="I58" i="27"/>
  <c r="K57" i="27"/>
  <c r="J57" i="27"/>
  <c r="I57" i="27"/>
  <c r="K56" i="27"/>
  <c r="J56" i="27"/>
  <c r="I56" i="27"/>
  <c r="K55" i="27"/>
  <c r="J55" i="27"/>
  <c r="I55" i="27"/>
  <c r="K54" i="27"/>
  <c r="J54" i="27"/>
  <c r="I54" i="27"/>
  <c r="K53" i="27"/>
  <c r="J53" i="27"/>
  <c r="I53" i="27"/>
  <c r="K52" i="27"/>
  <c r="J52" i="27"/>
  <c r="I52" i="27"/>
  <c r="K51" i="27"/>
  <c r="J51" i="27"/>
  <c r="I51" i="27"/>
  <c r="K50" i="27"/>
  <c r="J50" i="27"/>
  <c r="I50" i="27"/>
  <c r="H48" i="27"/>
  <c r="K48" i="27" s="1"/>
  <c r="G48" i="27"/>
  <c r="F48" i="27"/>
  <c r="E48" i="27"/>
  <c r="D48" i="27"/>
  <c r="C48" i="27"/>
  <c r="K47" i="27"/>
  <c r="J47" i="27"/>
  <c r="I47" i="27"/>
  <c r="K46" i="27"/>
  <c r="J46" i="27"/>
  <c r="I46" i="27"/>
  <c r="K45" i="27"/>
  <c r="J45" i="27"/>
  <c r="I45" i="27"/>
  <c r="K44" i="27"/>
  <c r="J44" i="27"/>
  <c r="I44" i="27"/>
  <c r="K43" i="27"/>
  <c r="J43" i="27"/>
  <c r="I43" i="27"/>
  <c r="K42" i="27"/>
  <c r="J42" i="27"/>
  <c r="I42" i="27"/>
  <c r="K41" i="27"/>
  <c r="J41" i="27"/>
  <c r="I41" i="27"/>
  <c r="K40" i="27"/>
  <c r="J40" i="27"/>
  <c r="I40" i="27"/>
  <c r="K39" i="27"/>
  <c r="J39" i="27"/>
  <c r="I39" i="27"/>
  <c r="K38" i="27"/>
  <c r="J38" i="27"/>
  <c r="I38" i="27"/>
  <c r="K37" i="27"/>
  <c r="J37" i="27"/>
  <c r="I37" i="27"/>
  <c r="K36" i="27"/>
  <c r="J36" i="27"/>
  <c r="I36" i="27"/>
  <c r="K34" i="27"/>
  <c r="J34" i="27"/>
  <c r="H34" i="27"/>
  <c r="I34" i="27" s="1"/>
  <c r="G34" i="27"/>
  <c r="F34" i="27"/>
  <c r="E34" i="27"/>
  <c r="D34" i="27"/>
  <c r="C34" i="27"/>
  <c r="K33" i="27"/>
  <c r="J33" i="27"/>
  <c r="I33" i="27"/>
  <c r="K32" i="27"/>
  <c r="J32" i="27"/>
  <c r="I32" i="27"/>
  <c r="K31" i="27"/>
  <c r="J31" i="27"/>
  <c r="I31" i="27"/>
  <c r="K30" i="27"/>
  <c r="J30" i="27"/>
  <c r="I30" i="27"/>
  <c r="K29" i="27"/>
  <c r="J29" i="27"/>
  <c r="I29" i="27"/>
  <c r="K28" i="27"/>
  <c r="J28" i="27"/>
  <c r="I28" i="27"/>
  <c r="K27" i="27"/>
  <c r="J27" i="27"/>
  <c r="I27" i="27"/>
  <c r="K26" i="27"/>
  <c r="J26" i="27"/>
  <c r="I26" i="27"/>
  <c r="K25" i="27"/>
  <c r="J25" i="27"/>
  <c r="I25" i="27"/>
  <c r="K24" i="27"/>
  <c r="J24" i="27"/>
  <c r="I24" i="27"/>
  <c r="K23" i="27"/>
  <c r="J23" i="27"/>
  <c r="I23" i="27"/>
  <c r="K22" i="27"/>
  <c r="J22" i="27"/>
  <c r="I22" i="27"/>
  <c r="H20" i="27"/>
  <c r="K20" i="27" s="1"/>
  <c r="G20" i="27"/>
  <c r="F20" i="27"/>
  <c r="E20" i="27"/>
  <c r="D20" i="27"/>
  <c r="C20" i="27"/>
  <c r="K19" i="27"/>
  <c r="J19" i="27"/>
  <c r="I19" i="27"/>
  <c r="K18" i="27"/>
  <c r="J18" i="27"/>
  <c r="I18" i="27"/>
  <c r="K17" i="27"/>
  <c r="J17" i="27"/>
  <c r="I17" i="27"/>
  <c r="K16" i="27"/>
  <c r="J16" i="27"/>
  <c r="I16" i="27"/>
  <c r="K15" i="27"/>
  <c r="J15" i="27"/>
  <c r="I15" i="27"/>
  <c r="K14" i="27"/>
  <c r="J14" i="27"/>
  <c r="I14" i="27"/>
  <c r="K13" i="27"/>
  <c r="J13" i="27"/>
  <c r="I13" i="27"/>
  <c r="K12" i="27"/>
  <c r="J12" i="27"/>
  <c r="I12" i="27"/>
  <c r="K11" i="27"/>
  <c r="J11" i="27"/>
  <c r="I11" i="27"/>
  <c r="K10" i="27"/>
  <c r="J10" i="27"/>
  <c r="I10" i="27"/>
  <c r="K9" i="27"/>
  <c r="J9" i="27"/>
  <c r="I9" i="27"/>
  <c r="K8" i="27"/>
  <c r="J8" i="27"/>
  <c r="I8" i="27"/>
  <c r="K6" i="27"/>
  <c r="J6" i="27"/>
  <c r="I6" i="27"/>
  <c r="B3" i="27"/>
  <c r="K160" i="26"/>
  <c r="I160" i="26"/>
  <c r="H160" i="26"/>
  <c r="J160" i="26" s="1"/>
  <c r="G160" i="26"/>
  <c r="F160" i="26"/>
  <c r="E160" i="26"/>
  <c r="D160" i="26"/>
  <c r="C160" i="26"/>
  <c r="K159" i="26"/>
  <c r="J159" i="26"/>
  <c r="I159" i="26"/>
  <c r="K158" i="26"/>
  <c r="J158" i="26"/>
  <c r="I158" i="26"/>
  <c r="K157" i="26"/>
  <c r="J157" i="26"/>
  <c r="I157" i="26"/>
  <c r="K156" i="26"/>
  <c r="J156" i="26"/>
  <c r="I156" i="26"/>
  <c r="K155" i="26"/>
  <c r="J155" i="26"/>
  <c r="I155" i="26"/>
  <c r="K154" i="26"/>
  <c r="J154" i="26"/>
  <c r="I154" i="26"/>
  <c r="K153" i="26"/>
  <c r="J153" i="26"/>
  <c r="I153" i="26"/>
  <c r="K152" i="26"/>
  <c r="J152" i="26"/>
  <c r="I152" i="26"/>
  <c r="K151" i="26"/>
  <c r="J151" i="26"/>
  <c r="I151" i="26"/>
  <c r="K150" i="26"/>
  <c r="J150" i="26"/>
  <c r="I150" i="26"/>
  <c r="K149" i="26"/>
  <c r="J149" i="26"/>
  <c r="I149" i="26"/>
  <c r="K148" i="26"/>
  <c r="J148" i="26"/>
  <c r="I148" i="26"/>
  <c r="K146" i="26"/>
  <c r="J146" i="26"/>
  <c r="I146" i="26"/>
  <c r="H146" i="26"/>
  <c r="G146" i="26"/>
  <c r="F146" i="26"/>
  <c r="E146" i="26"/>
  <c r="D146" i="26"/>
  <c r="C146" i="26"/>
  <c r="K145" i="26"/>
  <c r="J145" i="26"/>
  <c r="I145" i="26"/>
  <c r="K144" i="26"/>
  <c r="J144" i="26"/>
  <c r="I144" i="26"/>
  <c r="K143" i="26"/>
  <c r="J143" i="26"/>
  <c r="I143" i="26"/>
  <c r="K142" i="26"/>
  <c r="J142" i="26"/>
  <c r="I142" i="26"/>
  <c r="K141" i="26"/>
  <c r="J141" i="26"/>
  <c r="I141" i="26"/>
  <c r="K140" i="26"/>
  <c r="J140" i="26"/>
  <c r="I140" i="26"/>
  <c r="K139" i="26"/>
  <c r="J139" i="26"/>
  <c r="I139" i="26"/>
  <c r="K138" i="26"/>
  <c r="J138" i="26"/>
  <c r="I138" i="26"/>
  <c r="K137" i="26"/>
  <c r="J137" i="26"/>
  <c r="I137" i="26"/>
  <c r="K136" i="26"/>
  <c r="J136" i="26"/>
  <c r="I136" i="26"/>
  <c r="K135" i="26"/>
  <c r="J135" i="26"/>
  <c r="I135" i="26"/>
  <c r="K134" i="26"/>
  <c r="J134" i="26"/>
  <c r="I134" i="26"/>
  <c r="K132" i="26"/>
  <c r="H132" i="26"/>
  <c r="I132" i="26" s="1"/>
  <c r="G132" i="26"/>
  <c r="J132" i="26" s="1"/>
  <c r="F132" i="26"/>
  <c r="E132" i="26"/>
  <c r="D132" i="26"/>
  <c r="C132" i="26"/>
  <c r="K131" i="26"/>
  <c r="J131" i="26"/>
  <c r="I131" i="26"/>
  <c r="K130" i="26"/>
  <c r="J130" i="26"/>
  <c r="I130" i="26"/>
  <c r="K129" i="26"/>
  <c r="J129" i="26"/>
  <c r="I129" i="26"/>
  <c r="K128" i="26"/>
  <c r="J128" i="26"/>
  <c r="I128" i="26"/>
  <c r="K127" i="26"/>
  <c r="J127" i="26"/>
  <c r="I127" i="26"/>
  <c r="K126" i="26"/>
  <c r="J126" i="26"/>
  <c r="I126" i="26"/>
  <c r="K125" i="26"/>
  <c r="J125" i="26"/>
  <c r="I125" i="26"/>
  <c r="K124" i="26"/>
  <c r="J124" i="26"/>
  <c r="I124" i="26"/>
  <c r="K123" i="26"/>
  <c r="J123" i="26"/>
  <c r="I123" i="26"/>
  <c r="K122" i="26"/>
  <c r="J122" i="26"/>
  <c r="I122" i="26"/>
  <c r="K121" i="26"/>
  <c r="J121" i="26"/>
  <c r="I121" i="26"/>
  <c r="K120" i="26"/>
  <c r="J120" i="26"/>
  <c r="I120" i="26"/>
  <c r="K118" i="26"/>
  <c r="H118" i="26"/>
  <c r="I118" i="26" s="1"/>
  <c r="G118" i="26"/>
  <c r="J118" i="26" s="1"/>
  <c r="F118" i="26"/>
  <c r="E118" i="26"/>
  <c r="D118" i="26"/>
  <c r="C118" i="26"/>
  <c r="K117" i="26"/>
  <c r="J117" i="26"/>
  <c r="I117" i="26"/>
  <c r="K116" i="26"/>
  <c r="J116" i="26"/>
  <c r="I116" i="26"/>
  <c r="K115" i="26"/>
  <c r="J115" i="26"/>
  <c r="I115" i="26"/>
  <c r="K114" i="26"/>
  <c r="J114" i="26"/>
  <c r="I114" i="26"/>
  <c r="K113" i="26"/>
  <c r="J113" i="26"/>
  <c r="I113" i="26"/>
  <c r="K112" i="26"/>
  <c r="J112" i="26"/>
  <c r="I112" i="26"/>
  <c r="K111" i="26"/>
  <c r="J111" i="26"/>
  <c r="I111" i="26"/>
  <c r="K110" i="26"/>
  <c r="J110" i="26"/>
  <c r="I110" i="26"/>
  <c r="K109" i="26"/>
  <c r="J109" i="26"/>
  <c r="I109" i="26"/>
  <c r="K108" i="26"/>
  <c r="J108" i="26"/>
  <c r="I108" i="26"/>
  <c r="K107" i="26"/>
  <c r="J107" i="26"/>
  <c r="I107" i="26"/>
  <c r="K106" i="26"/>
  <c r="J106" i="26"/>
  <c r="I106" i="26"/>
  <c r="K104" i="26"/>
  <c r="H104" i="26"/>
  <c r="J104" i="26" s="1"/>
  <c r="G104" i="26"/>
  <c r="F104" i="26"/>
  <c r="E104" i="26"/>
  <c r="D104" i="26"/>
  <c r="C104" i="26"/>
  <c r="K103" i="26"/>
  <c r="J103" i="26"/>
  <c r="I103" i="26"/>
  <c r="K102" i="26"/>
  <c r="J102" i="26"/>
  <c r="I102" i="26"/>
  <c r="K101" i="26"/>
  <c r="J101" i="26"/>
  <c r="I101" i="26"/>
  <c r="K100" i="26"/>
  <c r="J100" i="26"/>
  <c r="I100" i="26"/>
  <c r="K99" i="26"/>
  <c r="J99" i="26"/>
  <c r="I99" i="26"/>
  <c r="K98" i="26"/>
  <c r="J98" i="26"/>
  <c r="I98" i="26"/>
  <c r="K97" i="26"/>
  <c r="J97" i="26"/>
  <c r="I97" i="26"/>
  <c r="K96" i="26"/>
  <c r="J96" i="26"/>
  <c r="I96" i="26"/>
  <c r="K95" i="26"/>
  <c r="J95" i="26"/>
  <c r="I95" i="26"/>
  <c r="K94" i="26"/>
  <c r="J94" i="26"/>
  <c r="I94" i="26"/>
  <c r="K93" i="26"/>
  <c r="J93" i="26"/>
  <c r="I93" i="26"/>
  <c r="K92" i="26"/>
  <c r="J92" i="26"/>
  <c r="I92" i="26"/>
  <c r="K90" i="26"/>
  <c r="J90" i="26"/>
  <c r="I90" i="26"/>
  <c r="H90" i="26"/>
  <c r="G90" i="26"/>
  <c r="F90" i="26"/>
  <c r="E90" i="26"/>
  <c r="D90" i="26"/>
  <c r="C90" i="26"/>
  <c r="K89" i="26"/>
  <c r="J89" i="26"/>
  <c r="I89" i="26"/>
  <c r="K88" i="26"/>
  <c r="J88" i="26"/>
  <c r="I88" i="26"/>
  <c r="K87" i="26"/>
  <c r="J87" i="26"/>
  <c r="I87" i="26"/>
  <c r="K86" i="26"/>
  <c r="J86" i="26"/>
  <c r="I86" i="26"/>
  <c r="K85" i="26"/>
  <c r="J85" i="26"/>
  <c r="I85" i="26"/>
  <c r="K84" i="26"/>
  <c r="J84" i="26"/>
  <c r="I84" i="26"/>
  <c r="K83" i="26"/>
  <c r="J83" i="26"/>
  <c r="I83" i="26"/>
  <c r="K82" i="26"/>
  <c r="J82" i="26"/>
  <c r="I82" i="26"/>
  <c r="K81" i="26"/>
  <c r="J81" i="26"/>
  <c r="I81" i="26"/>
  <c r="K80" i="26"/>
  <c r="J80" i="26"/>
  <c r="I80" i="26"/>
  <c r="K79" i="26"/>
  <c r="J79" i="26"/>
  <c r="I79" i="26"/>
  <c r="K78" i="26"/>
  <c r="J78" i="26"/>
  <c r="I78" i="26"/>
  <c r="K76" i="26"/>
  <c r="H76" i="26"/>
  <c r="I76" i="26" s="1"/>
  <c r="G76" i="26"/>
  <c r="J76" i="26" s="1"/>
  <c r="F76" i="26"/>
  <c r="E76" i="26"/>
  <c r="D76" i="26"/>
  <c r="C76" i="26"/>
  <c r="K75" i="26"/>
  <c r="J75" i="26"/>
  <c r="I75" i="26"/>
  <c r="K74" i="26"/>
  <c r="J74" i="26"/>
  <c r="I74" i="26"/>
  <c r="K73" i="26"/>
  <c r="J73" i="26"/>
  <c r="I73" i="26"/>
  <c r="K72" i="26"/>
  <c r="J72" i="26"/>
  <c r="I72" i="26"/>
  <c r="K71" i="26"/>
  <c r="J71" i="26"/>
  <c r="I71" i="26"/>
  <c r="K70" i="26"/>
  <c r="J70" i="26"/>
  <c r="I70" i="26"/>
  <c r="K69" i="26"/>
  <c r="J69" i="26"/>
  <c r="I69" i="26"/>
  <c r="K68" i="26"/>
  <c r="J68" i="26"/>
  <c r="I68" i="26"/>
  <c r="K67" i="26"/>
  <c r="J67" i="26"/>
  <c r="I67" i="26"/>
  <c r="K66" i="26"/>
  <c r="J66" i="26"/>
  <c r="I66" i="26"/>
  <c r="K65" i="26"/>
  <c r="J65" i="26"/>
  <c r="I65" i="26"/>
  <c r="K64" i="26"/>
  <c r="J64" i="26"/>
  <c r="I64" i="26"/>
  <c r="K62" i="26"/>
  <c r="H62" i="26"/>
  <c r="I62" i="26" s="1"/>
  <c r="G62" i="26"/>
  <c r="J62" i="26" s="1"/>
  <c r="F62" i="26"/>
  <c r="E62" i="26"/>
  <c r="D62" i="26"/>
  <c r="C62" i="26"/>
  <c r="K61" i="26"/>
  <c r="J61" i="26"/>
  <c r="I61" i="26"/>
  <c r="K60" i="26"/>
  <c r="J60" i="26"/>
  <c r="I60" i="26"/>
  <c r="K59" i="26"/>
  <c r="J59" i="26"/>
  <c r="I59" i="26"/>
  <c r="K58" i="26"/>
  <c r="J58" i="26"/>
  <c r="I58" i="26"/>
  <c r="K57" i="26"/>
  <c r="J57" i="26"/>
  <c r="I57" i="26"/>
  <c r="K56" i="26"/>
  <c r="J56" i="26"/>
  <c r="I56" i="26"/>
  <c r="K55" i="26"/>
  <c r="J55" i="26"/>
  <c r="I55" i="26"/>
  <c r="K54" i="26"/>
  <c r="J54" i="26"/>
  <c r="I54" i="26"/>
  <c r="K53" i="26"/>
  <c r="J53" i="26"/>
  <c r="I53" i="26"/>
  <c r="K52" i="26"/>
  <c r="J52" i="26"/>
  <c r="I52" i="26"/>
  <c r="K51" i="26"/>
  <c r="J51" i="26"/>
  <c r="I51" i="26"/>
  <c r="K50" i="26"/>
  <c r="J50" i="26"/>
  <c r="I50" i="26"/>
  <c r="K48" i="26"/>
  <c r="H48" i="26"/>
  <c r="J48" i="26" s="1"/>
  <c r="G48" i="26"/>
  <c r="F48" i="26"/>
  <c r="E48" i="26"/>
  <c r="D48" i="26"/>
  <c r="C48" i="26"/>
  <c r="K47" i="26"/>
  <c r="J47" i="26"/>
  <c r="I47" i="26"/>
  <c r="K46" i="26"/>
  <c r="J46" i="26"/>
  <c r="I46" i="26"/>
  <c r="K45" i="26"/>
  <c r="J45" i="26"/>
  <c r="I45" i="26"/>
  <c r="K44" i="26"/>
  <c r="J44" i="26"/>
  <c r="I44" i="26"/>
  <c r="K43" i="26"/>
  <c r="J43" i="26"/>
  <c r="I43" i="26"/>
  <c r="K42" i="26"/>
  <c r="J42" i="26"/>
  <c r="I42" i="26"/>
  <c r="K41" i="26"/>
  <c r="J41" i="26"/>
  <c r="I41" i="26"/>
  <c r="K40" i="26"/>
  <c r="J40" i="26"/>
  <c r="I40" i="26"/>
  <c r="K39" i="26"/>
  <c r="J39" i="26"/>
  <c r="I39" i="26"/>
  <c r="K38" i="26"/>
  <c r="J38" i="26"/>
  <c r="I38" i="26"/>
  <c r="K37" i="26"/>
  <c r="J37" i="26"/>
  <c r="I37" i="26"/>
  <c r="K36" i="26"/>
  <c r="J36" i="26"/>
  <c r="I36" i="26"/>
  <c r="K34" i="26"/>
  <c r="J34" i="26"/>
  <c r="I34" i="26"/>
  <c r="H34" i="26"/>
  <c r="G34" i="26"/>
  <c r="F34" i="26"/>
  <c r="E34" i="26"/>
  <c r="D34" i="26"/>
  <c r="C34" i="26"/>
  <c r="K33" i="26"/>
  <c r="J33" i="26"/>
  <c r="I33" i="26"/>
  <c r="K32" i="26"/>
  <c r="J32" i="26"/>
  <c r="I32" i="26"/>
  <c r="K31" i="26"/>
  <c r="J31" i="26"/>
  <c r="I31" i="26"/>
  <c r="K30" i="26"/>
  <c r="J30" i="26"/>
  <c r="I30" i="26"/>
  <c r="K29" i="26"/>
  <c r="J29" i="26"/>
  <c r="I29" i="26"/>
  <c r="K28" i="26"/>
  <c r="J28" i="26"/>
  <c r="I28" i="26"/>
  <c r="K27" i="26"/>
  <c r="J27" i="26"/>
  <c r="I27" i="26"/>
  <c r="K26" i="26"/>
  <c r="J26" i="26"/>
  <c r="I26" i="26"/>
  <c r="K25" i="26"/>
  <c r="J25" i="26"/>
  <c r="I25" i="26"/>
  <c r="K24" i="26"/>
  <c r="J24" i="26"/>
  <c r="I24" i="26"/>
  <c r="K23" i="26"/>
  <c r="J23" i="26"/>
  <c r="I23" i="26"/>
  <c r="K22" i="26"/>
  <c r="J22" i="26"/>
  <c r="I22" i="26"/>
  <c r="K20" i="26"/>
  <c r="H20" i="26"/>
  <c r="I20" i="26" s="1"/>
  <c r="G20" i="26"/>
  <c r="J20" i="26" s="1"/>
  <c r="F20" i="26"/>
  <c r="E20" i="26"/>
  <c r="D20" i="26"/>
  <c r="C20" i="26"/>
  <c r="K19" i="26"/>
  <c r="J19" i="26"/>
  <c r="I19" i="26"/>
  <c r="K18" i="26"/>
  <c r="J18" i="26"/>
  <c r="I18" i="26"/>
  <c r="K17" i="26"/>
  <c r="J17" i="26"/>
  <c r="I17" i="26"/>
  <c r="K16" i="26"/>
  <c r="J16" i="26"/>
  <c r="I16" i="26"/>
  <c r="K15" i="26"/>
  <c r="J15" i="26"/>
  <c r="I15" i="26"/>
  <c r="K14" i="26"/>
  <c r="J14" i="26"/>
  <c r="I14" i="26"/>
  <c r="K13" i="26"/>
  <c r="J13" i="26"/>
  <c r="I13" i="26"/>
  <c r="K12" i="26"/>
  <c r="J12" i="26"/>
  <c r="I12" i="26"/>
  <c r="K11" i="26"/>
  <c r="J11" i="26"/>
  <c r="I11" i="26"/>
  <c r="K10" i="26"/>
  <c r="J10" i="26"/>
  <c r="I10" i="26"/>
  <c r="K9" i="26"/>
  <c r="J9" i="26"/>
  <c r="I9" i="26"/>
  <c r="K8" i="26"/>
  <c r="J8" i="26"/>
  <c r="I8" i="26"/>
  <c r="K6" i="26"/>
  <c r="J6" i="26"/>
  <c r="I6" i="26"/>
  <c r="B4" i="26"/>
  <c r="K161" i="22"/>
  <c r="J161" i="22"/>
  <c r="I161" i="22"/>
  <c r="L161" i="22" s="1"/>
  <c r="H161" i="22"/>
  <c r="G161" i="22"/>
  <c r="F161" i="22"/>
  <c r="E161" i="22"/>
  <c r="D161" i="22"/>
  <c r="C161" i="22"/>
  <c r="L160" i="22"/>
  <c r="K160" i="22"/>
  <c r="J160" i="22"/>
  <c r="L159" i="22"/>
  <c r="K159" i="22"/>
  <c r="J159" i="22"/>
  <c r="L158" i="22"/>
  <c r="K158" i="22"/>
  <c r="J158" i="22"/>
  <c r="L157" i="22"/>
  <c r="K157" i="22"/>
  <c r="J157" i="22"/>
  <c r="L156" i="22"/>
  <c r="K156" i="22"/>
  <c r="J156" i="22"/>
  <c r="L155" i="22"/>
  <c r="K155" i="22"/>
  <c r="J155" i="22"/>
  <c r="L154" i="22"/>
  <c r="K154" i="22"/>
  <c r="J154" i="22"/>
  <c r="L153" i="22"/>
  <c r="K153" i="22"/>
  <c r="J153" i="22"/>
  <c r="L152" i="22"/>
  <c r="K152" i="22"/>
  <c r="J152" i="22"/>
  <c r="L151" i="22"/>
  <c r="K151" i="22"/>
  <c r="J151" i="22"/>
  <c r="L150" i="22"/>
  <c r="K150" i="22"/>
  <c r="J150" i="22"/>
  <c r="L149" i="22"/>
  <c r="K149" i="22"/>
  <c r="J149" i="22"/>
  <c r="I147" i="22"/>
  <c r="H147" i="22"/>
  <c r="G147" i="22"/>
  <c r="F147" i="22"/>
  <c r="E147" i="22"/>
  <c r="D147" i="22"/>
  <c r="C147" i="22"/>
  <c r="L146" i="22"/>
  <c r="K146" i="22"/>
  <c r="J146" i="22"/>
  <c r="L145" i="22"/>
  <c r="K145" i="22"/>
  <c r="J145" i="22"/>
  <c r="L144" i="22"/>
  <c r="K144" i="22"/>
  <c r="J144" i="22"/>
  <c r="L143" i="22"/>
  <c r="K143" i="22"/>
  <c r="J143" i="22"/>
  <c r="L142" i="22"/>
  <c r="K142" i="22"/>
  <c r="J142" i="22"/>
  <c r="L141" i="22"/>
  <c r="K141" i="22"/>
  <c r="J141" i="22"/>
  <c r="L140" i="22"/>
  <c r="K140" i="22"/>
  <c r="J140" i="22"/>
  <c r="L139" i="22"/>
  <c r="K139" i="22"/>
  <c r="J139" i="22"/>
  <c r="L138" i="22"/>
  <c r="K138" i="22"/>
  <c r="J138" i="22"/>
  <c r="L137" i="22"/>
  <c r="K137" i="22"/>
  <c r="J137" i="22"/>
  <c r="L136" i="22"/>
  <c r="K136" i="22"/>
  <c r="J136" i="22"/>
  <c r="L135" i="22"/>
  <c r="K135" i="22"/>
  <c r="J135" i="22"/>
  <c r="L133" i="22"/>
  <c r="K133" i="22"/>
  <c r="I133" i="22"/>
  <c r="J133" i="22" s="1"/>
  <c r="H133" i="22"/>
  <c r="G133" i="22"/>
  <c r="F133" i="22"/>
  <c r="E133" i="22"/>
  <c r="D133" i="22"/>
  <c r="C133" i="22"/>
  <c r="L132" i="22"/>
  <c r="K132" i="22"/>
  <c r="J132" i="22"/>
  <c r="L131" i="22"/>
  <c r="K131" i="22"/>
  <c r="J131" i="22"/>
  <c r="L130" i="22"/>
  <c r="K130" i="22"/>
  <c r="J130" i="22"/>
  <c r="L129" i="22"/>
  <c r="K129" i="22"/>
  <c r="J129" i="22"/>
  <c r="L128" i="22"/>
  <c r="K128" i="22"/>
  <c r="J128" i="22"/>
  <c r="L127" i="22"/>
  <c r="K127" i="22"/>
  <c r="J127" i="22"/>
  <c r="L126" i="22"/>
  <c r="K126" i="22"/>
  <c r="J126" i="22"/>
  <c r="L125" i="22"/>
  <c r="K125" i="22"/>
  <c r="J125" i="22"/>
  <c r="L124" i="22"/>
  <c r="K124" i="22"/>
  <c r="J124" i="22"/>
  <c r="L123" i="22"/>
  <c r="K123" i="22"/>
  <c r="J123" i="22"/>
  <c r="L122" i="22"/>
  <c r="K122" i="22"/>
  <c r="J122" i="22"/>
  <c r="L121" i="22"/>
  <c r="K121" i="22"/>
  <c r="J121" i="22"/>
  <c r="I119" i="22"/>
  <c r="L119" i="22" s="1"/>
  <c r="H119" i="22"/>
  <c r="G119" i="22"/>
  <c r="F119" i="22"/>
  <c r="E119" i="22"/>
  <c r="D119" i="22"/>
  <c r="C119" i="22"/>
  <c r="L118" i="22"/>
  <c r="K118" i="22"/>
  <c r="J118" i="22"/>
  <c r="L117" i="22"/>
  <c r="K117" i="22"/>
  <c r="J117" i="22"/>
  <c r="L116" i="22"/>
  <c r="K116" i="22"/>
  <c r="J116" i="22"/>
  <c r="L115" i="22"/>
  <c r="K115" i="22"/>
  <c r="J115" i="22"/>
  <c r="L114" i="22"/>
  <c r="K114" i="22"/>
  <c r="J114" i="22"/>
  <c r="L113" i="22"/>
  <c r="K113" i="22"/>
  <c r="J113" i="22"/>
  <c r="L112" i="22"/>
  <c r="K112" i="22"/>
  <c r="J112" i="22"/>
  <c r="L111" i="22"/>
  <c r="K111" i="22"/>
  <c r="J111" i="22"/>
  <c r="L110" i="22"/>
  <c r="K110" i="22"/>
  <c r="J110" i="22"/>
  <c r="L109" i="22"/>
  <c r="K109" i="22"/>
  <c r="J109" i="22"/>
  <c r="L108" i="22"/>
  <c r="K108" i="22"/>
  <c r="J108" i="22"/>
  <c r="L107" i="22"/>
  <c r="K107" i="22"/>
  <c r="J107" i="22"/>
  <c r="L105" i="22"/>
  <c r="I105" i="22"/>
  <c r="K105" i="22" s="1"/>
  <c r="H105" i="22"/>
  <c r="G105" i="22"/>
  <c r="F105" i="22"/>
  <c r="E105" i="22"/>
  <c r="D105" i="22"/>
  <c r="C105" i="22"/>
  <c r="L104" i="22"/>
  <c r="K104" i="22"/>
  <c r="J104" i="22"/>
  <c r="L103" i="22"/>
  <c r="K103" i="22"/>
  <c r="J103" i="22"/>
  <c r="L102" i="22"/>
  <c r="K102" i="22"/>
  <c r="J102" i="22"/>
  <c r="L101" i="22"/>
  <c r="K101" i="22"/>
  <c r="J101" i="22"/>
  <c r="L100" i="22"/>
  <c r="K100" i="22"/>
  <c r="J100" i="22"/>
  <c r="L99" i="22"/>
  <c r="K99" i="22"/>
  <c r="J99" i="22"/>
  <c r="L98" i="22"/>
  <c r="K98" i="22"/>
  <c r="J98" i="22"/>
  <c r="L97" i="22"/>
  <c r="K97" i="22"/>
  <c r="J97" i="22"/>
  <c r="L96" i="22"/>
  <c r="K96" i="22"/>
  <c r="J96" i="22"/>
  <c r="L95" i="22"/>
  <c r="K95" i="22"/>
  <c r="J95" i="22"/>
  <c r="L94" i="22"/>
  <c r="K94" i="22"/>
  <c r="J94" i="22"/>
  <c r="L93" i="22"/>
  <c r="K93" i="22"/>
  <c r="J93" i="22"/>
  <c r="I91" i="22"/>
  <c r="L91" i="22" s="1"/>
  <c r="H91" i="22"/>
  <c r="G91" i="22"/>
  <c r="F91" i="22"/>
  <c r="E91" i="22"/>
  <c r="D91" i="22"/>
  <c r="C91" i="22"/>
  <c r="L90" i="22"/>
  <c r="K90" i="22"/>
  <c r="J90" i="22"/>
  <c r="L89" i="22"/>
  <c r="K89" i="22"/>
  <c r="J89" i="22"/>
  <c r="L88" i="22"/>
  <c r="K88" i="22"/>
  <c r="J88" i="22"/>
  <c r="L87" i="22"/>
  <c r="K87" i="22"/>
  <c r="J87" i="22"/>
  <c r="L86" i="22"/>
  <c r="K86" i="22"/>
  <c r="J86" i="22"/>
  <c r="L85" i="22"/>
  <c r="K85" i="22"/>
  <c r="J85" i="22"/>
  <c r="L84" i="22"/>
  <c r="K84" i="22"/>
  <c r="J84" i="22"/>
  <c r="L83" i="22"/>
  <c r="K83" i="22"/>
  <c r="J83" i="22"/>
  <c r="L82" i="22"/>
  <c r="K82" i="22"/>
  <c r="J82" i="22"/>
  <c r="L81" i="22"/>
  <c r="K81" i="22"/>
  <c r="J81" i="22"/>
  <c r="L80" i="22"/>
  <c r="K80" i="22"/>
  <c r="J80" i="22"/>
  <c r="L79" i="22"/>
  <c r="K79" i="22"/>
  <c r="J79" i="22"/>
  <c r="L77" i="22"/>
  <c r="K77" i="22"/>
  <c r="J77" i="22"/>
  <c r="I77" i="22"/>
  <c r="H77" i="22"/>
  <c r="G77" i="22"/>
  <c r="F77" i="22"/>
  <c r="E77" i="22"/>
  <c r="D77" i="22"/>
  <c r="C77" i="22"/>
  <c r="L76" i="22"/>
  <c r="K76" i="22"/>
  <c r="J76" i="22"/>
  <c r="L75" i="22"/>
  <c r="K75" i="22"/>
  <c r="J75" i="22"/>
  <c r="L74" i="22"/>
  <c r="K74" i="22"/>
  <c r="J74" i="22"/>
  <c r="L73" i="22"/>
  <c r="K73" i="22"/>
  <c r="J73" i="22"/>
  <c r="L72" i="22"/>
  <c r="K72" i="22"/>
  <c r="J72" i="22"/>
  <c r="L71" i="22"/>
  <c r="K71" i="22"/>
  <c r="J71" i="22"/>
  <c r="L70" i="22"/>
  <c r="K70" i="22"/>
  <c r="J70" i="22"/>
  <c r="L69" i="22"/>
  <c r="K69" i="22"/>
  <c r="J69" i="22"/>
  <c r="L68" i="22"/>
  <c r="K68" i="22"/>
  <c r="J68" i="22"/>
  <c r="L67" i="22"/>
  <c r="K67" i="22"/>
  <c r="J67" i="22"/>
  <c r="L66" i="22"/>
  <c r="K66" i="22"/>
  <c r="J66" i="22"/>
  <c r="L65" i="22"/>
  <c r="K65" i="22"/>
  <c r="J65" i="22"/>
  <c r="L63" i="22"/>
  <c r="I63" i="22"/>
  <c r="K63" i="22" s="1"/>
  <c r="H63" i="22"/>
  <c r="G63" i="22"/>
  <c r="F63" i="22"/>
  <c r="E63" i="22"/>
  <c r="D63" i="22"/>
  <c r="C63" i="22"/>
  <c r="L62" i="22"/>
  <c r="K62" i="22"/>
  <c r="J62" i="22"/>
  <c r="L61" i="22"/>
  <c r="K61" i="22"/>
  <c r="J61" i="22"/>
  <c r="L60" i="22"/>
  <c r="K60" i="22"/>
  <c r="J60" i="22"/>
  <c r="L59" i="22"/>
  <c r="K59" i="22"/>
  <c r="J59" i="22"/>
  <c r="L58" i="22"/>
  <c r="K58" i="22"/>
  <c r="J58" i="22"/>
  <c r="L57" i="22"/>
  <c r="K57" i="22"/>
  <c r="J57" i="22"/>
  <c r="L56" i="22"/>
  <c r="K56" i="22"/>
  <c r="J56" i="22"/>
  <c r="L55" i="22"/>
  <c r="K55" i="22"/>
  <c r="J55" i="22"/>
  <c r="L54" i="22"/>
  <c r="K54" i="22"/>
  <c r="J54" i="22"/>
  <c r="L53" i="22"/>
  <c r="K53" i="22"/>
  <c r="J53" i="22"/>
  <c r="L52" i="22"/>
  <c r="K52" i="22"/>
  <c r="J52" i="22"/>
  <c r="L51" i="22"/>
  <c r="K51" i="22"/>
  <c r="J51" i="22"/>
  <c r="L49" i="22"/>
  <c r="K49" i="22"/>
  <c r="I49" i="22"/>
  <c r="J49" i="22" s="1"/>
  <c r="H49" i="22"/>
  <c r="G49" i="22"/>
  <c r="F49" i="22"/>
  <c r="E49" i="22"/>
  <c r="D49" i="22"/>
  <c r="C49" i="22"/>
  <c r="L48" i="22"/>
  <c r="K48" i="22"/>
  <c r="J48" i="22"/>
  <c r="L47" i="22"/>
  <c r="K47" i="22"/>
  <c r="J47" i="22"/>
  <c r="L46" i="22"/>
  <c r="K46" i="22"/>
  <c r="J46" i="22"/>
  <c r="L45" i="22"/>
  <c r="K45" i="22"/>
  <c r="J45" i="22"/>
  <c r="L44" i="22"/>
  <c r="K44" i="22"/>
  <c r="J44" i="22"/>
  <c r="L43" i="22"/>
  <c r="K43" i="22"/>
  <c r="J43" i="22"/>
  <c r="L42" i="22"/>
  <c r="K42" i="22"/>
  <c r="J42" i="22"/>
  <c r="L41" i="22"/>
  <c r="K41" i="22"/>
  <c r="J41" i="22"/>
  <c r="L40" i="22"/>
  <c r="K40" i="22"/>
  <c r="J40" i="22"/>
  <c r="L39" i="22"/>
  <c r="K39" i="22"/>
  <c r="J39" i="22"/>
  <c r="L38" i="22"/>
  <c r="K38" i="22"/>
  <c r="J38" i="22"/>
  <c r="L37" i="22"/>
  <c r="K37" i="22"/>
  <c r="J37" i="22"/>
  <c r="I35" i="22"/>
  <c r="H35" i="22"/>
  <c r="G35" i="22"/>
  <c r="F35" i="22"/>
  <c r="E35" i="22"/>
  <c r="D35" i="22"/>
  <c r="C35" i="22"/>
  <c r="L34" i="22"/>
  <c r="K34" i="22"/>
  <c r="J34" i="22"/>
  <c r="L33" i="22"/>
  <c r="K33" i="22"/>
  <c r="J33" i="22"/>
  <c r="L32" i="22"/>
  <c r="K32" i="22"/>
  <c r="J32" i="22"/>
  <c r="L31" i="22"/>
  <c r="K31" i="22"/>
  <c r="J31" i="22"/>
  <c r="L30" i="22"/>
  <c r="K30" i="22"/>
  <c r="J30" i="22"/>
  <c r="L29" i="22"/>
  <c r="K29" i="22"/>
  <c r="J29" i="22"/>
  <c r="L28" i="22"/>
  <c r="K28" i="22"/>
  <c r="J28" i="22"/>
  <c r="L27" i="22"/>
  <c r="K27" i="22"/>
  <c r="J27" i="22"/>
  <c r="L26" i="22"/>
  <c r="K26" i="22"/>
  <c r="J26" i="22"/>
  <c r="L25" i="22"/>
  <c r="K25" i="22"/>
  <c r="J25" i="22"/>
  <c r="L24" i="22"/>
  <c r="K24" i="22"/>
  <c r="J24" i="22"/>
  <c r="L23" i="22"/>
  <c r="K23" i="22"/>
  <c r="J23" i="22"/>
  <c r="W21" i="22"/>
  <c r="V21" i="22"/>
  <c r="U21" i="22"/>
  <c r="X21" i="22" s="1"/>
  <c r="T21" i="22"/>
  <c r="S21" i="22"/>
  <c r="R21" i="22"/>
  <c r="Q21" i="22"/>
  <c r="P21" i="22"/>
  <c r="L21" i="22"/>
  <c r="I21" i="22"/>
  <c r="K21" i="22" s="1"/>
  <c r="H21" i="22"/>
  <c r="G21" i="22"/>
  <c r="F21" i="22"/>
  <c r="E21" i="22"/>
  <c r="D21" i="22"/>
  <c r="C21" i="22"/>
  <c r="X20" i="22"/>
  <c r="W20" i="22"/>
  <c r="V20" i="22"/>
  <c r="L20" i="22"/>
  <c r="K20" i="22"/>
  <c r="J20" i="22"/>
  <c r="X19" i="22"/>
  <c r="W19" i="22"/>
  <c r="V19" i="22"/>
  <c r="L19" i="22"/>
  <c r="K19" i="22"/>
  <c r="J19" i="22"/>
  <c r="X18" i="22"/>
  <c r="W18" i="22"/>
  <c r="V18" i="22"/>
  <c r="L18" i="22"/>
  <c r="K18" i="22"/>
  <c r="J18" i="22"/>
  <c r="X17" i="22"/>
  <c r="W17" i="22"/>
  <c r="V17" i="22"/>
  <c r="L17" i="22"/>
  <c r="K17" i="22"/>
  <c r="J17" i="22"/>
  <c r="X16" i="22"/>
  <c r="W16" i="22"/>
  <c r="V16" i="22"/>
  <c r="L16" i="22"/>
  <c r="K16" i="22"/>
  <c r="J16" i="22"/>
  <c r="X15" i="22"/>
  <c r="W15" i="22"/>
  <c r="V15" i="22"/>
  <c r="L15" i="22"/>
  <c r="K15" i="22"/>
  <c r="J15" i="22"/>
  <c r="X14" i="22"/>
  <c r="W14" i="22"/>
  <c r="V14" i="22"/>
  <c r="L14" i="22"/>
  <c r="K14" i="22"/>
  <c r="J14" i="22"/>
  <c r="X13" i="22"/>
  <c r="W13" i="22"/>
  <c r="V13" i="22"/>
  <c r="L13" i="22"/>
  <c r="K13" i="22"/>
  <c r="J13" i="22"/>
  <c r="X12" i="22"/>
  <c r="W12" i="22"/>
  <c r="V12" i="22"/>
  <c r="L12" i="22"/>
  <c r="K12" i="22"/>
  <c r="J12" i="22"/>
  <c r="X11" i="22"/>
  <c r="W11" i="22"/>
  <c r="V11" i="22"/>
  <c r="L11" i="22"/>
  <c r="K11" i="22"/>
  <c r="J11" i="22"/>
  <c r="X10" i="22"/>
  <c r="W10" i="22"/>
  <c r="V10" i="22"/>
  <c r="L10" i="22"/>
  <c r="K10" i="22"/>
  <c r="J10" i="22"/>
  <c r="X9" i="22"/>
  <c r="W9" i="22"/>
  <c r="V9" i="22"/>
  <c r="L9" i="22"/>
  <c r="K9" i="22"/>
  <c r="J9" i="22"/>
  <c r="X7" i="22"/>
  <c r="W7" i="22"/>
  <c r="V7" i="22"/>
  <c r="L7" i="22"/>
  <c r="K7" i="22"/>
  <c r="J7" i="22"/>
  <c r="B4" i="22"/>
  <c r="I162" i="21"/>
  <c r="G162" i="21"/>
  <c r="H162" i="21" s="1"/>
  <c r="F162" i="21"/>
  <c r="E162" i="21"/>
  <c r="D162" i="21"/>
  <c r="C162" i="21"/>
  <c r="I161" i="21"/>
  <c r="H161" i="21"/>
  <c r="I160" i="21"/>
  <c r="H160" i="21"/>
  <c r="I159" i="21"/>
  <c r="H159" i="21"/>
  <c r="I158" i="21"/>
  <c r="H158" i="21"/>
  <c r="I157" i="21"/>
  <c r="H157" i="21"/>
  <c r="I156" i="21"/>
  <c r="H156" i="21"/>
  <c r="I155" i="21"/>
  <c r="H155" i="21"/>
  <c r="I154" i="21"/>
  <c r="H154" i="21"/>
  <c r="I153" i="21"/>
  <c r="H153" i="21"/>
  <c r="I152" i="21"/>
  <c r="H152" i="21"/>
  <c r="I151" i="21"/>
  <c r="H151" i="21"/>
  <c r="I150" i="21"/>
  <c r="H150" i="21"/>
  <c r="I148" i="21"/>
  <c r="G148" i="21"/>
  <c r="H148" i="21" s="1"/>
  <c r="F148" i="21"/>
  <c r="E148" i="21"/>
  <c r="D148" i="21"/>
  <c r="C148" i="21"/>
  <c r="I147" i="21"/>
  <c r="H147" i="21"/>
  <c r="I146" i="21"/>
  <c r="H146" i="21"/>
  <c r="I145" i="21"/>
  <c r="H145" i="21"/>
  <c r="I144" i="21"/>
  <c r="H144" i="21"/>
  <c r="I143" i="21"/>
  <c r="H143" i="21"/>
  <c r="I142" i="21"/>
  <c r="H142" i="21"/>
  <c r="I141" i="21"/>
  <c r="H141" i="21"/>
  <c r="I140" i="21"/>
  <c r="H140" i="21"/>
  <c r="I139" i="21"/>
  <c r="H139" i="21"/>
  <c r="I138" i="21"/>
  <c r="H138" i="21"/>
  <c r="I137" i="21"/>
  <c r="H137" i="21"/>
  <c r="I136" i="21"/>
  <c r="H136" i="21"/>
  <c r="G134" i="21"/>
  <c r="F134" i="21"/>
  <c r="E134" i="21"/>
  <c r="D134" i="21"/>
  <c r="C134" i="21"/>
  <c r="I133" i="21"/>
  <c r="H133" i="21"/>
  <c r="I132" i="21"/>
  <c r="H132" i="21"/>
  <c r="I131" i="21"/>
  <c r="H131" i="21"/>
  <c r="I130" i="21"/>
  <c r="H130" i="21"/>
  <c r="I129" i="21"/>
  <c r="H129" i="21"/>
  <c r="I128" i="21"/>
  <c r="H128" i="21"/>
  <c r="I127" i="21"/>
  <c r="H127" i="21"/>
  <c r="I126" i="21"/>
  <c r="H126" i="21"/>
  <c r="I125" i="21"/>
  <c r="H125" i="21"/>
  <c r="I124" i="21"/>
  <c r="H124" i="21"/>
  <c r="I123" i="21"/>
  <c r="H123" i="21"/>
  <c r="I122" i="21"/>
  <c r="H122" i="21"/>
  <c r="G120" i="21"/>
  <c r="I120" i="21" s="1"/>
  <c r="F120" i="21"/>
  <c r="E120" i="21"/>
  <c r="D120" i="21"/>
  <c r="C120" i="21"/>
  <c r="I119" i="21"/>
  <c r="H119" i="21"/>
  <c r="I118" i="21"/>
  <c r="H118" i="21"/>
  <c r="I117" i="21"/>
  <c r="H117" i="21"/>
  <c r="I116" i="21"/>
  <c r="H116" i="21"/>
  <c r="I115" i="21"/>
  <c r="H115" i="21"/>
  <c r="I114" i="21"/>
  <c r="H114" i="21"/>
  <c r="I113" i="21"/>
  <c r="H113" i="21"/>
  <c r="I112" i="21"/>
  <c r="H112" i="21"/>
  <c r="I111" i="21"/>
  <c r="H111" i="21"/>
  <c r="I110" i="21"/>
  <c r="H110" i="21"/>
  <c r="I109" i="21"/>
  <c r="H109" i="21"/>
  <c r="I108" i="21"/>
  <c r="H108" i="21"/>
  <c r="I106" i="21"/>
  <c r="G106" i="21"/>
  <c r="H106" i="21" s="1"/>
  <c r="F106" i="21"/>
  <c r="E106" i="21"/>
  <c r="D106" i="21"/>
  <c r="C106" i="21"/>
  <c r="I105" i="21"/>
  <c r="H105" i="21"/>
  <c r="I104" i="21"/>
  <c r="H104" i="21"/>
  <c r="I103" i="21"/>
  <c r="H103" i="21"/>
  <c r="I102" i="21"/>
  <c r="H102" i="21"/>
  <c r="I101" i="21"/>
  <c r="H101" i="21"/>
  <c r="I100" i="21"/>
  <c r="H100" i="21"/>
  <c r="I99" i="21"/>
  <c r="H99" i="21"/>
  <c r="I98" i="21"/>
  <c r="H98" i="21"/>
  <c r="I97" i="21"/>
  <c r="H97" i="21"/>
  <c r="I96" i="21"/>
  <c r="H96" i="21"/>
  <c r="I95" i="21"/>
  <c r="H95" i="21"/>
  <c r="I94" i="21"/>
  <c r="H94" i="21"/>
  <c r="I92" i="21"/>
  <c r="H92" i="21"/>
  <c r="G92" i="21"/>
  <c r="F92" i="21"/>
  <c r="E92" i="21"/>
  <c r="D92" i="21"/>
  <c r="C92" i="21"/>
  <c r="I91" i="21"/>
  <c r="H91" i="21"/>
  <c r="I90" i="21"/>
  <c r="H90" i="21"/>
  <c r="I89" i="21"/>
  <c r="H89" i="21"/>
  <c r="I88" i="21"/>
  <c r="H88" i="21"/>
  <c r="I87" i="21"/>
  <c r="H87" i="21"/>
  <c r="I86" i="21"/>
  <c r="H86" i="21"/>
  <c r="I85" i="21"/>
  <c r="H85" i="21"/>
  <c r="I84" i="21"/>
  <c r="H84" i="21"/>
  <c r="I83" i="21"/>
  <c r="H83" i="21"/>
  <c r="I82" i="21"/>
  <c r="H82" i="21"/>
  <c r="I81" i="21"/>
  <c r="H81" i="21"/>
  <c r="I80" i="21"/>
  <c r="H80" i="21"/>
  <c r="G78" i="21"/>
  <c r="I78" i="21" s="1"/>
  <c r="F78" i="21"/>
  <c r="E78" i="21"/>
  <c r="D78" i="21"/>
  <c r="C78" i="21"/>
  <c r="I77" i="21"/>
  <c r="H77" i="21"/>
  <c r="I76" i="21"/>
  <c r="H76" i="21"/>
  <c r="I75" i="21"/>
  <c r="H75" i="21"/>
  <c r="I74" i="21"/>
  <c r="H74" i="21"/>
  <c r="I73" i="21"/>
  <c r="H73" i="21"/>
  <c r="I72" i="21"/>
  <c r="H72" i="21"/>
  <c r="I71" i="21"/>
  <c r="H71" i="21"/>
  <c r="I70" i="21"/>
  <c r="H70" i="21"/>
  <c r="I69" i="21"/>
  <c r="H69" i="21"/>
  <c r="I68" i="21"/>
  <c r="H68" i="21"/>
  <c r="I67" i="21"/>
  <c r="H67" i="21"/>
  <c r="I66" i="21"/>
  <c r="H66" i="21"/>
  <c r="G64" i="21"/>
  <c r="F64" i="21"/>
  <c r="E64" i="21"/>
  <c r="D64" i="21"/>
  <c r="C64" i="21"/>
  <c r="I63" i="21"/>
  <c r="H63" i="21"/>
  <c r="I62" i="21"/>
  <c r="H62" i="21"/>
  <c r="I61" i="21"/>
  <c r="H61" i="21"/>
  <c r="I60" i="21"/>
  <c r="H60" i="21"/>
  <c r="I59" i="21"/>
  <c r="H59" i="21"/>
  <c r="I58" i="21"/>
  <c r="H58" i="21"/>
  <c r="I57" i="21"/>
  <c r="H57" i="21"/>
  <c r="I56" i="21"/>
  <c r="H56" i="21"/>
  <c r="I55" i="21"/>
  <c r="H55" i="21"/>
  <c r="I54" i="21"/>
  <c r="H54" i="21"/>
  <c r="I53" i="21"/>
  <c r="H53" i="21"/>
  <c r="I52" i="21"/>
  <c r="H52" i="21"/>
  <c r="G50" i="21"/>
  <c r="I50" i="21" s="1"/>
  <c r="F50" i="21"/>
  <c r="E50" i="21"/>
  <c r="D50" i="21"/>
  <c r="C50" i="21"/>
  <c r="I49" i="21"/>
  <c r="H49" i="21"/>
  <c r="I48" i="21"/>
  <c r="H48" i="21"/>
  <c r="I47" i="21"/>
  <c r="H47" i="21"/>
  <c r="I46" i="21"/>
  <c r="H46" i="21"/>
  <c r="I45" i="21"/>
  <c r="H45" i="21"/>
  <c r="I44" i="21"/>
  <c r="H44" i="21"/>
  <c r="I43" i="21"/>
  <c r="H43" i="21"/>
  <c r="I42" i="21"/>
  <c r="H42" i="21"/>
  <c r="I41" i="21"/>
  <c r="H41" i="21"/>
  <c r="I40" i="21"/>
  <c r="H40" i="21"/>
  <c r="I39" i="21"/>
  <c r="H39" i="21"/>
  <c r="I38" i="21"/>
  <c r="H38" i="21"/>
  <c r="I36" i="21"/>
  <c r="H36" i="21"/>
  <c r="G36" i="21"/>
  <c r="F36" i="21"/>
  <c r="E36" i="21"/>
  <c r="D36" i="21"/>
  <c r="C36" i="21"/>
  <c r="I35" i="21"/>
  <c r="H35" i="21"/>
  <c r="I34" i="21"/>
  <c r="H34" i="21"/>
  <c r="I33" i="21"/>
  <c r="H33" i="21"/>
  <c r="I32" i="21"/>
  <c r="H32" i="21"/>
  <c r="I31" i="21"/>
  <c r="H31" i="21"/>
  <c r="I30" i="21"/>
  <c r="H30" i="21"/>
  <c r="I29" i="21"/>
  <c r="H29" i="21"/>
  <c r="I28" i="21"/>
  <c r="H28" i="21"/>
  <c r="I27" i="21"/>
  <c r="H27" i="21"/>
  <c r="I26" i="21"/>
  <c r="H26" i="21"/>
  <c r="I25" i="21"/>
  <c r="H25" i="21"/>
  <c r="I24" i="21"/>
  <c r="H24" i="21"/>
  <c r="R22" i="21"/>
  <c r="Q22" i="21"/>
  <c r="P22" i="21"/>
  <c r="O22" i="21"/>
  <c r="N22" i="21"/>
  <c r="M22" i="21"/>
  <c r="L22" i="21"/>
  <c r="G22" i="21"/>
  <c r="F22" i="21"/>
  <c r="E22" i="21"/>
  <c r="D22" i="21"/>
  <c r="C22" i="21"/>
  <c r="R21" i="21"/>
  <c r="Q21" i="21"/>
  <c r="I21" i="21"/>
  <c r="H21" i="21"/>
  <c r="R20" i="21"/>
  <c r="Q20" i="21"/>
  <c r="I20" i="21"/>
  <c r="H20" i="21"/>
  <c r="R19" i="21"/>
  <c r="Q19" i="21"/>
  <c r="I19" i="21"/>
  <c r="H19" i="21"/>
  <c r="R18" i="21"/>
  <c r="Q18" i="21"/>
  <c r="I18" i="21"/>
  <c r="H18" i="21"/>
  <c r="R17" i="21"/>
  <c r="Q17" i="21"/>
  <c r="I17" i="21"/>
  <c r="H17" i="21"/>
  <c r="R16" i="21"/>
  <c r="Q16" i="21"/>
  <c r="I16" i="21"/>
  <c r="H16" i="21"/>
  <c r="R15" i="21"/>
  <c r="Q15" i="21"/>
  <c r="I15" i="21"/>
  <c r="H15" i="21"/>
  <c r="R14" i="21"/>
  <c r="Q14" i="21"/>
  <c r="I14" i="21"/>
  <c r="H14" i="21"/>
  <c r="R13" i="21"/>
  <c r="Q13" i="21"/>
  <c r="I13" i="21"/>
  <c r="H13" i="21"/>
  <c r="R12" i="21"/>
  <c r="Q12" i="21"/>
  <c r="I12" i="21"/>
  <c r="H12" i="21"/>
  <c r="R11" i="21"/>
  <c r="Q11" i="21"/>
  <c r="I11" i="21"/>
  <c r="H11" i="21"/>
  <c r="R10" i="21"/>
  <c r="Q10" i="21"/>
  <c r="I10" i="21"/>
  <c r="H10" i="21"/>
  <c r="R8" i="21"/>
  <c r="Q8" i="21"/>
  <c r="I8" i="21"/>
  <c r="H8" i="21"/>
  <c r="B5" i="21"/>
  <c r="X161" i="19"/>
  <c r="W161" i="19"/>
  <c r="V161" i="19"/>
  <c r="U161" i="19"/>
  <c r="Z161" i="19" s="1"/>
  <c r="T161" i="19"/>
  <c r="S161" i="19"/>
  <c r="Y161" i="19" s="1"/>
  <c r="O161" i="19"/>
  <c r="R161" i="19" s="1"/>
  <c r="N161" i="19"/>
  <c r="M161" i="19"/>
  <c r="L161" i="19"/>
  <c r="K161" i="19"/>
  <c r="I161" i="19"/>
  <c r="G161" i="19"/>
  <c r="J161" i="19" s="1"/>
  <c r="F161" i="19"/>
  <c r="E161" i="19"/>
  <c r="D161" i="19"/>
  <c r="C161" i="19"/>
  <c r="Y160" i="19"/>
  <c r="X160" i="19"/>
  <c r="R160" i="19"/>
  <c r="Q160" i="19"/>
  <c r="P160" i="19"/>
  <c r="I160" i="19"/>
  <c r="H160" i="19"/>
  <c r="Y159" i="19"/>
  <c r="X159" i="19"/>
  <c r="Q159" i="19"/>
  <c r="P159" i="19"/>
  <c r="I159" i="19"/>
  <c r="H159" i="19"/>
  <c r="Z158" i="19"/>
  <c r="Y158" i="19"/>
  <c r="X158" i="19"/>
  <c r="Q158" i="19"/>
  <c r="P158" i="19"/>
  <c r="I158" i="19"/>
  <c r="H158" i="19"/>
  <c r="Y157" i="19"/>
  <c r="X157" i="19"/>
  <c r="R157" i="19"/>
  <c r="Q157" i="19"/>
  <c r="P157" i="19"/>
  <c r="I157" i="19"/>
  <c r="H157" i="19"/>
  <c r="Y156" i="19"/>
  <c r="X156" i="19"/>
  <c r="Q156" i="19"/>
  <c r="P156" i="19"/>
  <c r="I156" i="19"/>
  <c r="H156" i="19"/>
  <c r="Y155" i="19"/>
  <c r="X155" i="19"/>
  <c r="Q155" i="19"/>
  <c r="P155" i="19"/>
  <c r="I155" i="19"/>
  <c r="H155" i="19"/>
  <c r="Y154" i="19"/>
  <c r="X154" i="19"/>
  <c r="Q154" i="19"/>
  <c r="P154" i="19"/>
  <c r="I154" i="19"/>
  <c r="H154" i="19"/>
  <c r="Z153" i="19"/>
  <c r="Y153" i="19"/>
  <c r="X153" i="19"/>
  <c r="Q153" i="19"/>
  <c r="P153" i="19"/>
  <c r="I153" i="19"/>
  <c r="H153" i="19"/>
  <c r="Y152" i="19"/>
  <c r="X152" i="19"/>
  <c r="Q152" i="19"/>
  <c r="P152" i="19"/>
  <c r="J152" i="19"/>
  <c r="I152" i="19"/>
  <c r="H152" i="19"/>
  <c r="Y151" i="19"/>
  <c r="X151" i="19"/>
  <c r="Q151" i="19"/>
  <c r="P151" i="19"/>
  <c r="I151" i="19"/>
  <c r="H151" i="19"/>
  <c r="Z150" i="19"/>
  <c r="Y150" i="19"/>
  <c r="X150" i="19"/>
  <c r="Q150" i="19"/>
  <c r="P150" i="19"/>
  <c r="I150" i="19"/>
  <c r="H150" i="19"/>
  <c r="W149" i="19"/>
  <c r="Y149" i="19" s="1"/>
  <c r="V149" i="19"/>
  <c r="U149" i="19"/>
  <c r="Z149" i="19" s="1"/>
  <c r="T149" i="19"/>
  <c r="S149" i="19"/>
  <c r="O149" i="19"/>
  <c r="N149" i="19"/>
  <c r="M149" i="19"/>
  <c r="L149" i="19"/>
  <c r="K149" i="19"/>
  <c r="G149" i="19"/>
  <c r="F149" i="19"/>
  <c r="E149" i="19"/>
  <c r="D149" i="19"/>
  <c r="C149" i="19"/>
  <c r="Z147" i="19"/>
  <c r="W147" i="19"/>
  <c r="V147" i="19"/>
  <c r="X147" i="19" s="1"/>
  <c r="U147" i="19"/>
  <c r="T147" i="19"/>
  <c r="S147" i="19"/>
  <c r="P147" i="19"/>
  <c r="O147" i="19"/>
  <c r="R147" i="19" s="1"/>
  <c r="N147" i="19"/>
  <c r="M147" i="19"/>
  <c r="L147" i="19"/>
  <c r="K147" i="19"/>
  <c r="G147" i="19"/>
  <c r="J147" i="19" s="1"/>
  <c r="F147" i="19"/>
  <c r="E147" i="19"/>
  <c r="D147" i="19"/>
  <c r="C147" i="19"/>
  <c r="Y146" i="19"/>
  <c r="X146" i="19"/>
  <c r="R146" i="19"/>
  <c r="Q146" i="19"/>
  <c r="P146" i="19"/>
  <c r="I146" i="19"/>
  <c r="H146" i="19"/>
  <c r="Y145" i="19"/>
  <c r="X145" i="19"/>
  <c r="Q145" i="19"/>
  <c r="P145" i="19"/>
  <c r="I145" i="19"/>
  <c r="H145" i="19"/>
  <c r="Y144" i="19"/>
  <c r="X144" i="19"/>
  <c r="Q144" i="19"/>
  <c r="P144" i="19"/>
  <c r="I144" i="19"/>
  <c r="H144" i="19"/>
  <c r="Y143" i="19"/>
  <c r="X143" i="19"/>
  <c r="Q143" i="19"/>
  <c r="P143" i="19"/>
  <c r="I143" i="19"/>
  <c r="H143" i="19"/>
  <c r="Z142" i="19"/>
  <c r="Y142" i="19"/>
  <c r="X142" i="19"/>
  <c r="Q142" i="19"/>
  <c r="P142" i="19"/>
  <c r="I142" i="19"/>
  <c r="H142" i="19"/>
  <c r="Y141" i="19"/>
  <c r="X141" i="19"/>
  <c r="Q141" i="19"/>
  <c r="P141" i="19"/>
  <c r="J141" i="19"/>
  <c r="I141" i="19"/>
  <c r="H141" i="19"/>
  <c r="Y140" i="19"/>
  <c r="X140" i="19"/>
  <c r="Q140" i="19"/>
  <c r="P140" i="19"/>
  <c r="I140" i="19"/>
  <c r="H140" i="19"/>
  <c r="Z139" i="19"/>
  <c r="Y139" i="19"/>
  <c r="X139" i="19"/>
  <c r="Q139" i="19"/>
  <c r="P139" i="19"/>
  <c r="I139" i="19"/>
  <c r="H139" i="19"/>
  <c r="Y138" i="19"/>
  <c r="X138" i="19"/>
  <c r="Q138" i="19"/>
  <c r="P138" i="19"/>
  <c r="I138" i="19"/>
  <c r="H138" i="19"/>
  <c r="Y137" i="19"/>
  <c r="X137" i="19"/>
  <c r="Q137" i="19"/>
  <c r="P137" i="19"/>
  <c r="I137" i="19"/>
  <c r="H137" i="19"/>
  <c r="Y136" i="19"/>
  <c r="X136" i="19"/>
  <c r="Q136" i="19"/>
  <c r="P136" i="19"/>
  <c r="J136" i="19"/>
  <c r="I136" i="19"/>
  <c r="H136" i="19"/>
  <c r="Y135" i="19"/>
  <c r="W135" i="19"/>
  <c r="V135" i="19"/>
  <c r="X135" i="19" s="1"/>
  <c r="U135" i="19"/>
  <c r="T135" i="19"/>
  <c r="S135" i="19"/>
  <c r="Q135" i="19"/>
  <c r="O135" i="19"/>
  <c r="R135" i="19" s="1"/>
  <c r="N135" i="19"/>
  <c r="M135" i="19"/>
  <c r="L135" i="19"/>
  <c r="K135" i="19"/>
  <c r="I135" i="19"/>
  <c r="G135" i="19"/>
  <c r="J135" i="19" s="1"/>
  <c r="F135" i="19"/>
  <c r="E135" i="19"/>
  <c r="D135" i="19"/>
  <c r="C135" i="19"/>
  <c r="Z133" i="19"/>
  <c r="W133" i="19"/>
  <c r="Y133" i="19" s="1"/>
  <c r="V133" i="19"/>
  <c r="U133" i="19"/>
  <c r="T133" i="19"/>
  <c r="S133" i="19"/>
  <c r="R133" i="19"/>
  <c r="O133" i="19"/>
  <c r="P133" i="19" s="1"/>
  <c r="N133" i="19"/>
  <c r="M133" i="19"/>
  <c r="L133" i="19"/>
  <c r="K133" i="19"/>
  <c r="Q133" i="19" s="1"/>
  <c r="G133" i="19"/>
  <c r="J133" i="19" s="1"/>
  <c r="F133" i="19"/>
  <c r="H133" i="19" s="1"/>
  <c r="E133" i="19"/>
  <c r="D133" i="19"/>
  <c r="C133" i="19"/>
  <c r="I133" i="19" s="1"/>
  <c r="Y132" i="19"/>
  <c r="X132" i="19"/>
  <c r="Q132" i="19"/>
  <c r="P132" i="19"/>
  <c r="I132" i="19"/>
  <c r="H132" i="19"/>
  <c r="Z131" i="19"/>
  <c r="Y131" i="19"/>
  <c r="X131" i="19"/>
  <c r="Q131" i="19"/>
  <c r="P131" i="19"/>
  <c r="I131" i="19"/>
  <c r="H131" i="19"/>
  <c r="Y130" i="19"/>
  <c r="X130" i="19"/>
  <c r="Q130" i="19"/>
  <c r="P130" i="19"/>
  <c r="J130" i="19"/>
  <c r="I130" i="19"/>
  <c r="H130" i="19"/>
  <c r="Y129" i="19"/>
  <c r="X129" i="19"/>
  <c r="Q129" i="19"/>
  <c r="P129" i="19"/>
  <c r="I129" i="19"/>
  <c r="H129" i="19"/>
  <c r="Z128" i="19"/>
  <c r="Y128" i="19"/>
  <c r="X128" i="19"/>
  <c r="Q128" i="19"/>
  <c r="P128" i="19"/>
  <c r="I128" i="19"/>
  <c r="H128" i="19"/>
  <c r="Y127" i="19"/>
  <c r="X127" i="19"/>
  <c r="Q127" i="19"/>
  <c r="P127" i="19"/>
  <c r="I127" i="19"/>
  <c r="H127" i="19"/>
  <c r="Y126" i="19"/>
  <c r="X126" i="19"/>
  <c r="Q126" i="19"/>
  <c r="P126" i="19"/>
  <c r="I126" i="19"/>
  <c r="H126" i="19"/>
  <c r="Y125" i="19"/>
  <c r="X125" i="19"/>
  <c r="Q125" i="19"/>
  <c r="P125" i="19"/>
  <c r="J125" i="19"/>
  <c r="I125" i="19"/>
  <c r="H125" i="19"/>
  <c r="Y124" i="19"/>
  <c r="X124" i="19"/>
  <c r="Q124" i="19"/>
  <c r="P124" i="19"/>
  <c r="I124" i="19"/>
  <c r="H124" i="19"/>
  <c r="Y123" i="19"/>
  <c r="X123" i="19"/>
  <c r="R123" i="19"/>
  <c r="Q123" i="19"/>
  <c r="P123" i="19"/>
  <c r="I123" i="19"/>
  <c r="H123" i="19"/>
  <c r="Y122" i="19"/>
  <c r="X122" i="19"/>
  <c r="Q122" i="19"/>
  <c r="P122" i="19"/>
  <c r="J122" i="19"/>
  <c r="I122" i="19"/>
  <c r="H122" i="19"/>
  <c r="Y121" i="19"/>
  <c r="W121" i="19"/>
  <c r="V121" i="19"/>
  <c r="X121" i="19" s="1"/>
  <c r="U121" i="19"/>
  <c r="Z121" i="19" s="1"/>
  <c r="T121" i="19"/>
  <c r="S121" i="19"/>
  <c r="P121" i="19"/>
  <c r="O121" i="19"/>
  <c r="R121" i="19" s="1"/>
  <c r="N121" i="19"/>
  <c r="M121" i="19"/>
  <c r="L121" i="19"/>
  <c r="K121" i="19"/>
  <c r="I121" i="19"/>
  <c r="G121" i="19"/>
  <c r="F121" i="19"/>
  <c r="H121" i="19" s="1"/>
  <c r="E121" i="19"/>
  <c r="D121" i="19"/>
  <c r="C121" i="19"/>
  <c r="Y119" i="19"/>
  <c r="X119" i="19"/>
  <c r="W119" i="19"/>
  <c r="V119" i="19"/>
  <c r="U119" i="19"/>
  <c r="T119" i="19"/>
  <c r="S119" i="19"/>
  <c r="P119" i="19"/>
  <c r="O119" i="19"/>
  <c r="Q119" i="19" s="1"/>
  <c r="N119" i="19"/>
  <c r="M119" i="19"/>
  <c r="L119" i="19"/>
  <c r="K119" i="19"/>
  <c r="I119" i="19"/>
  <c r="G119" i="19"/>
  <c r="F119" i="19"/>
  <c r="H119" i="19" s="1"/>
  <c r="E119" i="19"/>
  <c r="D119" i="19"/>
  <c r="C119" i="19"/>
  <c r="Y118" i="19"/>
  <c r="X118" i="19"/>
  <c r="Q118" i="19"/>
  <c r="P118" i="19"/>
  <c r="I118" i="19"/>
  <c r="H118" i="19"/>
  <c r="Z117" i="19"/>
  <c r="Y117" i="19"/>
  <c r="X117" i="19"/>
  <c r="Q117" i="19"/>
  <c r="P117" i="19"/>
  <c r="I117" i="19"/>
  <c r="H117" i="19"/>
  <c r="Y116" i="19"/>
  <c r="X116" i="19"/>
  <c r="Q116" i="19"/>
  <c r="P116" i="19"/>
  <c r="I116" i="19"/>
  <c r="H116" i="19"/>
  <c r="Y115" i="19"/>
  <c r="X115" i="19"/>
  <c r="Q115" i="19"/>
  <c r="P115" i="19"/>
  <c r="I115" i="19"/>
  <c r="H115" i="19"/>
  <c r="Y114" i="19"/>
  <c r="X114" i="19"/>
  <c r="Q114" i="19"/>
  <c r="P114" i="19"/>
  <c r="J114" i="19"/>
  <c r="I114" i="19"/>
  <c r="H114" i="19"/>
  <c r="Y113" i="19"/>
  <c r="X113" i="19"/>
  <c r="Q113" i="19"/>
  <c r="P113" i="19"/>
  <c r="I113" i="19"/>
  <c r="H113" i="19"/>
  <c r="Y112" i="19"/>
  <c r="X112" i="19"/>
  <c r="R112" i="19"/>
  <c r="Q112" i="19"/>
  <c r="P112" i="19"/>
  <c r="I112" i="19"/>
  <c r="H112" i="19"/>
  <c r="Y111" i="19"/>
  <c r="X111" i="19"/>
  <c r="Q111" i="19"/>
  <c r="P111" i="19"/>
  <c r="J111" i="19"/>
  <c r="I111" i="19"/>
  <c r="H111" i="19"/>
  <c r="Y110" i="19"/>
  <c r="X110" i="19"/>
  <c r="Q110" i="19"/>
  <c r="P110" i="19"/>
  <c r="I110" i="19"/>
  <c r="H110" i="19"/>
  <c r="Y109" i="19"/>
  <c r="X109" i="19"/>
  <c r="Q109" i="19"/>
  <c r="P109" i="19"/>
  <c r="I109" i="19"/>
  <c r="H109" i="19"/>
  <c r="Y108" i="19"/>
  <c r="X108" i="19"/>
  <c r="Q108" i="19"/>
  <c r="P108" i="19"/>
  <c r="I108" i="19"/>
  <c r="H108" i="19"/>
  <c r="W107" i="19"/>
  <c r="V107" i="19"/>
  <c r="U107" i="19"/>
  <c r="Z107" i="19" s="1"/>
  <c r="T107" i="19"/>
  <c r="S107" i="19"/>
  <c r="Q107" i="19"/>
  <c r="P107" i="19"/>
  <c r="O107" i="19"/>
  <c r="N107" i="19"/>
  <c r="M107" i="19"/>
  <c r="L107" i="19"/>
  <c r="K107" i="19"/>
  <c r="H107" i="19"/>
  <c r="G107" i="19"/>
  <c r="J107" i="19" s="1"/>
  <c r="F107" i="19"/>
  <c r="E107" i="19"/>
  <c r="D107" i="19"/>
  <c r="C107" i="19"/>
  <c r="W105" i="19"/>
  <c r="Y105" i="19" s="1"/>
  <c r="V105" i="19"/>
  <c r="U105" i="19"/>
  <c r="Z105" i="19" s="1"/>
  <c r="T105" i="19"/>
  <c r="S105" i="19"/>
  <c r="Q105" i="19"/>
  <c r="P105" i="19"/>
  <c r="O105" i="19"/>
  <c r="R105" i="19" s="1"/>
  <c r="N105" i="19"/>
  <c r="M105" i="19"/>
  <c r="L105" i="19"/>
  <c r="K105" i="19"/>
  <c r="G105" i="19"/>
  <c r="F105" i="19"/>
  <c r="E105" i="19"/>
  <c r="D105" i="19"/>
  <c r="C105" i="19"/>
  <c r="Y104" i="19"/>
  <c r="X104" i="19"/>
  <c r="Q104" i="19"/>
  <c r="P104" i="19"/>
  <c r="I104" i="19"/>
  <c r="H104" i="19"/>
  <c r="Y103" i="19"/>
  <c r="X103" i="19"/>
  <c r="Q103" i="19"/>
  <c r="P103" i="19"/>
  <c r="J103" i="19"/>
  <c r="I103" i="19"/>
  <c r="H103" i="19"/>
  <c r="Y102" i="19"/>
  <c r="X102" i="19"/>
  <c r="Q102" i="19"/>
  <c r="P102" i="19"/>
  <c r="I102" i="19"/>
  <c r="H102" i="19"/>
  <c r="Y101" i="19"/>
  <c r="X101" i="19"/>
  <c r="R101" i="19"/>
  <c r="Q101" i="19"/>
  <c r="P101" i="19"/>
  <c r="I101" i="19"/>
  <c r="H101" i="19"/>
  <c r="Y100" i="19"/>
  <c r="X100" i="19"/>
  <c r="Q100" i="19"/>
  <c r="P100" i="19"/>
  <c r="J100" i="19"/>
  <c r="I100" i="19"/>
  <c r="H100" i="19"/>
  <c r="Y99" i="19"/>
  <c r="X99" i="19"/>
  <c r="Q99" i="19"/>
  <c r="P99" i="19"/>
  <c r="I99" i="19"/>
  <c r="H99" i="19"/>
  <c r="Y98" i="19"/>
  <c r="X98" i="19"/>
  <c r="Q98" i="19"/>
  <c r="P98" i="19"/>
  <c r="I98" i="19"/>
  <c r="H98" i="19"/>
  <c r="Y97" i="19"/>
  <c r="X97" i="19"/>
  <c r="Q97" i="19"/>
  <c r="P97" i="19"/>
  <c r="I97" i="19"/>
  <c r="H97" i="19"/>
  <c r="Y96" i="19"/>
  <c r="X96" i="19"/>
  <c r="R96" i="19"/>
  <c r="Q96" i="19"/>
  <c r="P96" i="19"/>
  <c r="I96" i="19"/>
  <c r="H96" i="19"/>
  <c r="Y95" i="19"/>
  <c r="X95" i="19"/>
  <c r="Q95" i="19"/>
  <c r="P95" i="19"/>
  <c r="I95" i="19"/>
  <c r="H95" i="19"/>
  <c r="Z94" i="19"/>
  <c r="Y94" i="19"/>
  <c r="X94" i="19"/>
  <c r="Q94" i="19"/>
  <c r="P94" i="19"/>
  <c r="I94" i="19"/>
  <c r="H94" i="19"/>
  <c r="W93" i="19"/>
  <c r="V93" i="19"/>
  <c r="U93" i="19"/>
  <c r="T93" i="19"/>
  <c r="S93" i="19"/>
  <c r="O93" i="19"/>
  <c r="N93" i="19"/>
  <c r="M93" i="19"/>
  <c r="L93" i="19"/>
  <c r="K93" i="19"/>
  <c r="J93" i="19"/>
  <c r="G93" i="19"/>
  <c r="I93" i="19" s="1"/>
  <c r="F93" i="19"/>
  <c r="E93" i="19"/>
  <c r="D93" i="19"/>
  <c r="C93" i="19"/>
  <c r="X91" i="19"/>
  <c r="W91" i="19"/>
  <c r="Y91" i="19" s="1"/>
  <c r="V91" i="19"/>
  <c r="U91" i="19"/>
  <c r="Z91" i="19" s="1"/>
  <c r="T91" i="19"/>
  <c r="S91" i="19"/>
  <c r="O91" i="19"/>
  <c r="Q91" i="19" s="1"/>
  <c r="N91" i="19"/>
  <c r="M91" i="19"/>
  <c r="L91" i="19"/>
  <c r="K91" i="19"/>
  <c r="G91" i="19"/>
  <c r="F91" i="19"/>
  <c r="E91" i="19"/>
  <c r="D91" i="19"/>
  <c r="C91" i="19"/>
  <c r="Y90" i="19"/>
  <c r="X90" i="19"/>
  <c r="R90" i="19"/>
  <c r="Q90" i="19"/>
  <c r="P90" i="19"/>
  <c r="I90" i="19"/>
  <c r="H90" i="19"/>
  <c r="Y89" i="19"/>
  <c r="X89" i="19"/>
  <c r="Q89" i="19"/>
  <c r="P89" i="19"/>
  <c r="J89" i="19"/>
  <c r="I89" i="19"/>
  <c r="H89" i="19"/>
  <c r="Y88" i="19"/>
  <c r="X88" i="19"/>
  <c r="Q88" i="19"/>
  <c r="P88" i="19"/>
  <c r="I88" i="19"/>
  <c r="H88" i="19"/>
  <c r="Y87" i="19"/>
  <c r="X87" i="19"/>
  <c r="Q87" i="19"/>
  <c r="P87" i="19"/>
  <c r="I87" i="19"/>
  <c r="H87" i="19"/>
  <c r="Y86" i="19"/>
  <c r="X86" i="19"/>
  <c r="Q86" i="19"/>
  <c r="P86" i="19"/>
  <c r="I86" i="19"/>
  <c r="H86" i="19"/>
  <c r="Y85" i="19"/>
  <c r="X85" i="19"/>
  <c r="R85" i="19"/>
  <c r="Q85" i="19"/>
  <c r="P85" i="19"/>
  <c r="I85" i="19"/>
  <c r="H85" i="19"/>
  <c r="Y84" i="19"/>
  <c r="X84" i="19"/>
  <c r="Q84" i="19"/>
  <c r="P84" i="19"/>
  <c r="I84" i="19"/>
  <c r="H84" i="19"/>
  <c r="Z83" i="19"/>
  <c r="Y83" i="19"/>
  <c r="X83" i="19"/>
  <c r="Q83" i="19"/>
  <c r="P83" i="19"/>
  <c r="I83" i="19"/>
  <c r="H83" i="19"/>
  <c r="Y82" i="19"/>
  <c r="X82" i="19"/>
  <c r="R82" i="19"/>
  <c r="Q82" i="19"/>
  <c r="P82" i="19"/>
  <c r="I82" i="19"/>
  <c r="H82" i="19"/>
  <c r="Y81" i="19"/>
  <c r="X81" i="19"/>
  <c r="Q81" i="19"/>
  <c r="P81" i="19"/>
  <c r="I81" i="19"/>
  <c r="H81" i="19"/>
  <c r="Y80" i="19"/>
  <c r="X80" i="19"/>
  <c r="Q80" i="19"/>
  <c r="P80" i="19"/>
  <c r="I80" i="19"/>
  <c r="H80" i="19"/>
  <c r="W79" i="19"/>
  <c r="Y79" i="19" s="1"/>
  <c r="V79" i="19"/>
  <c r="U79" i="19"/>
  <c r="Z79" i="19" s="1"/>
  <c r="T79" i="19"/>
  <c r="S79" i="19"/>
  <c r="Q79" i="19"/>
  <c r="O79" i="19"/>
  <c r="R79" i="19" s="1"/>
  <c r="N79" i="19"/>
  <c r="P79" i="19" s="1"/>
  <c r="M79" i="19"/>
  <c r="L79" i="19"/>
  <c r="K79" i="19"/>
  <c r="J79" i="19"/>
  <c r="G79" i="19"/>
  <c r="I79" i="19" s="1"/>
  <c r="F79" i="19"/>
  <c r="E79" i="19"/>
  <c r="D79" i="19"/>
  <c r="C79" i="19"/>
  <c r="W77" i="19"/>
  <c r="X77" i="19" s="1"/>
  <c r="V77" i="19"/>
  <c r="U77" i="19"/>
  <c r="Z77" i="19" s="1"/>
  <c r="T77" i="19"/>
  <c r="S77" i="19"/>
  <c r="Y77" i="19" s="1"/>
  <c r="O77" i="19"/>
  <c r="R77" i="19" s="1"/>
  <c r="N77" i="19"/>
  <c r="M77" i="19"/>
  <c r="L77" i="19"/>
  <c r="K77" i="19"/>
  <c r="G77" i="19"/>
  <c r="J77" i="19" s="1"/>
  <c r="F77" i="19"/>
  <c r="E77" i="19"/>
  <c r="D77" i="19"/>
  <c r="C77" i="19"/>
  <c r="Y76" i="19"/>
  <c r="X76" i="19"/>
  <c r="Q76" i="19"/>
  <c r="P76" i="19"/>
  <c r="I76" i="19"/>
  <c r="H76" i="19"/>
  <c r="Y75" i="19"/>
  <c r="X75" i="19"/>
  <c r="Q75" i="19"/>
  <c r="P75" i="19"/>
  <c r="I75" i="19"/>
  <c r="H75" i="19"/>
  <c r="Y74" i="19"/>
  <c r="X74" i="19"/>
  <c r="R74" i="19"/>
  <c r="Q74" i="19"/>
  <c r="P74" i="19"/>
  <c r="I74" i="19"/>
  <c r="H74" i="19"/>
  <c r="Y73" i="19"/>
  <c r="X73" i="19"/>
  <c r="Q73" i="19"/>
  <c r="P73" i="19"/>
  <c r="I73" i="19"/>
  <c r="H73" i="19"/>
  <c r="Z72" i="19"/>
  <c r="Y72" i="19"/>
  <c r="X72" i="19"/>
  <c r="Q72" i="19"/>
  <c r="P72" i="19"/>
  <c r="I72" i="19"/>
  <c r="H72" i="19"/>
  <c r="Y71" i="19"/>
  <c r="X71" i="19"/>
  <c r="R71" i="19"/>
  <c r="Q71" i="19"/>
  <c r="P71" i="19"/>
  <c r="I71" i="19"/>
  <c r="H71" i="19"/>
  <c r="Y70" i="19"/>
  <c r="X70" i="19"/>
  <c r="Q70" i="19"/>
  <c r="P70" i="19"/>
  <c r="I70" i="19"/>
  <c r="H70" i="19"/>
  <c r="Y69" i="19"/>
  <c r="X69" i="19"/>
  <c r="Q69" i="19"/>
  <c r="P69" i="19"/>
  <c r="I69" i="19"/>
  <c r="H69" i="19"/>
  <c r="Y68" i="19"/>
  <c r="X68" i="19"/>
  <c r="Q68" i="19"/>
  <c r="P68" i="19"/>
  <c r="I68" i="19"/>
  <c r="H68" i="19"/>
  <c r="Z67" i="19"/>
  <c r="Y67" i="19"/>
  <c r="X67" i="19"/>
  <c r="Q67" i="19"/>
  <c r="P67" i="19"/>
  <c r="I67" i="19"/>
  <c r="H67" i="19"/>
  <c r="Y66" i="19"/>
  <c r="X66" i="19"/>
  <c r="Q66" i="19"/>
  <c r="P66" i="19"/>
  <c r="J66" i="19"/>
  <c r="I66" i="19"/>
  <c r="H66" i="19"/>
  <c r="X65" i="19"/>
  <c r="W65" i="19"/>
  <c r="Y65" i="19" s="1"/>
  <c r="V65" i="19"/>
  <c r="U65" i="19"/>
  <c r="Z65" i="19" s="1"/>
  <c r="T65" i="19"/>
  <c r="S65" i="19"/>
  <c r="Q65" i="19"/>
  <c r="O65" i="19"/>
  <c r="P65" i="19" s="1"/>
  <c r="N65" i="19"/>
  <c r="M65" i="19"/>
  <c r="L65" i="19"/>
  <c r="K65" i="19"/>
  <c r="I65" i="19"/>
  <c r="H65" i="19"/>
  <c r="G65" i="19"/>
  <c r="F65" i="19"/>
  <c r="E65" i="19"/>
  <c r="D65" i="19"/>
  <c r="C65" i="19"/>
  <c r="Y63" i="19"/>
  <c r="X63" i="19"/>
  <c r="W63" i="19"/>
  <c r="V63" i="19"/>
  <c r="U63" i="19"/>
  <c r="Z63" i="19" s="1"/>
  <c r="T63" i="19"/>
  <c r="S63" i="19"/>
  <c r="Q63" i="19"/>
  <c r="O63" i="19"/>
  <c r="P63" i="19" s="1"/>
  <c r="N63" i="19"/>
  <c r="M63" i="19"/>
  <c r="L63" i="19"/>
  <c r="K63" i="19"/>
  <c r="H63" i="19"/>
  <c r="G63" i="19"/>
  <c r="J63" i="19" s="1"/>
  <c r="F63" i="19"/>
  <c r="E63" i="19"/>
  <c r="D63" i="19"/>
  <c r="C63" i="19"/>
  <c r="Y62" i="19"/>
  <c r="X62" i="19"/>
  <c r="Q62" i="19"/>
  <c r="P62" i="19"/>
  <c r="I62" i="19"/>
  <c r="H62" i="19"/>
  <c r="Z61" i="19"/>
  <c r="Y61" i="19"/>
  <c r="X61" i="19"/>
  <c r="Q61" i="19"/>
  <c r="P61" i="19"/>
  <c r="I61" i="19"/>
  <c r="H61" i="19"/>
  <c r="Y60" i="19"/>
  <c r="X60" i="19"/>
  <c r="R60" i="19"/>
  <c r="Q60" i="19"/>
  <c r="P60" i="19"/>
  <c r="I60" i="19"/>
  <c r="H60" i="19"/>
  <c r="Y59" i="19"/>
  <c r="X59" i="19"/>
  <c r="Q59" i="19"/>
  <c r="P59" i="19"/>
  <c r="I59" i="19"/>
  <c r="H59" i="19"/>
  <c r="Y58" i="19"/>
  <c r="X58" i="19"/>
  <c r="Q58" i="19"/>
  <c r="P58" i="19"/>
  <c r="I58" i="19"/>
  <c r="H58" i="19"/>
  <c r="Y57" i="19"/>
  <c r="X57" i="19"/>
  <c r="Q57" i="19"/>
  <c r="P57" i="19"/>
  <c r="I57" i="19"/>
  <c r="H57" i="19"/>
  <c r="Z56" i="19"/>
  <c r="Y56" i="19"/>
  <c r="X56" i="19"/>
  <c r="Q56" i="19"/>
  <c r="P56" i="19"/>
  <c r="I56" i="19"/>
  <c r="H56" i="19"/>
  <c r="Y55" i="19"/>
  <c r="X55" i="19"/>
  <c r="Q55" i="19"/>
  <c r="P55" i="19"/>
  <c r="J55" i="19"/>
  <c r="I55" i="19"/>
  <c r="H55" i="19"/>
  <c r="Y54" i="19"/>
  <c r="X54" i="19"/>
  <c r="Q54" i="19"/>
  <c r="P54" i="19"/>
  <c r="I54" i="19"/>
  <c r="H54" i="19"/>
  <c r="Z53" i="19"/>
  <c r="Y53" i="19"/>
  <c r="X53" i="19"/>
  <c r="Q53" i="19"/>
  <c r="P53" i="19"/>
  <c r="I53" i="19"/>
  <c r="H53" i="19"/>
  <c r="Y52" i="19"/>
  <c r="X52" i="19"/>
  <c r="Q52" i="19"/>
  <c r="P52" i="19"/>
  <c r="I52" i="19"/>
  <c r="H52" i="19"/>
  <c r="Y51" i="19"/>
  <c r="X51" i="19"/>
  <c r="W51" i="19"/>
  <c r="V51" i="19"/>
  <c r="U51" i="19"/>
  <c r="Z51" i="19" s="1"/>
  <c r="T51" i="19"/>
  <c r="S51" i="19"/>
  <c r="P51" i="19"/>
  <c r="O51" i="19"/>
  <c r="R51" i="19" s="1"/>
  <c r="N51" i="19"/>
  <c r="M51" i="19"/>
  <c r="L51" i="19"/>
  <c r="K51" i="19"/>
  <c r="G51" i="19"/>
  <c r="I51" i="19" s="1"/>
  <c r="F51" i="19"/>
  <c r="E51" i="19"/>
  <c r="D51" i="19"/>
  <c r="C51" i="19"/>
  <c r="X49" i="19"/>
  <c r="W49" i="19"/>
  <c r="V49" i="19"/>
  <c r="U49" i="19"/>
  <c r="Z49" i="19" s="1"/>
  <c r="T49" i="19"/>
  <c r="S49" i="19"/>
  <c r="Y49" i="19" s="1"/>
  <c r="O49" i="19"/>
  <c r="N49" i="19"/>
  <c r="M49" i="19"/>
  <c r="L49" i="19"/>
  <c r="K49" i="19"/>
  <c r="I49" i="19"/>
  <c r="H49" i="19"/>
  <c r="G49" i="19"/>
  <c r="F49" i="19"/>
  <c r="E49" i="19"/>
  <c r="D49" i="19"/>
  <c r="C49" i="19"/>
  <c r="Y48" i="19"/>
  <c r="X48" i="19"/>
  <c r="Q48" i="19"/>
  <c r="P48" i="19"/>
  <c r="I48" i="19"/>
  <c r="H48" i="19"/>
  <c r="Y47" i="19"/>
  <c r="X47" i="19"/>
  <c r="Q47" i="19"/>
  <c r="P47" i="19"/>
  <c r="I47" i="19"/>
  <c r="H47" i="19"/>
  <c r="Y46" i="19"/>
  <c r="X46" i="19"/>
  <c r="Q46" i="19"/>
  <c r="P46" i="19"/>
  <c r="I46" i="19"/>
  <c r="H46" i="19"/>
  <c r="Z45" i="19"/>
  <c r="Y45" i="19"/>
  <c r="X45" i="19"/>
  <c r="Q45" i="19"/>
  <c r="P45" i="19"/>
  <c r="I45" i="19"/>
  <c r="H45" i="19"/>
  <c r="Y44" i="19"/>
  <c r="X44" i="19"/>
  <c r="Q44" i="19"/>
  <c r="P44" i="19"/>
  <c r="J44" i="19"/>
  <c r="I44" i="19"/>
  <c r="H44" i="19"/>
  <c r="Y43" i="19"/>
  <c r="X43" i="19"/>
  <c r="Q43" i="19"/>
  <c r="P43" i="19"/>
  <c r="I43" i="19"/>
  <c r="H43" i="19"/>
  <c r="Z42" i="19"/>
  <c r="Y42" i="19"/>
  <c r="X42" i="19"/>
  <c r="Q42" i="19"/>
  <c r="P42" i="19"/>
  <c r="I42" i="19"/>
  <c r="H42" i="19"/>
  <c r="Y41" i="19"/>
  <c r="X41" i="19"/>
  <c r="Q41" i="19"/>
  <c r="P41" i="19"/>
  <c r="I41" i="19"/>
  <c r="H41" i="19"/>
  <c r="Y40" i="19"/>
  <c r="X40" i="19"/>
  <c r="Q40" i="19"/>
  <c r="P40" i="19"/>
  <c r="I40" i="19"/>
  <c r="H40" i="19"/>
  <c r="Y39" i="19"/>
  <c r="X39" i="19"/>
  <c r="Q39" i="19"/>
  <c r="P39" i="19"/>
  <c r="J39" i="19"/>
  <c r="I39" i="19"/>
  <c r="H39" i="19"/>
  <c r="Y38" i="19"/>
  <c r="X38" i="19"/>
  <c r="Q38" i="19"/>
  <c r="P38" i="19"/>
  <c r="I38" i="19"/>
  <c r="H38" i="19"/>
  <c r="W37" i="19"/>
  <c r="V37" i="19"/>
  <c r="U37" i="19"/>
  <c r="Z37" i="19" s="1"/>
  <c r="T37" i="19"/>
  <c r="S37" i="19"/>
  <c r="R37" i="19"/>
  <c r="O37" i="19"/>
  <c r="N37" i="19"/>
  <c r="M37" i="19"/>
  <c r="L37" i="19"/>
  <c r="K37" i="19"/>
  <c r="H37" i="19"/>
  <c r="G37" i="19"/>
  <c r="J37" i="19" s="1"/>
  <c r="F37" i="19"/>
  <c r="E37" i="19"/>
  <c r="D37" i="19"/>
  <c r="C37" i="19"/>
  <c r="W35" i="19"/>
  <c r="Y35" i="19" s="1"/>
  <c r="V35" i="19"/>
  <c r="U35" i="19"/>
  <c r="Z35" i="19" s="1"/>
  <c r="T35" i="19"/>
  <c r="S35" i="19"/>
  <c r="O35" i="19"/>
  <c r="N35" i="19"/>
  <c r="M35" i="19"/>
  <c r="L35" i="19"/>
  <c r="K35" i="19"/>
  <c r="G35" i="19"/>
  <c r="F35" i="19"/>
  <c r="E35" i="19"/>
  <c r="D35" i="19"/>
  <c r="C35" i="19"/>
  <c r="Z34" i="19"/>
  <c r="Y34" i="19"/>
  <c r="X34" i="19"/>
  <c r="Q34" i="19"/>
  <c r="P34" i="19"/>
  <c r="I34" i="19"/>
  <c r="H34" i="19"/>
  <c r="Y33" i="19"/>
  <c r="X33" i="19"/>
  <c r="Q33" i="19"/>
  <c r="P33" i="19"/>
  <c r="J33" i="19"/>
  <c r="I33" i="19"/>
  <c r="H33" i="19"/>
  <c r="Y32" i="19"/>
  <c r="X32" i="19"/>
  <c r="Q32" i="19"/>
  <c r="P32" i="19"/>
  <c r="I32" i="19"/>
  <c r="H32" i="19"/>
  <c r="Z31" i="19"/>
  <c r="Y31" i="19"/>
  <c r="X31" i="19"/>
  <c r="Q31" i="19"/>
  <c r="P31" i="19"/>
  <c r="I31" i="19"/>
  <c r="H31" i="19"/>
  <c r="Y30" i="19"/>
  <c r="X30" i="19"/>
  <c r="Q30" i="19"/>
  <c r="P30" i="19"/>
  <c r="I30" i="19"/>
  <c r="H30" i="19"/>
  <c r="Y29" i="19"/>
  <c r="X29" i="19"/>
  <c r="Q29" i="19"/>
  <c r="P29" i="19"/>
  <c r="I29" i="19"/>
  <c r="H29" i="19"/>
  <c r="Y28" i="19"/>
  <c r="X28" i="19"/>
  <c r="Q28" i="19"/>
  <c r="P28" i="19"/>
  <c r="J28" i="19"/>
  <c r="I28" i="19"/>
  <c r="H28" i="19"/>
  <c r="Y27" i="19"/>
  <c r="X27" i="19"/>
  <c r="Q27" i="19"/>
  <c r="P27" i="19"/>
  <c r="I27" i="19"/>
  <c r="H27" i="19"/>
  <c r="Y26" i="19"/>
  <c r="X26" i="19"/>
  <c r="R26" i="19"/>
  <c r="Q26" i="19"/>
  <c r="P26" i="19"/>
  <c r="I26" i="19"/>
  <c r="H26" i="19"/>
  <c r="Y25" i="19"/>
  <c r="X25" i="19"/>
  <c r="Q25" i="19"/>
  <c r="P25" i="19"/>
  <c r="J25" i="19"/>
  <c r="I25" i="19"/>
  <c r="H25" i="19"/>
  <c r="Y24" i="19"/>
  <c r="X24" i="19"/>
  <c r="Q24" i="19"/>
  <c r="P24" i="19"/>
  <c r="I24" i="19"/>
  <c r="H24" i="19"/>
  <c r="Y23" i="19"/>
  <c r="W23" i="19"/>
  <c r="X23" i="19" s="1"/>
  <c r="V23" i="19"/>
  <c r="U23" i="19"/>
  <c r="Z23" i="19" s="1"/>
  <c r="T23" i="19"/>
  <c r="S23" i="19"/>
  <c r="R23" i="19"/>
  <c r="O23" i="19"/>
  <c r="Q23" i="19" s="1"/>
  <c r="N23" i="19"/>
  <c r="M23" i="19"/>
  <c r="L23" i="19"/>
  <c r="K23" i="19"/>
  <c r="J23" i="19"/>
  <c r="G23" i="19"/>
  <c r="H23" i="19" s="1"/>
  <c r="F23" i="19"/>
  <c r="E23" i="19"/>
  <c r="D23" i="19"/>
  <c r="C23" i="19"/>
  <c r="I23" i="19" s="1"/>
  <c r="W21" i="19"/>
  <c r="Y21" i="19" s="1"/>
  <c r="V21" i="19"/>
  <c r="U21" i="19"/>
  <c r="T21" i="19"/>
  <c r="S21" i="19"/>
  <c r="O21" i="19"/>
  <c r="R21" i="19" s="1"/>
  <c r="N21" i="19"/>
  <c r="M21" i="19"/>
  <c r="L21" i="19"/>
  <c r="K21" i="19"/>
  <c r="I21" i="19"/>
  <c r="G21" i="19"/>
  <c r="J21" i="19" s="1"/>
  <c r="F21" i="19"/>
  <c r="E21" i="19"/>
  <c r="D21" i="19"/>
  <c r="C21" i="19"/>
  <c r="Z20" i="19"/>
  <c r="Y20" i="19"/>
  <c r="X20" i="19"/>
  <c r="Q20" i="19"/>
  <c r="P20" i="19"/>
  <c r="I20" i="19"/>
  <c r="H20" i="19"/>
  <c r="Y19" i="19"/>
  <c r="X19" i="19"/>
  <c r="Q19" i="19"/>
  <c r="P19" i="19"/>
  <c r="I19" i="19"/>
  <c r="H19" i="19"/>
  <c r="Y18" i="19"/>
  <c r="X18" i="19"/>
  <c r="Q18" i="19"/>
  <c r="P18" i="19"/>
  <c r="I18" i="19"/>
  <c r="H18" i="19"/>
  <c r="Y17" i="19"/>
  <c r="X17" i="19"/>
  <c r="Q17" i="19"/>
  <c r="P17" i="19"/>
  <c r="J17" i="19"/>
  <c r="I17" i="19"/>
  <c r="H17" i="19"/>
  <c r="Y16" i="19"/>
  <c r="X16" i="19"/>
  <c r="Q16" i="19"/>
  <c r="P16" i="19"/>
  <c r="I16" i="19"/>
  <c r="H16" i="19"/>
  <c r="Y15" i="19"/>
  <c r="X15" i="19"/>
  <c r="R15" i="19"/>
  <c r="Q15" i="19"/>
  <c r="P15" i="19"/>
  <c r="I15" i="19"/>
  <c r="H15" i="19"/>
  <c r="Y14" i="19"/>
  <c r="X14" i="19"/>
  <c r="R14" i="19"/>
  <c r="Q14" i="19"/>
  <c r="P14" i="19"/>
  <c r="J14" i="19"/>
  <c r="I14" i="19"/>
  <c r="H14" i="19"/>
  <c r="Y13" i="19"/>
  <c r="X13" i="19"/>
  <c r="Q13" i="19"/>
  <c r="P13" i="19"/>
  <c r="I13" i="19"/>
  <c r="H13" i="19"/>
  <c r="Y12" i="19"/>
  <c r="X12" i="19"/>
  <c r="R12" i="19"/>
  <c r="Q12" i="19"/>
  <c r="P12" i="19"/>
  <c r="I12" i="19"/>
  <c r="H12" i="19"/>
  <c r="Y11" i="19"/>
  <c r="X11" i="19"/>
  <c r="R11" i="19"/>
  <c r="Q11" i="19"/>
  <c r="P11" i="19"/>
  <c r="I11" i="19"/>
  <c r="H11" i="19"/>
  <c r="Y10" i="19"/>
  <c r="X10" i="19"/>
  <c r="R10" i="19"/>
  <c r="Q10" i="19"/>
  <c r="P10" i="19"/>
  <c r="I10" i="19"/>
  <c r="H10" i="19"/>
  <c r="Y9" i="19"/>
  <c r="W9" i="19"/>
  <c r="X9" i="19" s="1"/>
  <c r="V9" i="19"/>
  <c r="U9" i="19"/>
  <c r="Z108" i="19" s="1"/>
  <c r="T9" i="19"/>
  <c r="S9" i="19"/>
  <c r="R9" i="19"/>
  <c r="Q9" i="19"/>
  <c r="P9" i="19"/>
  <c r="O9" i="19"/>
  <c r="R137" i="19" s="1"/>
  <c r="N9" i="19"/>
  <c r="M9" i="19"/>
  <c r="L9" i="19"/>
  <c r="K9" i="19"/>
  <c r="J9" i="19"/>
  <c r="I9" i="19"/>
  <c r="H9" i="19"/>
  <c r="G9" i="19"/>
  <c r="J155" i="19" s="1"/>
  <c r="F9" i="19"/>
  <c r="E9" i="19"/>
  <c r="D9" i="19"/>
  <c r="C9" i="19"/>
  <c r="V7" i="19"/>
  <c r="X7" i="19" s="1"/>
  <c r="U7" i="19"/>
  <c r="Z7" i="19" s="1"/>
  <c r="T7" i="19"/>
  <c r="S7" i="19" s="1"/>
  <c r="Y7" i="19" s="1"/>
  <c r="R7" i="19"/>
  <c r="N7" i="19"/>
  <c r="J7" i="19"/>
  <c r="F7" i="19"/>
  <c r="B4" i="19"/>
  <c r="W160" i="18"/>
  <c r="V160" i="18"/>
  <c r="U160" i="18"/>
  <c r="T160" i="18"/>
  <c r="S160" i="18"/>
  <c r="Q160" i="18"/>
  <c r="P160" i="18"/>
  <c r="O160" i="18"/>
  <c r="N160" i="18"/>
  <c r="M160" i="18"/>
  <c r="L160" i="18"/>
  <c r="K160" i="18"/>
  <c r="J160" i="18"/>
  <c r="H160" i="18"/>
  <c r="G160" i="18"/>
  <c r="I160" i="18" s="1"/>
  <c r="F160" i="18"/>
  <c r="E160" i="18"/>
  <c r="D160" i="18"/>
  <c r="C160" i="18"/>
  <c r="X159" i="18"/>
  <c r="Q159" i="18"/>
  <c r="I159" i="18"/>
  <c r="X158" i="18"/>
  <c r="Q158" i="18"/>
  <c r="I158" i="18"/>
  <c r="X157" i="18"/>
  <c r="Q157" i="18"/>
  <c r="I157" i="18"/>
  <c r="X156" i="18"/>
  <c r="Q156" i="18"/>
  <c r="I156" i="18"/>
  <c r="X155" i="18"/>
  <c r="Q155" i="18"/>
  <c r="I155" i="18"/>
  <c r="X154" i="18"/>
  <c r="Q154" i="18"/>
  <c r="I154" i="18"/>
  <c r="X153" i="18"/>
  <c r="Q153" i="18"/>
  <c r="J153" i="18"/>
  <c r="I153" i="18"/>
  <c r="X152" i="18"/>
  <c r="Q152" i="18"/>
  <c r="I152" i="18"/>
  <c r="X151" i="18"/>
  <c r="Q151" i="18"/>
  <c r="J151" i="18"/>
  <c r="I151" i="18"/>
  <c r="X150" i="18"/>
  <c r="Q150" i="18"/>
  <c r="I150" i="18"/>
  <c r="X149" i="18"/>
  <c r="Q149" i="18"/>
  <c r="I149" i="18"/>
  <c r="X148" i="18"/>
  <c r="W148" i="18"/>
  <c r="V148" i="18"/>
  <c r="U148" i="18"/>
  <c r="T148" i="18"/>
  <c r="S148" i="18"/>
  <c r="P148" i="18"/>
  <c r="O148" i="18"/>
  <c r="N148" i="18"/>
  <c r="M148" i="18"/>
  <c r="L148" i="18"/>
  <c r="K148" i="18"/>
  <c r="I148" i="18"/>
  <c r="H148" i="18"/>
  <c r="G148" i="18"/>
  <c r="F148" i="18"/>
  <c r="E148" i="18"/>
  <c r="D148" i="18"/>
  <c r="C148" i="18"/>
  <c r="W146" i="18"/>
  <c r="V146" i="18"/>
  <c r="U146" i="18"/>
  <c r="T146" i="18"/>
  <c r="S146" i="18"/>
  <c r="P146" i="18"/>
  <c r="Q146" i="18" s="1"/>
  <c r="O146" i="18"/>
  <c r="N146" i="18"/>
  <c r="M146" i="18"/>
  <c r="L146" i="18"/>
  <c r="K146" i="18"/>
  <c r="I146" i="18"/>
  <c r="H146" i="18"/>
  <c r="J146" i="18" s="1"/>
  <c r="G146" i="18"/>
  <c r="F146" i="18"/>
  <c r="E146" i="18"/>
  <c r="D146" i="18"/>
  <c r="C146" i="18"/>
  <c r="X145" i="18"/>
  <c r="Q145" i="18"/>
  <c r="I145" i="18"/>
  <c r="X144" i="18"/>
  <c r="Q144" i="18"/>
  <c r="I144" i="18"/>
  <c r="X143" i="18"/>
  <c r="Q143" i="18"/>
  <c r="I143" i="18"/>
  <c r="X142" i="18"/>
  <c r="Q142" i="18"/>
  <c r="I142" i="18"/>
  <c r="X141" i="18"/>
  <c r="Q141" i="18"/>
  <c r="J141" i="18"/>
  <c r="I141" i="18"/>
  <c r="X140" i="18"/>
  <c r="Q140" i="18"/>
  <c r="I140" i="18"/>
  <c r="X139" i="18"/>
  <c r="Q139" i="18"/>
  <c r="J139" i="18"/>
  <c r="I139" i="18"/>
  <c r="X138" i="18"/>
  <c r="Q138" i="18"/>
  <c r="I138" i="18"/>
  <c r="X137" i="18"/>
  <c r="Q137" i="18"/>
  <c r="I137" i="18"/>
  <c r="X136" i="18"/>
  <c r="Q136" i="18"/>
  <c r="I136" i="18"/>
  <c r="X135" i="18"/>
  <c r="Q135" i="18"/>
  <c r="I135" i="18"/>
  <c r="W134" i="18"/>
  <c r="V134" i="18"/>
  <c r="U134" i="18"/>
  <c r="T134" i="18"/>
  <c r="S134" i="18"/>
  <c r="P134" i="18"/>
  <c r="Q134" i="18" s="1"/>
  <c r="O134" i="18"/>
  <c r="N134" i="18"/>
  <c r="M134" i="18"/>
  <c r="L134" i="18"/>
  <c r="K134" i="18"/>
  <c r="H134" i="18"/>
  <c r="J134" i="18" s="1"/>
  <c r="G134" i="18"/>
  <c r="F134" i="18"/>
  <c r="E134" i="18"/>
  <c r="D134" i="18"/>
  <c r="C134" i="18"/>
  <c r="X132" i="18"/>
  <c r="W132" i="18"/>
  <c r="V132" i="18"/>
  <c r="U132" i="18"/>
  <c r="T132" i="18"/>
  <c r="S132" i="18"/>
  <c r="P132" i="18"/>
  <c r="O132" i="18"/>
  <c r="N132" i="18"/>
  <c r="M132" i="18"/>
  <c r="L132" i="18"/>
  <c r="K132" i="18"/>
  <c r="H132" i="18"/>
  <c r="I132" i="18" s="1"/>
  <c r="G132" i="18"/>
  <c r="F132" i="18"/>
  <c r="E132" i="18"/>
  <c r="D132" i="18"/>
  <c r="C132" i="18"/>
  <c r="X131" i="18"/>
  <c r="Q131" i="18"/>
  <c r="I131" i="18"/>
  <c r="X130" i="18"/>
  <c r="Q130" i="18"/>
  <c r="I130" i="18"/>
  <c r="X129" i="18"/>
  <c r="Q129" i="18"/>
  <c r="I129" i="18"/>
  <c r="X128" i="18"/>
  <c r="Q128" i="18"/>
  <c r="I128" i="18"/>
  <c r="X127" i="18"/>
  <c r="Q127" i="18"/>
  <c r="J127" i="18"/>
  <c r="I127" i="18"/>
  <c r="X126" i="18"/>
  <c r="Q126" i="18"/>
  <c r="I126" i="18"/>
  <c r="X125" i="18"/>
  <c r="Q125" i="18"/>
  <c r="I125" i="18"/>
  <c r="X124" i="18"/>
  <c r="Q124" i="18"/>
  <c r="I124" i="18"/>
  <c r="X123" i="18"/>
  <c r="Q123" i="18"/>
  <c r="I123" i="18"/>
  <c r="X122" i="18"/>
  <c r="Q122" i="18"/>
  <c r="I122" i="18"/>
  <c r="X121" i="18"/>
  <c r="Q121" i="18"/>
  <c r="I121" i="18"/>
  <c r="W120" i="18"/>
  <c r="V120" i="18"/>
  <c r="U120" i="18"/>
  <c r="T120" i="18"/>
  <c r="S120" i="18"/>
  <c r="P120" i="18"/>
  <c r="O120" i="18"/>
  <c r="N120" i="18"/>
  <c r="M120" i="18"/>
  <c r="L120" i="18"/>
  <c r="K120" i="18"/>
  <c r="J120" i="18"/>
  <c r="H120" i="18"/>
  <c r="I120" i="18" s="1"/>
  <c r="G120" i="18"/>
  <c r="F120" i="18"/>
  <c r="E120" i="18"/>
  <c r="D120" i="18"/>
  <c r="C120" i="18"/>
  <c r="W118" i="18"/>
  <c r="V118" i="18"/>
  <c r="U118" i="18"/>
  <c r="T118" i="18"/>
  <c r="S118" i="18"/>
  <c r="P118" i="18"/>
  <c r="Q118" i="18" s="1"/>
  <c r="O118" i="18"/>
  <c r="N118" i="18"/>
  <c r="M118" i="18"/>
  <c r="L118" i="18"/>
  <c r="K118" i="18"/>
  <c r="H118" i="18"/>
  <c r="G118" i="18"/>
  <c r="F118" i="18"/>
  <c r="E118" i="18"/>
  <c r="D118" i="18"/>
  <c r="C118" i="18"/>
  <c r="X117" i="18"/>
  <c r="Q117" i="18"/>
  <c r="I117" i="18"/>
  <c r="X116" i="18"/>
  <c r="Q116" i="18"/>
  <c r="I116" i="18"/>
  <c r="X115" i="18"/>
  <c r="Q115" i="18"/>
  <c r="I115" i="18"/>
  <c r="X114" i="18"/>
  <c r="Q114" i="18"/>
  <c r="I114" i="18"/>
  <c r="X113" i="18"/>
  <c r="Q113" i="18"/>
  <c r="I113" i="18"/>
  <c r="X112" i="18"/>
  <c r="Q112" i="18"/>
  <c r="I112" i="18"/>
  <c r="X111" i="18"/>
  <c r="Q111" i="18"/>
  <c r="I111" i="18"/>
  <c r="X110" i="18"/>
  <c r="Q110" i="18"/>
  <c r="I110" i="18"/>
  <c r="X109" i="18"/>
  <c r="Q109" i="18"/>
  <c r="I109" i="18"/>
  <c r="X108" i="18"/>
  <c r="Q108" i="18"/>
  <c r="I108" i="18"/>
  <c r="X107" i="18"/>
  <c r="Q107" i="18"/>
  <c r="J107" i="18"/>
  <c r="I107" i="18"/>
  <c r="W106" i="18"/>
  <c r="Y106" i="18" s="1"/>
  <c r="V106" i="18"/>
  <c r="U106" i="18"/>
  <c r="T106" i="18"/>
  <c r="S106" i="18"/>
  <c r="P106" i="18"/>
  <c r="Q106" i="18" s="1"/>
  <c r="O106" i="18"/>
  <c r="N106" i="18"/>
  <c r="M106" i="18"/>
  <c r="L106" i="18"/>
  <c r="K106" i="18"/>
  <c r="H106" i="18"/>
  <c r="J106" i="18" s="1"/>
  <c r="G106" i="18"/>
  <c r="F106" i="18"/>
  <c r="E106" i="18"/>
  <c r="D106" i="18"/>
  <c r="C106" i="18"/>
  <c r="W104" i="18"/>
  <c r="X104" i="18" s="1"/>
  <c r="V104" i="18"/>
  <c r="U104" i="18"/>
  <c r="T104" i="18"/>
  <c r="S104" i="18"/>
  <c r="P104" i="18"/>
  <c r="Q104" i="18" s="1"/>
  <c r="O104" i="18"/>
  <c r="N104" i="18"/>
  <c r="M104" i="18"/>
  <c r="L104" i="18"/>
  <c r="K104" i="18"/>
  <c r="I104" i="18"/>
  <c r="H104" i="18"/>
  <c r="G104" i="18"/>
  <c r="F104" i="18"/>
  <c r="E104" i="18"/>
  <c r="D104" i="18"/>
  <c r="C104" i="18"/>
  <c r="X103" i="18"/>
  <c r="Q103" i="18"/>
  <c r="J103" i="18"/>
  <c r="I103" i="18"/>
  <c r="X102" i="18"/>
  <c r="Q102" i="18"/>
  <c r="I102" i="18"/>
  <c r="X101" i="18"/>
  <c r="Q101" i="18"/>
  <c r="I101" i="18"/>
  <c r="X100" i="18"/>
  <c r="Q100" i="18"/>
  <c r="I100" i="18"/>
  <c r="X99" i="18"/>
  <c r="Q99" i="18"/>
  <c r="I99" i="18"/>
  <c r="X98" i="18"/>
  <c r="Q98" i="18"/>
  <c r="I98" i="18"/>
  <c r="X97" i="18"/>
  <c r="Q97" i="18"/>
  <c r="I97" i="18"/>
  <c r="X96" i="18"/>
  <c r="Q96" i="18"/>
  <c r="I96" i="18"/>
  <c r="X95" i="18"/>
  <c r="Q95" i="18"/>
  <c r="I95" i="18"/>
  <c r="X94" i="18"/>
  <c r="Q94" i="18"/>
  <c r="I94" i="18"/>
  <c r="X93" i="18"/>
  <c r="Q93" i="18"/>
  <c r="J93" i="18"/>
  <c r="I93" i="18"/>
  <c r="X92" i="18"/>
  <c r="W92" i="18"/>
  <c r="V92" i="18"/>
  <c r="U92" i="18"/>
  <c r="T92" i="18"/>
  <c r="S92" i="18"/>
  <c r="P92" i="18"/>
  <c r="Q92" i="18" s="1"/>
  <c r="O92" i="18"/>
  <c r="N92" i="18"/>
  <c r="M92" i="18"/>
  <c r="L92" i="18"/>
  <c r="K92" i="18"/>
  <c r="H92" i="18"/>
  <c r="G92" i="18"/>
  <c r="F92" i="18"/>
  <c r="E92" i="18"/>
  <c r="D92" i="18"/>
  <c r="C92" i="18"/>
  <c r="W90" i="18"/>
  <c r="V90" i="18"/>
  <c r="U90" i="18"/>
  <c r="T90" i="18"/>
  <c r="S90" i="18"/>
  <c r="Q90" i="18"/>
  <c r="P90" i="18"/>
  <c r="O90" i="18"/>
  <c r="N90" i="18"/>
  <c r="M90" i="18"/>
  <c r="L90" i="18"/>
  <c r="K90" i="18"/>
  <c r="H90" i="18"/>
  <c r="I90" i="18" s="1"/>
  <c r="G90" i="18"/>
  <c r="F90" i="18"/>
  <c r="E90" i="18"/>
  <c r="D90" i="18"/>
  <c r="C90" i="18"/>
  <c r="Y89" i="18"/>
  <c r="X89" i="18"/>
  <c r="Q89" i="18"/>
  <c r="I89" i="18"/>
  <c r="X88" i="18"/>
  <c r="Q88" i="18"/>
  <c r="I88" i="18"/>
  <c r="X87" i="18"/>
  <c r="Q87" i="18"/>
  <c r="I87" i="18"/>
  <c r="X86" i="18"/>
  <c r="Q86" i="18"/>
  <c r="I86" i="18"/>
  <c r="X85" i="18"/>
  <c r="Q85" i="18"/>
  <c r="I85" i="18"/>
  <c r="X84" i="18"/>
  <c r="Q84" i="18"/>
  <c r="I84" i="18"/>
  <c r="X83" i="18"/>
  <c r="Q83" i="18"/>
  <c r="J83" i="18"/>
  <c r="I83" i="18"/>
  <c r="X82" i="18"/>
  <c r="Q82" i="18"/>
  <c r="I82" i="18"/>
  <c r="X81" i="18"/>
  <c r="Q81" i="18"/>
  <c r="J81" i="18"/>
  <c r="I81" i="18"/>
  <c r="X80" i="18"/>
  <c r="Q80" i="18"/>
  <c r="I80" i="18"/>
  <c r="X79" i="18"/>
  <c r="Q79" i="18"/>
  <c r="I79" i="18"/>
  <c r="X78" i="18"/>
  <c r="W78" i="18"/>
  <c r="V78" i="18"/>
  <c r="U78" i="18"/>
  <c r="T78" i="18"/>
  <c r="S78" i="18"/>
  <c r="P78" i="18"/>
  <c r="O78" i="18"/>
  <c r="N78" i="18"/>
  <c r="M78" i="18"/>
  <c r="L78" i="18"/>
  <c r="K78" i="18"/>
  <c r="H78" i="18"/>
  <c r="I78" i="18" s="1"/>
  <c r="G78" i="18"/>
  <c r="F78" i="18"/>
  <c r="E78" i="18"/>
  <c r="D78" i="18"/>
  <c r="C78" i="18"/>
  <c r="W76" i="18"/>
  <c r="V76" i="18"/>
  <c r="U76" i="18"/>
  <c r="T76" i="18"/>
  <c r="S76" i="18"/>
  <c r="P76" i="18"/>
  <c r="Q76" i="18" s="1"/>
  <c r="O76" i="18"/>
  <c r="N76" i="18"/>
  <c r="M76" i="18"/>
  <c r="L76" i="18"/>
  <c r="K76" i="18"/>
  <c r="I76" i="18"/>
  <c r="H76" i="18"/>
  <c r="J76" i="18" s="1"/>
  <c r="G76" i="18"/>
  <c r="F76" i="18"/>
  <c r="E76" i="18"/>
  <c r="D76" i="18"/>
  <c r="C76" i="18"/>
  <c r="X75" i="18"/>
  <c r="Q75" i="18"/>
  <c r="I75" i="18"/>
  <c r="X74" i="18"/>
  <c r="Q74" i="18"/>
  <c r="I74" i="18"/>
  <c r="X73" i="18"/>
  <c r="Q73" i="18"/>
  <c r="I73" i="18"/>
  <c r="X72" i="18"/>
  <c r="Q72" i="18"/>
  <c r="I72" i="18"/>
  <c r="X71" i="18"/>
  <c r="Q71" i="18"/>
  <c r="I71" i="18"/>
  <c r="X70" i="18"/>
  <c r="Q70" i="18"/>
  <c r="J70" i="18"/>
  <c r="I70" i="18"/>
  <c r="X69" i="18"/>
  <c r="Q69" i="18"/>
  <c r="J69" i="18"/>
  <c r="I69" i="18"/>
  <c r="X68" i="18"/>
  <c r="Q68" i="18"/>
  <c r="J68" i="18"/>
  <c r="I68" i="18"/>
  <c r="X67" i="18"/>
  <c r="Q67" i="18"/>
  <c r="I67" i="18"/>
  <c r="X66" i="18"/>
  <c r="Q66" i="18"/>
  <c r="J66" i="18"/>
  <c r="I66" i="18"/>
  <c r="X65" i="18"/>
  <c r="Q65" i="18"/>
  <c r="J65" i="18"/>
  <c r="I65" i="18"/>
  <c r="W64" i="18"/>
  <c r="X64" i="18" s="1"/>
  <c r="V64" i="18"/>
  <c r="U64" i="18"/>
  <c r="T64" i="18"/>
  <c r="S64" i="18"/>
  <c r="P64" i="18"/>
  <c r="R64" i="18" s="1"/>
  <c r="O64" i="18"/>
  <c r="Q64" i="18" s="1"/>
  <c r="N64" i="18"/>
  <c r="M64" i="18"/>
  <c r="L64" i="18"/>
  <c r="K64" i="18"/>
  <c r="H64" i="18"/>
  <c r="J64" i="18" s="1"/>
  <c r="G64" i="18"/>
  <c r="F64" i="18"/>
  <c r="E64" i="18"/>
  <c r="D64" i="18"/>
  <c r="C64" i="18"/>
  <c r="W62" i="18"/>
  <c r="X62" i="18" s="1"/>
  <c r="V62" i="18"/>
  <c r="U62" i="18"/>
  <c r="T62" i="18"/>
  <c r="S62" i="18"/>
  <c r="P62" i="18"/>
  <c r="R62" i="18" s="1"/>
  <c r="O62" i="18"/>
  <c r="N62" i="18"/>
  <c r="M62" i="18"/>
  <c r="L62" i="18"/>
  <c r="K62" i="18"/>
  <c r="H62" i="18"/>
  <c r="I62" i="18" s="1"/>
  <c r="G62" i="18"/>
  <c r="F62" i="18"/>
  <c r="E62" i="18"/>
  <c r="D62" i="18"/>
  <c r="C62" i="18"/>
  <c r="X61" i="18"/>
  <c r="Q61" i="18"/>
  <c r="J61" i="18"/>
  <c r="I61" i="18"/>
  <c r="Y60" i="18"/>
  <c r="X60" i="18"/>
  <c r="Q60" i="18"/>
  <c r="J60" i="18"/>
  <c r="I60" i="18"/>
  <c r="X59" i="18"/>
  <c r="Q59" i="18"/>
  <c r="J59" i="18"/>
  <c r="I59" i="18"/>
  <c r="X58" i="18"/>
  <c r="Q58" i="18"/>
  <c r="J58" i="18"/>
  <c r="I58" i="18"/>
  <c r="X57" i="18"/>
  <c r="Q57" i="18"/>
  <c r="J57" i="18"/>
  <c r="I57" i="18"/>
  <c r="X56" i="18"/>
  <c r="Q56" i="18"/>
  <c r="J56" i="18"/>
  <c r="I56" i="18"/>
  <c r="X55" i="18"/>
  <c r="Q55" i="18"/>
  <c r="I55" i="18"/>
  <c r="X54" i="18"/>
  <c r="Q54" i="18"/>
  <c r="J54" i="18"/>
  <c r="I54" i="18"/>
  <c r="X53" i="18"/>
  <c r="Q53" i="18"/>
  <c r="J53" i="18"/>
  <c r="I53" i="18"/>
  <c r="X52" i="18"/>
  <c r="Q52" i="18"/>
  <c r="I52" i="18"/>
  <c r="X51" i="18"/>
  <c r="Q51" i="18"/>
  <c r="J51" i="18"/>
  <c r="I51" i="18"/>
  <c r="Y50" i="18"/>
  <c r="X50" i="18"/>
  <c r="W50" i="18"/>
  <c r="V50" i="18"/>
  <c r="U50" i="18"/>
  <c r="T50" i="18"/>
  <c r="S50" i="18"/>
  <c r="Q50" i="18"/>
  <c r="P50" i="18"/>
  <c r="R50" i="18" s="1"/>
  <c r="O50" i="18"/>
  <c r="N50" i="18"/>
  <c r="M50" i="18"/>
  <c r="L50" i="18"/>
  <c r="K50" i="18"/>
  <c r="H50" i="18"/>
  <c r="J50" i="18" s="1"/>
  <c r="G50" i="18"/>
  <c r="I50" i="18" s="1"/>
  <c r="F50" i="18"/>
  <c r="E50" i="18"/>
  <c r="D50" i="18"/>
  <c r="C50" i="18"/>
  <c r="W48" i="18"/>
  <c r="Y48" i="18" s="1"/>
  <c r="V48" i="18"/>
  <c r="U48" i="18"/>
  <c r="T48" i="18"/>
  <c r="S48" i="18"/>
  <c r="Q48" i="18"/>
  <c r="P48" i="18"/>
  <c r="O48" i="18"/>
  <c r="N48" i="18"/>
  <c r="M48" i="18"/>
  <c r="L48" i="18"/>
  <c r="K48" i="18"/>
  <c r="H48" i="18"/>
  <c r="J48" i="18" s="1"/>
  <c r="G48" i="18"/>
  <c r="F48" i="18"/>
  <c r="E48" i="18"/>
  <c r="D48" i="18"/>
  <c r="C48" i="18"/>
  <c r="X47" i="18"/>
  <c r="Q47" i="18"/>
  <c r="J47" i="18"/>
  <c r="I47" i="18"/>
  <c r="X46" i="18"/>
  <c r="Q46" i="18"/>
  <c r="J46" i="18"/>
  <c r="I46" i="18"/>
  <c r="X45" i="18"/>
  <c r="Q45" i="18"/>
  <c r="J45" i="18"/>
  <c r="I45" i="18"/>
  <c r="X44" i="18"/>
  <c r="Q44" i="18"/>
  <c r="J44" i="18"/>
  <c r="I44" i="18"/>
  <c r="X43" i="18"/>
  <c r="Q43" i="18"/>
  <c r="I43" i="18"/>
  <c r="X42" i="18"/>
  <c r="Q42" i="18"/>
  <c r="J42" i="18"/>
  <c r="I42" i="18"/>
  <c r="X41" i="18"/>
  <c r="Q41" i="18"/>
  <c r="J41" i="18"/>
  <c r="I41" i="18"/>
  <c r="X40" i="18"/>
  <c r="Q40" i="18"/>
  <c r="I40" i="18"/>
  <c r="X39" i="18"/>
  <c r="Q39" i="18"/>
  <c r="J39" i="18"/>
  <c r="I39" i="18"/>
  <c r="Y38" i="18"/>
  <c r="X38" i="18"/>
  <c r="Q38" i="18"/>
  <c r="J38" i="18"/>
  <c r="I38" i="18"/>
  <c r="X37" i="18"/>
  <c r="Q37" i="18"/>
  <c r="J37" i="18"/>
  <c r="I37" i="18"/>
  <c r="X36" i="18"/>
  <c r="W36" i="18"/>
  <c r="V36" i="18"/>
  <c r="U36" i="18"/>
  <c r="T36" i="18"/>
  <c r="S36" i="18"/>
  <c r="Q36" i="18"/>
  <c r="P36" i="18"/>
  <c r="R36" i="18" s="1"/>
  <c r="O36" i="18"/>
  <c r="N36" i="18"/>
  <c r="M36" i="18"/>
  <c r="L36" i="18"/>
  <c r="K36" i="18"/>
  <c r="I36" i="18"/>
  <c r="H36" i="18"/>
  <c r="J36" i="18" s="1"/>
  <c r="G36" i="18"/>
  <c r="F36" i="18"/>
  <c r="E36" i="18"/>
  <c r="D36" i="18"/>
  <c r="C36" i="18"/>
  <c r="W34" i="18"/>
  <c r="Y34" i="18" s="1"/>
  <c r="V34" i="18"/>
  <c r="U34" i="18"/>
  <c r="T34" i="18"/>
  <c r="S34" i="18"/>
  <c r="P34" i="18"/>
  <c r="R34" i="18" s="1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X33" i="18"/>
  <c r="Q33" i="18"/>
  <c r="J33" i="18"/>
  <c r="I33" i="18"/>
  <c r="X32" i="18"/>
  <c r="Q32" i="18"/>
  <c r="J32" i="18"/>
  <c r="I32" i="18"/>
  <c r="X31" i="18"/>
  <c r="Q31" i="18"/>
  <c r="I31" i="18"/>
  <c r="X30" i="18"/>
  <c r="Q30" i="18"/>
  <c r="J30" i="18"/>
  <c r="I30" i="18"/>
  <c r="X29" i="18"/>
  <c r="Q29" i="18"/>
  <c r="J29" i="18"/>
  <c r="I29" i="18"/>
  <c r="X28" i="18"/>
  <c r="Q28" i="18"/>
  <c r="I28" i="18"/>
  <c r="X27" i="18"/>
  <c r="Q27" i="18"/>
  <c r="J27" i="18"/>
  <c r="I27" i="18"/>
  <c r="Y26" i="18"/>
  <c r="X26" i="18"/>
  <c r="Q26" i="18"/>
  <c r="J26" i="18"/>
  <c r="I26" i="18"/>
  <c r="X25" i="18"/>
  <c r="Q25" i="18"/>
  <c r="J25" i="18"/>
  <c r="I25" i="18"/>
  <c r="X24" i="18"/>
  <c r="Q24" i="18"/>
  <c r="J24" i="18"/>
  <c r="I24" i="18"/>
  <c r="X23" i="18"/>
  <c r="Q23" i="18"/>
  <c r="J23" i="18"/>
  <c r="I23" i="18"/>
  <c r="X22" i="18"/>
  <c r="W22" i="18"/>
  <c r="Y22" i="18" s="1"/>
  <c r="V22" i="18"/>
  <c r="U22" i="18"/>
  <c r="T22" i="18"/>
  <c r="S22" i="18"/>
  <c r="P22" i="18"/>
  <c r="Q22" i="18" s="1"/>
  <c r="O22" i="18"/>
  <c r="N22" i="18"/>
  <c r="M22" i="18"/>
  <c r="L22" i="18"/>
  <c r="K22" i="18"/>
  <c r="I22" i="18"/>
  <c r="H22" i="18"/>
  <c r="J22" i="18" s="1"/>
  <c r="G22" i="18"/>
  <c r="F22" i="18"/>
  <c r="E22" i="18"/>
  <c r="D22" i="18"/>
  <c r="C22" i="18"/>
  <c r="X20" i="18"/>
  <c r="W20" i="18"/>
  <c r="Y20" i="18" s="1"/>
  <c r="V20" i="18"/>
  <c r="U20" i="18"/>
  <c r="T20" i="18"/>
  <c r="S20" i="18"/>
  <c r="P20" i="18"/>
  <c r="R20" i="18" s="1"/>
  <c r="O20" i="18"/>
  <c r="N20" i="18"/>
  <c r="M20" i="18"/>
  <c r="L20" i="18"/>
  <c r="K20" i="18"/>
  <c r="H20" i="18"/>
  <c r="J20" i="18" s="1"/>
  <c r="G20" i="18"/>
  <c r="F20" i="18"/>
  <c r="E20" i="18"/>
  <c r="D20" i="18"/>
  <c r="C20" i="18"/>
  <c r="X19" i="18"/>
  <c r="Q19" i="18"/>
  <c r="I19" i="18"/>
  <c r="X18" i="18"/>
  <c r="Q18" i="18"/>
  <c r="J18" i="18"/>
  <c r="I18" i="18"/>
  <c r="X17" i="18"/>
  <c r="Q17" i="18"/>
  <c r="J17" i="18"/>
  <c r="I17" i="18"/>
  <c r="X16" i="18"/>
  <c r="Q16" i="18"/>
  <c r="I16" i="18"/>
  <c r="X15" i="18"/>
  <c r="Q15" i="18"/>
  <c r="J15" i="18"/>
  <c r="I15" i="18"/>
  <c r="Y14" i="18"/>
  <c r="X14" i="18"/>
  <c r="Q14" i="18"/>
  <c r="J14" i="18"/>
  <c r="I14" i="18"/>
  <c r="X13" i="18"/>
  <c r="Q13" i="18"/>
  <c r="J13" i="18"/>
  <c r="I13" i="18"/>
  <c r="X12" i="18"/>
  <c r="Q12" i="18"/>
  <c r="J12" i="18"/>
  <c r="I12" i="18"/>
  <c r="X11" i="18"/>
  <c r="Q11" i="18"/>
  <c r="J11" i="18"/>
  <c r="I11" i="18"/>
  <c r="X10" i="18"/>
  <c r="Q10" i="18"/>
  <c r="J10" i="18"/>
  <c r="I10" i="18"/>
  <c r="X9" i="18"/>
  <c r="Q9" i="18"/>
  <c r="I9" i="18"/>
  <c r="W8" i="18"/>
  <c r="Y113" i="18" s="1"/>
  <c r="V8" i="18"/>
  <c r="U8" i="18"/>
  <c r="T8" i="18"/>
  <c r="S8" i="18"/>
  <c r="P8" i="18"/>
  <c r="R142" i="18" s="1"/>
  <c r="O8" i="18"/>
  <c r="N8" i="18"/>
  <c r="M8" i="18"/>
  <c r="L8" i="18"/>
  <c r="K8" i="18"/>
  <c r="J8" i="18"/>
  <c r="H8" i="18"/>
  <c r="J115" i="18" s="1"/>
  <c r="G8" i="18"/>
  <c r="F8" i="18"/>
  <c r="E8" i="18"/>
  <c r="D8" i="18"/>
  <c r="C8" i="18"/>
  <c r="Y6" i="18"/>
  <c r="X6" i="18"/>
  <c r="R6" i="18"/>
  <c r="Q6" i="18"/>
  <c r="J6" i="18"/>
  <c r="I6" i="18"/>
  <c r="B3" i="18"/>
  <c r="K161" i="17"/>
  <c r="J161" i="17"/>
  <c r="I161" i="17"/>
  <c r="H161" i="17"/>
  <c r="G161" i="17"/>
  <c r="F161" i="17"/>
  <c r="E161" i="17"/>
  <c r="D161" i="17"/>
  <c r="C161" i="17"/>
  <c r="J160" i="17"/>
  <c r="I160" i="17"/>
  <c r="K159" i="17"/>
  <c r="J159" i="17"/>
  <c r="I159" i="17"/>
  <c r="K158" i="17"/>
  <c r="J158" i="17"/>
  <c r="I158" i="17"/>
  <c r="K157" i="17"/>
  <c r="J157" i="17"/>
  <c r="I157" i="17"/>
  <c r="K156" i="17"/>
  <c r="J156" i="17"/>
  <c r="I156" i="17"/>
  <c r="K155" i="17"/>
  <c r="J155" i="17"/>
  <c r="I155" i="17"/>
  <c r="J154" i="17"/>
  <c r="I154" i="17"/>
  <c r="K153" i="17"/>
  <c r="J153" i="17"/>
  <c r="I153" i="17"/>
  <c r="J152" i="17"/>
  <c r="I152" i="17"/>
  <c r="K151" i="17"/>
  <c r="J151" i="17"/>
  <c r="I151" i="17"/>
  <c r="K150" i="17"/>
  <c r="J150" i="17"/>
  <c r="I150" i="17"/>
  <c r="K149" i="17"/>
  <c r="H149" i="17"/>
  <c r="J149" i="17" s="1"/>
  <c r="G149" i="17"/>
  <c r="F149" i="17"/>
  <c r="E149" i="17"/>
  <c r="D149" i="17"/>
  <c r="C149" i="17"/>
  <c r="H147" i="17"/>
  <c r="K147" i="17" s="1"/>
  <c r="G147" i="17"/>
  <c r="F147" i="17"/>
  <c r="E147" i="17"/>
  <c r="D147" i="17"/>
  <c r="C147" i="17"/>
  <c r="K146" i="17"/>
  <c r="J146" i="17"/>
  <c r="I146" i="17"/>
  <c r="K145" i="17"/>
  <c r="J145" i="17"/>
  <c r="I145" i="17"/>
  <c r="J144" i="17"/>
  <c r="I144" i="17"/>
  <c r="J143" i="17"/>
  <c r="I143" i="17"/>
  <c r="K142" i="17"/>
  <c r="J142" i="17"/>
  <c r="I142" i="17"/>
  <c r="K141" i="17"/>
  <c r="J141" i="17"/>
  <c r="I141" i="17"/>
  <c r="K140" i="17"/>
  <c r="J140" i="17"/>
  <c r="I140" i="17"/>
  <c r="K139" i="17"/>
  <c r="J139" i="17"/>
  <c r="I139" i="17"/>
  <c r="K138" i="17"/>
  <c r="J138" i="17"/>
  <c r="I138" i="17"/>
  <c r="J137" i="17"/>
  <c r="I137" i="17"/>
  <c r="K136" i="17"/>
  <c r="J136" i="17"/>
  <c r="I136" i="17"/>
  <c r="J135" i="17"/>
  <c r="I135" i="17"/>
  <c r="H135" i="17"/>
  <c r="K135" i="17" s="1"/>
  <c r="G135" i="17"/>
  <c r="F135" i="17"/>
  <c r="E135" i="17"/>
  <c r="D135" i="17"/>
  <c r="C135" i="17"/>
  <c r="K133" i="17"/>
  <c r="H133" i="17"/>
  <c r="J133" i="17" s="1"/>
  <c r="G133" i="17"/>
  <c r="F133" i="17"/>
  <c r="E133" i="17"/>
  <c r="D133" i="17"/>
  <c r="C133" i="17"/>
  <c r="K132" i="17"/>
  <c r="J132" i="17"/>
  <c r="I132" i="17"/>
  <c r="K131" i="17"/>
  <c r="J131" i="17"/>
  <c r="I131" i="17"/>
  <c r="K130" i="17"/>
  <c r="J130" i="17"/>
  <c r="I130" i="17"/>
  <c r="K129" i="17"/>
  <c r="J129" i="17"/>
  <c r="I129" i="17"/>
  <c r="K128" i="17"/>
  <c r="J128" i="17"/>
  <c r="I128" i="17"/>
  <c r="J127" i="17"/>
  <c r="I127" i="17"/>
  <c r="J126" i="17"/>
  <c r="I126" i="17"/>
  <c r="K125" i="17"/>
  <c r="J125" i="17"/>
  <c r="I125" i="17"/>
  <c r="K124" i="17"/>
  <c r="J124" i="17"/>
  <c r="I124" i="17"/>
  <c r="K123" i="17"/>
  <c r="J123" i="17"/>
  <c r="I123" i="17"/>
  <c r="K122" i="17"/>
  <c r="J122" i="17"/>
  <c r="I122" i="17"/>
  <c r="K121" i="17"/>
  <c r="J121" i="17"/>
  <c r="H121" i="17"/>
  <c r="I121" i="17" s="1"/>
  <c r="G121" i="17"/>
  <c r="F121" i="17"/>
  <c r="E121" i="17"/>
  <c r="D121" i="17"/>
  <c r="C121" i="17"/>
  <c r="J119" i="17"/>
  <c r="I119" i="17"/>
  <c r="H119" i="17"/>
  <c r="K119" i="17" s="1"/>
  <c r="G119" i="17"/>
  <c r="F119" i="17"/>
  <c r="E119" i="17"/>
  <c r="D119" i="17"/>
  <c r="C119" i="17"/>
  <c r="K118" i="17"/>
  <c r="J118" i="17"/>
  <c r="I118" i="17"/>
  <c r="K117" i="17"/>
  <c r="J117" i="17"/>
  <c r="I117" i="17"/>
  <c r="J116" i="17"/>
  <c r="I116" i="17"/>
  <c r="K115" i="17"/>
  <c r="J115" i="17"/>
  <c r="I115" i="17"/>
  <c r="K114" i="17"/>
  <c r="J114" i="17"/>
  <c r="I114" i="17"/>
  <c r="K113" i="17"/>
  <c r="J113" i="17"/>
  <c r="I113" i="17"/>
  <c r="K112" i="17"/>
  <c r="J112" i="17"/>
  <c r="I112" i="17"/>
  <c r="K111" i="17"/>
  <c r="J111" i="17"/>
  <c r="I111" i="17"/>
  <c r="J110" i="17"/>
  <c r="I110" i="17"/>
  <c r="J109" i="17"/>
  <c r="I109" i="17"/>
  <c r="K108" i="17"/>
  <c r="J108" i="17"/>
  <c r="I108" i="17"/>
  <c r="K107" i="17"/>
  <c r="H107" i="17"/>
  <c r="J107" i="17" s="1"/>
  <c r="G107" i="17"/>
  <c r="F107" i="17"/>
  <c r="E107" i="17"/>
  <c r="D107" i="17"/>
  <c r="C107" i="17"/>
  <c r="K105" i="17"/>
  <c r="J105" i="17"/>
  <c r="H105" i="17"/>
  <c r="I105" i="17" s="1"/>
  <c r="G105" i="17"/>
  <c r="F105" i="17"/>
  <c r="E105" i="17"/>
  <c r="D105" i="17"/>
  <c r="C105" i="17"/>
  <c r="J104" i="17"/>
  <c r="I104" i="17"/>
  <c r="K103" i="17"/>
  <c r="J103" i="17"/>
  <c r="I103" i="17"/>
  <c r="K102" i="17"/>
  <c r="J102" i="17"/>
  <c r="I102" i="17"/>
  <c r="K101" i="17"/>
  <c r="J101" i="17"/>
  <c r="I101" i="17"/>
  <c r="K100" i="17"/>
  <c r="J100" i="17"/>
  <c r="I100" i="17"/>
  <c r="J99" i="17"/>
  <c r="I99" i="17"/>
  <c r="K98" i="17"/>
  <c r="J98" i="17"/>
  <c r="I98" i="17"/>
  <c r="K97" i="17"/>
  <c r="J97" i="17"/>
  <c r="I97" i="17"/>
  <c r="K96" i="17"/>
  <c r="J96" i="17"/>
  <c r="I96" i="17"/>
  <c r="K95" i="17"/>
  <c r="J95" i="17"/>
  <c r="I95" i="17"/>
  <c r="K94" i="17"/>
  <c r="J94" i="17"/>
  <c r="I94" i="17"/>
  <c r="H93" i="17"/>
  <c r="K93" i="17" s="1"/>
  <c r="G93" i="17"/>
  <c r="J93" i="17" s="1"/>
  <c r="F93" i="17"/>
  <c r="E93" i="17"/>
  <c r="D93" i="17"/>
  <c r="C93" i="17"/>
  <c r="K91" i="17"/>
  <c r="H91" i="17"/>
  <c r="J91" i="17" s="1"/>
  <c r="G91" i="17"/>
  <c r="I91" i="17" s="1"/>
  <c r="F91" i="17"/>
  <c r="E91" i="17"/>
  <c r="D91" i="17"/>
  <c r="C91" i="17"/>
  <c r="K90" i="17"/>
  <c r="J90" i="17"/>
  <c r="I90" i="17"/>
  <c r="J89" i="17"/>
  <c r="I89" i="17"/>
  <c r="K88" i="17"/>
  <c r="J88" i="17"/>
  <c r="I88" i="17"/>
  <c r="J87" i="17"/>
  <c r="I87" i="17"/>
  <c r="K86" i="17"/>
  <c r="J86" i="17"/>
  <c r="I86" i="17"/>
  <c r="K85" i="17"/>
  <c r="J85" i="17"/>
  <c r="I85" i="17"/>
  <c r="K84" i="17"/>
  <c r="J84" i="17"/>
  <c r="I84" i="17"/>
  <c r="K83" i="17"/>
  <c r="J83" i="17"/>
  <c r="I83" i="17"/>
  <c r="J82" i="17"/>
  <c r="I82" i="17"/>
  <c r="K81" i="17"/>
  <c r="J81" i="17"/>
  <c r="I81" i="17"/>
  <c r="K80" i="17"/>
  <c r="J80" i="17"/>
  <c r="I80" i="17"/>
  <c r="I79" i="17"/>
  <c r="H79" i="17"/>
  <c r="K79" i="17" s="1"/>
  <c r="G79" i="17"/>
  <c r="F79" i="17"/>
  <c r="E79" i="17"/>
  <c r="D79" i="17"/>
  <c r="C79" i="17"/>
  <c r="H77" i="17"/>
  <c r="K77" i="17" s="1"/>
  <c r="G77" i="17"/>
  <c r="J77" i="17" s="1"/>
  <c r="F77" i="17"/>
  <c r="E77" i="17"/>
  <c r="D77" i="17"/>
  <c r="C77" i="17"/>
  <c r="K76" i="17"/>
  <c r="J76" i="17"/>
  <c r="I76" i="17"/>
  <c r="K75" i="17"/>
  <c r="J75" i="17"/>
  <c r="I75" i="17"/>
  <c r="K74" i="17"/>
  <c r="J74" i="17"/>
  <c r="I74" i="17"/>
  <c r="K73" i="17"/>
  <c r="J73" i="17"/>
  <c r="I73" i="17"/>
  <c r="J72" i="17"/>
  <c r="I72" i="17"/>
  <c r="K71" i="17"/>
  <c r="J71" i="17"/>
  <c r="I71" i="17"/>
  <c r="J70" i="17"/>
  <c r="I70" i="17"/>
  <c r="K69" i="17"/>
  <c r="J69" i="17"/>
  <c r="I69" i="17"/>
  <c r="K68" i="17"/>
  <c r="J68" i="17"/>
  <c r="I68" i="17"/>
  <c r="K67" i="17"/>
  <c r="J67" i="17"/>
  <c r="I67" i="17"/>
  <c r="K66" i="17"/>
  <c r="J66" i="17"/>
  <c r="I66" i="17"/>
  <c r="H65" i="17"/>
  <c r="K65" i="17" s="1"/>
  <c r="G65" i="17"/>
  <c r="F65" i="17"/>
  <c r="E65" i="17"/>
  <c r="D65" i="17"/>
  <c r="C65" i="17"/>
  <c r="I63" i="17"/>
  <c r="H63" i="17"/>
  <c r="K63" i="17" s="1"/>
  <c r="G63" i="17"/>
  <c r="F63" i="17"/>
  <c r="E63" i="17"/>
  <c r="D63" i="17"/>
  <c r="C63" i="17"/>
  <c r="J62" i="17"/>
  <c r="I62" i="17"/>
  <c r="J61" i="17"/>
  <c r="I61" i="17"/>
  <c r="K60" i="17"/>
  <c r="J60" i="17"/>
  <c r="I60" i="17"/>
  <c r="K59" i="17"/>
  <c r="J59" i="17"/>
  <c r="I59" i="17"/>
  <c r="K58" i="17"/>
  <c r="J58" i="17"/>
  <c r="I58" i="17"/>
  <c r="K57" i="17"/>
  <c r="J57" i="17"/>
  <c r="I57" i="17"/>
  <c r="K56" i="17"/>
  <c r="J56" i="17"/>
  <c r="I56" i="17"/>
  <c r="J55" i="17"/>
  <c r="I55" i="17"/>
  <c r="K54" i="17"/>
  <c r="J54" i="17"/>
  <c r="I54" i="17"/>
  <c r="J53" i="17"/>
  <c r="I53" i="17"/>
  <c r="K52" i="17"/>
  <c r="J52" i="17"/>
  <c r="I52" i="17"/>
  <c r="K51" i="17"/>
  <c r="J51" i="17"/>
  <c r="I51" i="17"/>
  <c r="H51" i="17"/>
  <c r="G51" i="17"/>
  <c r="F51" i="17"/>
  <c r="E51" i="17"/>
  <c r="D51" i="17"/>
  <c r="C51" i="17"/>
  <c r="H49" i="17"/>
  <c r="K49" i="17" s="1"/>
  <c r="G49" i="17"/>
  <c r="F49" i="17"/>
  <c r="E49" i="17"/>
  <c r="D49" i="17"/>
  <c r="C49" i="17"/>
  <c r="K48" i="17"/>
  <c r="J48" i="17"/>
  <c r="I48" i="17"/>
  <c r="K47" i="17"/>
  <c r="J47" i="17"/>
  <c r="I47" i="17"/>
  <c r="K46" i="17"/>
  <c r="J46" i="17"/>
  <c r="I46" i="17"/>
  <c r="J45" i="17"/>
  <c r="I45" i="17"/>
  <c r="J44" i="17"/>
  <c r="I44" i="17"/>
  <c r="K43" i="17"/>
  <c r="J43" i="17"/>
  <c r="I43" i="17"/>
  <c r="K42" i="17"/>
  <c r="J42" i="17"/>
  <c r="I42" i="17"/>
  <c r="K41" i="17"/>
  <c r="J41" i="17"/>
  <c r="I41" i="17"/>
  <c r="K40" i="17"/>
  <c r="J40" i="17"/>
  <c r="I40" i="17"/>
  <c r="K39" i="17"/>
  <c r="J39" i="17"/>
  <c r="I39" i="17"/>
  <c r="J38" i="17"/>
  <c r="I38" i="17"/>
  <c r="H37" i="17"/>
  <c r="K37" i="17" s="1"/>
  <c r="G37" i="17"/>
  <c r="F37" i="17"/>
  <c r="E37" i="17"/>
  <c r="D37" i="17"/>
  <c r="C37" i="17"/>
  <c r="K35" i="17"/>
  <c r="I35" i="17"/>
  <c r="H35" i="17"/>
  <c r="J35" i="17" s="1"/>
  <c r="G35" i="17"/>
  <c r="F35" i="17"/>
  <c r="E35" i="17"/>
  <c r="D35" i="17"/>
  <c r="C35" i="17"/>
  <c r="J34" i="17"/>
  <c r="I34" i="17"/>
  <c r="K33" i="17"/>
  <c r="J33" i="17"/>
  <c r="I33" i="17"/>
  <c r="K32" i="17"/>
  <c r="J32" i="17"/>
  <c r="I32" i="17"/>
  <c r="K31" i="17"/>
  <c r="J31" i="17"/>
  <c r="I31" i="17"/>
  <c r="K30" i="17"/>
  <c r="J30" i="17"/>
  <c r="I30" i="17"/>
  <c r="K29" i="17"/>
  <c r="J29" i="17"/>
  <c r="I29" i="17"/>
  <c r="J28" i="17"/>
  <c r="I28" i="17"/>
  <c r="J27" i="17"/>
  <c r="I27" i="17"/>
  <c r="K26" i="17"/>
  <c r="J26" i="17"/>
  <c r="I26" i="17"/>
  <c r="K25" i="17"/>
  <c r="J25" i="17"/>
  <c r="I25" i="17"/>
  <c r="K24" i="17"/>
  <c r="J24" i="17"/>
  <c r="I24" i="17"/>
  <c r="K23" i="17"/>
  <c r="J23" i="17"/>
  <c r="H23" i="17"/>
  <c r="G23" i="17"/>
  <c r="I23" i="17" s="1"/>
  <c r="F23" i="17"/>
  <c r="E23" i="17"/>
  <c r="D23" i="17"/>
  <c r="C23" i="17"/>
  <c r="T21" i="17"/>
  <c r="W21" i="17" s="1"/>
  <c r="S21" i="17"/>
  <c r="R21" i="17"/>
  <c r="Q21" i="17"/>
  <c r="P21" i="17"/>
  <c r="O21" i="17"/>
  <c r="K21" i="17"/>
  <c r="I21" i="17"/>
  <c r="H21" i="17"/>
  <c r="J21" i="17" s="1"/>
  <c r="G21" i="17"/>
  <c r="F21" i="17"/>
  <c r="E21" i="17"/>
  <c r="D21" i="17"/>
  <c r="C21" i="17"/>
  <c r="V20" i="17"/>
  <c r="U20" i="17"/>
  <c r="K20" i="17"/>
  <c r="J20" i="17"/>
  <c r="I20" i="17"/>
  <c r="W19" i="17"/>
  <c r="V19" i="17"/>
  <c r="U19" i="17"/>
  <c r="K19" i="17"/>
  <c r="J19" i="17"/>
  <c r="I19" i="17"/>
  <c r="W18" i="17"/>
  <c r="V18" i="17"/>
  <c r="U18" i="17"/>
  <c r="K18" i="17"/>
  <c r="J18" i="17"/>
  <c r="I18" i="17"/>
  <c r="V17" i="17"/>
  <c r="U17" i="17"/>
  <c r="J17" i="17"/>
  <c r="I17" i="17"/>
  <c r="W16" i="17"/>
  <c r="V16" i="17"/>
  <c r="U16" i="17"/>
  <c r="K16" i="17"/>
  <c r="J16" i="17"/>
  <c r="I16" i="17"/>
  <c r="V15" i="17"/>
  <c r="U15" i="17"/>
  <c r="K15" i="17"/>
  <c r="J15" i="17"/>
  <c r="I15" i="17"/>
  <c r="V14" i="17"/>
  <c r="U14" i="17"/>
  <c r="J14" i="17"/>
  <c r="I14" i="17"/>
  <c r="V13" i="17"/>
  <c r="U13" i="17"/>
  <c r="K13" i="17"/>
  <c r="J13" i="17"/>
  <c r="I13" i="17"/>
  <c r="V12" i="17"/>
  <c r="U12" i="17"/>
  <c r="K12" i="17"/>
  <c r="J12" i="17"/>
  <c r="I12" i="17"/>
  <c r="W11" i="17"/>
  <c r="V11" i="17"/>
  <c r="U11" i="17"/>
  <c r="K11" i="17"/>
  <c r="J11" i="17"/>
  <c r="I11" i="17"/>
  <c r="V10" i="17"/>
  <c r="U10" i="17"/>
  <c r="K10" i="17"/>
  <c r="J10" i="17"/>
  <c r="I10" i="17"/>
  <c r="W9" i="17"/>
  <c r="V9" i="17"/>
  <c r="U9" i="17"/>
  <c r="T9" i="17"/>
  <c r="W14" i="17" s="1"/>
  <c r="S9" i="17"/>
  <c r="R9" i="17"/>
  <c r="Q9" i="17"/>
  <c r="P9" i="17"/>
  <c r="O9" i="17"/>
  <c r="K9" i="17"/>
  <c r="J9" i="17"/>
  <c r="I9" i="17"/>
  <c r="H9" i="17"/>
  <c r="K144" i="17" s="1"/>
  <c r="G9" i="17"/>
  <c r="F9" i="17"/>
  <c r="E9" i="17"/>
  <c r="D9" i="17"/>
  <c r="C9" i="17"/>
  <c r="W7" i="17"/>
  <c r="V7" i="17"/>
  <c r="U7" i="17"/>
  <c r="K7" i="17"/>
  <c r="J7" i="17"/>
  <c r="I7" i="17"/>
  <c r="B4" i="17"/>
  <c r="K161" i="16"/>
  <c r="J161" i="16"/>
  <c r="I161" i="16"/>
  <c r="H161" i="16"/>
  <c r="G161" i="16"/>
  <c r="F161" i="16"/>
  <c r="E161" i="16"/>
  <c r="D161" i="16"/>
  <c r="C161" i="16"/>
  <c r="J160" i="16"/>
  <c r="I160" i="16"/>
  <c r="J159" i="16"/>
  <c r="I159" i="16"/>
  <c r="K158" i="16"/>
  <c r="J158" i="16"/>
  <c r="I158" i="16"/>
  <c r="J157" i="16"/>
  <c r="I157" i="16"/>
  <c r="J156" i="16"/>
  <c r="I156" i="16"/>
  <c r="J155" i="16"/>
  <c r="I155" i="16"/>
  <c r="J154" i="16"/>
  <c r="I154" i="16"/>
  <c r="J153" i="16"/>
  <c r="I153" i="16"/>
  <c r="J152" i="16"/>
  <c r="I152" i="16"/>
  <c r="J151" i="16"/>
  <c r="I151" i="16"/>
  <c r="J150" i="16"/>
  <c r="I150" i="16"/>
  <c r="K149" i="16"/>
  <c r="J149" i="16"/>
  <c r="H149" i="16"/>
  <c r="G149" i="16"/>
  <c r="I149" i="16" s="1"/>
  <c r="F149" i="16"/>
  <c r="E149" i="16"/>
  <c r="D149" i="16"/>
  <c r="C149" i="16"/>
  <c r="H147" i="16"/>
  <c r="K147" i="16" s="1"/>
  <c r="G147" i="16"/>
  <c r="F147" i="16"/>
  <c r="E147" i="16"/>
  <c r="D147" i="16"/>
  <c r="C147" i="16"/>
  <c r="K146" i="16"/>
  <c r="J146" i="16"/>
  <c r="I146" i="16"/>
  <c r="J145" i="16"/>
  <c r="I145" i="16"/>
  <c r="J144" i="16"/>
  <c r="I144" i="16"/>
  <c r="J143" i="16"/>
  <c r="I143" i="16"/>
  <c r="J142" i="16"/>
  <c r="I142" i="16"/>
  <c r="K141" i="16"/>
  <c r="J141" i="16"/>
  <c r="I141" i="16"/>
  <c r="J140" i="16"/>
  <c r="I140" i="16"/>
  <c r="J139" i="16"/>
  <c r="I139" i="16"/>
  <c r="J138" i="16"/>
  <c r="I138" i="16"/>
  <c r="J137" i="16"/>
  <c r="I137" i="16"/>
  <c r="J136" i="16"/>
  <c r="I136" i="16"/>
  <c r="J135" i="16"/>
  <c r="I135" i="16"/>
  <c r="H135" i="16"/>
  <c r="G135" i="16"/>
  <c r="F135" i="16"/>
  <c r="E135" i="16"/>
  <c r="D135" i="16"/>
  <c r="C135" i="16"/>
  <c r="K133" i="16"/>
  <c r="J133" i="16"/>
  <c r="H133" i="16"/>
  <c r="I133" i="16" s="1"/>
  <c r="G133" i="16"/>
  <c r="F133" i="16"/>
  <c r="E133" i="16"/>
  <c r="D133" i="16"/>
  <c r="C133" i="16"/>
  <c r="J132" i="16"/>
  <c r="I132" i="16"/>
  <c r="K131" i="16"/>
  <c r="J131" i="16"/>
  <c r="I131" i="16"/>
  <c r="J130" i="16"/>
  <c r="I130" i="16"/>
  <c r="K129" i="16"/>
  <c r="J129" i="16"/>
  <c r="I129" i="16"/>
  <c r="J128" i="16"/>
  <c r="I128" i="16"/>
  <c r="J127" i="16"/>
  <c r="I127" i="16"/>
  <c r="J126" i="16"/>
  <c r="I126" i="16"/>
  <c r="J125" i="16"/>
  <c r="I125" i="16"/>
  <c r="K124" i="16"/>
  <c r="J124" i="16"/>
  <c r="I124" i="16"/>
  <c r="J123" i="16"/>
  <c r="I123" i="16"/>
  <c r="J122" i="16"/>
  <c r="I122" i="16"/>
  <c r="J121" i="16"/>
  <c r="I121" i="16"/>
  <c r="H121" i="16"/>
  <c r="G121" i="16"/>
  <c r="F121" i="16"/>
  <c r="E121" i="16"/>
  <c r="D121" i="16"/>
  <c r="C121" i="16"/>
  <c r="J119" i="16"/>
  <c r="I119" i="16"/>
  <c r="H119" i="16"/>
  <c r="G119" i="16"/>
  <c r="F119" i="16"/>
  <c r="E119" i="16"/>
  <c r="D119" i="16"/>
  <c r="C119" i="16"/>
  <c r="K118" i="16"/>
  <c r="J118" i="16"/>
  <c r="I118" i="16"/>
  <c r="J117" i="16"/>
  <c r="I117" i="16"/>
  <c r="J116" i="16"/>
  <c r="I116" i="16"/>
  <c r="J115" i="16"/>
  <c r="I115" i="16"/>
  <c r="K114" i="16"/>
  <c r="J114" i="16"/>
  <c r="I114" i="16"/>
  <c r="J113" i="16"/>
  <c r="I113" i="16"/>
  <c r="K112" i="16"/>
  <c r="J112" i="16"/>
  <c r="I112" i="16"/>
  <c r="J111" i="16"/>
  <c r="I111" i="16"/>
  <c r="J110" i="16"/>
  <c r="I110" i="16"/>
  <c r="J109" i="16"/>
  <c r="I109" i="16"/>
  <c r="J108" i="16"/>
  <c r="I108" i="16"/>
  <c r="K107" i="16"/>
  <c r="H107" i="16"/>
  <c r="J107" i="16" s="1"/>
  <c r="G107" i="16"/>
  <c r="F107" i="16"/>
  <c r="E107" i="16"/>
  <c r="D107" i="16"/>
  <c r="C107" i="16"/>
  <c r="J105" i="16"/>
  <c r="I105" i="16"/>
  <c r="H105" i="16"/>
  <c r="G105" i="16"/>
  <c r="F105" i="16"/>
  <c r="E105" i="16"/>
  <c r="D105" i="16"/>
  <c r="C105" i="16"/>
  <c r="J104" i="16"/>
  <c r="I104" i="16"/>
  <c r="J103" i="16"/>
  <c r="I103" i="16"/>
  <c r="J102" i="16"/>
  <c r="I102" i="16"/>
  <c r="K101" i="16"/>
  <c r="J101" i="16"/>
  <c r="I101" i="16"/>
  <c r="J100" i="16"/>
  <c r="I100" i="16"/>
  <c r="J99" i="16"/>
  <c r="I99" i="16"/>
  <c r="J98" i="16"/>
  <c r="I98" i="16"/>
  <c r="K97" i="16"/>
  <c r="J97" i="16"/>
  <c r="I97" i="16"/>
  <c r="J96" i="16"/>
  <c r="I96" i="16"/>
  <c r="K95" i="16"/>
  <c r="J95" i="16"/>
  <c r="I95" i="16"/>
  <c r="J94" i="16"/>
  <c r="I94" i="16"/>
  <c r="H93" i="16"/>
  <c r="J93" i="16" s="1"/>
  <c r="G93" i="16"/>
  <c r="F93" i="16"/>
  <c r="E93" i="16"/>
  <c r="D93" i="16"/>
  <c r="C93" i="16"/>
  <c r="K91" i="16"/>
  <c r="H91" i="16"/>
  <c r="J91" i="16" s="1"/>
  <c r="G91" i="16"/>
  <c r="F91" i="16"/>
  <c r="E91" i="16"/>
  <c r="D91" i="16"/>
  <c r="C91" i="16"/>
  <c r="J90" i="16"/>
  <c r="I90" i="16"/>
  <c r="J89" i="16"/>
  <c r="I89" i="16"/>
  <c r="J88" i="16"/>
  <c r="I88" i="16"/>
  <c r="J87" i="16"/>
  <c r="I87" i="16"/>
  <c r="J86" i="16"/>
  <c r="I86" i="16"/>
  <c r="J85" i="16"/>
  <c r="I85" i="16"/>
  <c r="K84" i="16"/>
  <c r="J84" i="16"/>
  <c r="I84" i="16"/>
  <c r="J83" i="16"/>
  <c r="I83" i="16"/>
  <c r="J82" i="16"/>
  <c r="I82" i="16"/>
  <c r="J81" i="16"/>
  <c r="I81" i="16"/>
  <c r="K80" i="16"/>
  <c r="J80" i="16"/>
  <c r="I80" i="16"/>
  <c r="H79" i="16"/>
  <c r="K79" i="16" s="1"/>
  <c r="G79" i="16"/>
  <c r="F79" i="16"/>
  <c r="E79" i="16"/>
  <c r="D79" i="16"/>
  <c r="C79" i="16"/>
  <c r="H77" i="16"/>
  <c r="J77" i="16" s="1"/>
  <c r="G77" i="16"/>
  <c r="F77" i="16"/>
  <c r="E77" i="16"/>
  <c r="D77" i="16"/>
  <c r="C77" i="16"/>
  <c r="K76" i="16"/>
  <c r="J76" i="16"/>
  <c r="I76" i="16"/>
  <c r="J75" i="16"/>
  <c r="I75" i="16"/>
  <c r="J74" i="16"/>
  <c r="I74" i="16"/>
  <c r="J73" i="16"/>
  <c r="I73" i="16"/>
  <c r="J72" i="16"/>
  <c r="I72" i="16"/>
  <c r="J71" i="16"/>
  <c r="I71" i="16"/>
  <c r="J70" i="16"/>
  <c r="I70" i="16"/>
  <c r="J69" i="16"/>
  <c r="I69" i="16"/>
  <c r="J68" i="16"/>
  <c r="I68" i="16"/>
  <c r="K67" i="16"/>
  <c r="J67" i="16"/>
  <c r="I67" i="16"/>
  <c r="J66" i="16"/>
  <c r="I66" i="16"/>
  <c r="H65" i="16"/>
  <c r="K65" i="16" s="1"/>
  <c r="G65" i="16"/>
  <c r="F65" i="16"/>
  <c r="E65" i="16"/>
  <c r="D65" i="16"/>
  <c r="C65" i="16"/>
  <c r="H63" i="16"/>
  <c r="K63" i="16" s="1"/>
  <c r="G63" i="16"/>
  <c r="F63" i="16"/>
  <c r="E63" i="16"/>
  <c r="D63" i="16"/>
  <c r="C63" i="16"/>
  <c r="J62" i="16"/>
  <c r="I62" i="16"/>
  <c r="J61" i="16"/>
  <c r="I61" i="16"/>
  <c r="J60" i="16"/>
  <c r="I60" i="16"/>
  <c r="K59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H51" i="16"/>
  <c r="K51" i="16" s="1"/>
  <c r="G51" i="16"/>
  <c r="F51" i="16"/>
  <c r="E51" i="16"/>
  <c r="D51" i="16"/>
  <c r="C51" i="16"/>
  <c r="H49" i="16"/>
  <c r="K49" i="16" s="1"/>
  <c r="G49" i="16"/>
  <c r="F49" i="16"/>
  <c r="E49" i="16"/>
  <c r="D49" i="16"/>
  <c r="C49" i="16"/>
  <c r="J48" i="16"/>
  <c r="I48" i="16"/>
  <c r="K47" i="16"/>
  <c r="J47" i="16"/>
  <c r="I47" i="16"/>
  <c r="J46" i="16"/>
  <c r="I46" i="16"/>
  <c r="J45" i="16"/>
  <c r="I45" i="16"/>
  <c r="J44" i="16"/>
  <c r="I44" i="16"/>
  <c r="J43" i="16"/>
  <c r="I43" i="16"/>
  <c r="K42" i="16"/>
  <c r="J42" i="16"/>
  <c r="I42" i="16"/>
  <c r="J41" i="16"/>
  <c r="I41" i="16"/>
  <c r="J40" i="16"/>
  <c r="I40" i="16"/>
  <c r="J39" i="16"/>
  <c r="I39" i="16"/>
  <c r="J38" i="16"/>
  <c r="I38" i="16"/>
  <c r="H37" i="16"/>
  <c r="K37" i="16" s="1"/>
  <c r="G37" i="16"/>
  <c r="F37" i="16"/>
  <c r="E37" i="16"/>
  <c r="D37" i="16"/>
  <c r="C37" i="16"/>
  <c r="J35" i="16"/>
  <c r="H35" i="16"/>
  <c r="K35" i="16" s="1"/>
  <c r="G35" i="16"/>
  <c r="F35" i="16"/>
  <c r="E35" i="16"/>
  <c r="D35" i="16"/>
  <c r="C35" i="16"/>
  <c r="J34" i="16"/>
  <c r="I34" i="16"/>
  <c r="J33" i="16"/>
  <c r="I33" i="16"/>
  <c r="K32" i="16"/>
  <c r="J32" i="16"/>
  <c r="I32" i="16"/>
  <c r="J31" i="16"/>
  <c r="I31" i="16"/>
  <c r="K30" i="16"/>
  <c r="J30" i="16"/>
  <c r="I30" i="16"/>
  <c r="J29" i="16"/>
  <c r="I29" i="16"/>
  <c r="J28" i="16"/>
  <c r="I28" i="16"/>
  <c r="J27" i="16"/>
  <c r="I27" i="16"/>
  <c r="J26" i="16"/>
  <c r="I26" i="16"/>
  <c r="K25" i="16"/>
  <c r="J25" i="16"/>
  <c r="I25" i="16"/>
  <c r="J24" i="16"/>
  <c r="I24" i="16"/>
  <c r="J23" i="16"/>
  <c r="I23" i="16"/>
  <c r="H23" i="16"/>
  <c r="G23" i="16"/>
  <c r="F23" i="16"/>
  <c r="E23" i="16"/>
  <c r="D23" i="16"/>
  <c r="C23" i="16"/>
  <c r="T21" i="16"/>
  <c r="W21" i="16" s="1"/>
  <c r="S21" i="16"/>
  <c r="R21" i="16"/>
  <c r="Q21" i="16"/>
  <c r="P21" i="16"/>
  <c r="O21" i="16"/>
  <c r="J21" i="16"/>
  <c r="H21" i="16"/>
  <c r="K21" i="16" s="1"/>
  <c r="G21" i="16"/>
  <c r="F21" i="16"/>
  <c r="E21" i="16"/>
  <c r="D21" i="16"/>
  <c r="C21" i="16"/>
  <c r="V20" i="16"/>
  <c r="U20" i="16"/>
  <c r="J20" i="16"/>
  <c r="I20" i="16"/>
  <c r="W19" i="16"/>
  <c r="V19" i="16"/>
  <c r="U19" i="16"/>
  <c r="J19" i="16"/>
  <c r="I19" i="16"/>
  <c r="W18" i="16"/>
  <c r="V18" i="16"/>
  <c r="U18" i="16"/>
  <c r="J18" i="16"/>
  <c r="I18" i="16"/>
  <c r="W17" i="16"/>
  <c r="V17" i="16"/>
  <c r="U17" i="16"/>
  <c r="J17" i="16"/>
  <c r="I17" i="16"/>
  <c r="W16" i="16"/>
  <c r="V16" i="16"/>
  <c r="U16" i="16"/>
  <c r="K16" i="16"/>
  <c r="J16" i="16"/>
  <c r="I16" i="16"/>
  <c r="V15" i="16"/>
  <c r="U15" i="16"/>
  <c r="J15" i="16"/>
  <c r="I15" i="16"/>
  <c r="V14" i="16"/>
  <c r="U14" i="16"/>
  <c r="J14" i="16"/>
  <c r="I14" i="16"/>
  <c r="V13" i="16"/>
  <c r="U13" i="16"/>
  <c r="K13" i="16"/>
  <c r="J13" i="16"/>
  <c r="I13" i="16"/>
  <c r="V12" i="16"/>
  <c r="U12" i="16"/>
  <c r="J12" i="16"/>
  <c r="I12" i="16"/>
  <c r="W11" i="16"/>
  <c r="V11" i="16"/>
  <c r="U11" i="16"/>
  <c r="J11" i="16"/>
  <c r="I11" i="16"/>
  <c r="V10" i="16"/>
  <c r="U10" i="16"/>
  <c r="J10" i="16"/>
  <c r="I10" i="16"/>
  <c r="W9" i="16"/>
  <c r="V9" i="16"/>
  <c r="T9" i="16"/>
  <c r="W14" i="16" s="1"/>
  <c r="S9" i="16"/>
  <c r="R9" i="16"/>
  <c r="Q9" i="16"/>
  <c r="P9" i="16"/>
  <c r="O9" i="16"/>
  <c r="H9" i="16"/>
  <c r="K145" i="16" s="1"/>
  <c r="G9" i="16"/>
  <c r="F9" i="16"/>
  <c r="E9" i="16"/>
  <c r="D9" i="16"/>
  <c r="C9" i="16"/>
  <c r="W7" i="16"/>
  <c r="V7" i="16"/>
  <c r="U7" i="16"/>
  <c r="K7" i="16"/>
  <c r="J7" i="16"/>
  <c r="I7" i="16"/>
  <c r="B4" i="16"/>
  <c r="M161" i="15"/>
  <c r="L161" i="15"/>
  <c r="K161" i="15"/>
  <c r="J161" i="15"/>
  <c r="I161" i="15"/>
  <c r="H161" i="15"/>
  <c r="G161" i="15"/>
  <c r="F161" i="15"/>
  <c r="E161" i="15"/>
  <c r="D161" i="15"/>
  <c r="C161" i="15"/>
  <c r="M160" i="15"/>
  <c r="L160" i="15"/>
  <c r="K160" i="15"/>
  <c r="J160" i="15"/>
  <c r="I160" i="15"/>
  <c r="M159" i="15"/>
  <c r="L159" i="15"/>
  <c r="K159" i="15"/>
  <c r="J159" i="15"/>
  <c r="I159" i="15"/>
  <c r="M158" i="15"/>
  <c r="L158" i="15"/>
  <c r="K158" i="15"/>
  <c r="J158" i="15"/>
  <c r="I158" i="15"/>
  <c r="M157" i="15"/>
  <c r="L157" i="15"/>
  <c r="K157" i="15"/>
  <c r="J157" i="15"/>
  <c r="I157" i="15"/>
  <c r="M156" i="15"/>
  <c r="L156" i="15"/>
  <c r="K156" i="15"/>
  <c r="J156" i="15"/>
  <c r="I156" i="15"/>
  <c r="M155" i="15"/>
  <c r="L155" i="15"/>
  <c r="K155" i="15"/>
  <c r="J155" i="15"/>
  <c r="I155" i="15"/>
  <c r="M154" i="15"/>
  <c r="L154" i="15"/>
  <c r="K154" i="15"/>
  <c r="J154" i="15"/>
  <c r="I154" i="15"/>
  <c r="M153" i="15"/>
  <c r="L153" i="15"/>
  <c r="K153" i="15"/>
  <c r="J153" i="15"/>
  <c r="I153" i="15"/>
  <c r="M152" i="15"/>
  <c r="L152" i="15"/>
  <c r="K152" i="15"/>
  <c r="J152" i="15"/>
  <c r="I152" i="15"/>
  <c r="M151" i="15"/>
  <c r="L151" i="15"/>
  <c r="K151" i="15"/>
  <c r="J151" i="15"/>
  <c r="I151" i="15"/>
  <c r="M150" i="15"/>
  <c r="L150" i="15"/>
  <c r="K150" i="15"/>
  <c r="J150" i="15"/>
  <c r="I150" i="15"/>
  <c r="M149" i="15"/>
  <c r="L149" i="15"/>
  <c r="K149" i="15"/>
  <c r="J149" i="15"/>
  <c r="I149" i="15"/>
  <c r="I147" i="15"/>
  <c r="H147" i="15"/>
  <c r="M147" i="15" s="1"/>
  <c r="G147" i="15"/>
  <c r="F147" i="15"/>
  <c r="E147" i="15"/>
  <c r="D147" i="15"/>
  <c r="C147" i="15"/>
  <c r="M146" i="15"/>
  <c r="L146" i="15"/>
  <c r="K146" i="15"/>
  <c r="J146" i="15"/>
  <c r="I146" i="15"/>
  <c r="M145" i="15"/>
  <c r="L145" i="15"/>
  <c r="K145" i="15"/>
  <c r="J145" i="15"/>
  <c r="I145" i="15"/>
  <c r="M144" i="15"/>
  <c r="L144" i="15"/>
  <c r="K144" i="15"/>
  <c r="J144" i="15"/>
  <c r="I144" i="15"/>
  <c r="M143" i="15"/>
  <c r="L143" i="15"/>
  <c r="K143" i="15"/>
  <c r="J143" i="15"/>
  <c r="I143" i="15"/>
  <c r="M142" i="15"/>
  <c r="L142" i="15"/>
  <c r="K142" i="15"/>
  <c r="J142" i="15"/>
  <c r="I142" i="15"/>
  <c r="M141" i="15"/>
  <c r="L141" i="15"/>
  <c r="K141" i="15"/>
  <c r="J141" i="15"/>
  <c r="I141" i="15"/>
  <c r="M140" i="15"/>
  <c r="L140" i="15"/>
  <c r="K140" i="15"/>
  <c r="J140" i="15"/>
  <c r="I140" i="15"/>
  <c r="M139" i="15"/>
  <c r="L139" i="15"/>
  <c r="K139" i="15"/>
  <c r="J139" i="15"/>
  <c r="I139" i="15"/>
  <c r="M138" i="15"/>
  <c r="L138" i="15"/>
  <c r="K138" i="15"/>
  <c r="J138" i="15"/>
  <c r="I138" i="15"/>
  <c r="M137" i="15"/>
  <c r="L137" i="15"/>
  <c r="K137" i="15"/>
  <c r="J137" i="15"/>
  <c r="I137" i="15"/>
  <c r="M136" i="15"/>
  <c r="L136" i="15"/>
  <c r="K136" i="15"/>
  <c r="J136" i="15"/>
  <c r="I136" i="15"/>
  <c r="M135" i="15"/>
  <c r="L135" i="15"/>
  <c r="K135" i="15"/>
  <c r="J135" i="15"/>
  <c r="I135" i="15"/>
  <c r="L133" i="15"/>
  <c r="H133" i="15"/>
  <c r="K133" i="15" s="1"/>
  <c r="G133" i="15"/>
  <c r="F133" i="15"/>
  <c r="E133" i="15"/>
  <c r="D133" i="15"/>
  <c r="C133" i="15"/>
  <c r="M132" i="15"/>
  <c r="L132" i="15"/>
  <c r="K132" i="15"/>
  <c r="J132" i="15"/>
  <c r="I132" i="15"/>
  <c r="M131" i="15"/>
  <c r="L131" i="15"/>
  <c r="K131" i="15"/>
  <c r="J131" i="15"/>
  <c r="I131" i="15"/>
  <c r="M130" i="15"/>
  <c r="L130" i="15"/>
  <c r="K130" i="15"/>
  <c r="J130" i="15"/>
  <c r="I130" i="15"/>
  <c r="M129" i="15"/>
  <c r="L129" i="15"/>
  <c r="K129" i="15"/>
  <c r="J129" i="15"/>
  <c r="I129" i="15"/>
  <c r="M128" i="15"/>
  <c r="L128" i="15"/>
  <c r="K128" i="15"/>
  <c r="J128" i="15"/>
  <c r="I128" i="15"/>
  <c r="M127" i="15"/>
  <c r="L127" i="15"/>
  <c r="K127" i="15"/>
  <c r="J127" i="15"/>
  <c r="I127" i="15"/>
  <c r="M126" i="15"/>
  <c r="L126" i="15"/>
  <c r="K126" i="15"/>
  <c r="J126" i="15"/>
  <c r="I126" i="15"/>
  <c r="M125" i="15"/>
  <c r="L125" i="15"/>
  <c r="K125" i="15"/>
  <c r="J125" i="15"/>
  <c r="I125" i="15"/>
  <c r="M124" i="15"/>
  <c r="L124" i="15"/>
  <c r="K124" i="15"/>
  <c r="J124" i="15"/>
  <c r="I124" i="15"/>
  <c r="M123" i="15"/>
  <c r="L123" i="15"/>
  <c r="K123" i="15"/>
  <c r="J123" i="15"/>
  <c r="I123" i="15"/>
  <c r="M122" i="15"/>
  <c r="L122" i="15"/>
  <c r="K122" i="15"/>
  <c r="J122" i="15"/>
  <c r="I122" i="15"/>
  <c r="M121" i="15"/>
  <c r="L121" i="15"/>
  <c r="K121" i="15"/>
  <c r="J121" i="15"/>
  <c r="I121" i="15"/>
  <c r="M119" i="15"/>
  <c r="L119" i="15"/>
  <c r="K119" i="15"/>
  <c r="J119" i="15"/>
  <c r="I119" i="15"/>
  <c r="H119" i="15"/>
  <c r="G119" i="15"/>
  <c r="F119" i="15"/>
  <c r="E119" i="15"/>
  <c r="D119" i="15"/>
  <c r="C119" i="15"/>
  <c r="M118" i="15"/>
  <c r="L118" i="15"/>
  <c r="K118" i="15"/>
  <c r="J118" i="15"/>
  <c r="I118" i="15"/>
  <c r="M117" i="15"/>
  <c r="L117" i="15"/>
  <c r="K117" i="15"/>
  <c r="J117" i="15"/>
  <c r="I117" i="15"/>
  <c r="M116" i="15"/>
  <c r="L116" i="15"/>
  <c r="K116" i="15"/>
  <c r="J116" i="15"/>
  <c r="I116" i="15"/>
  <c r="M115" i="15"/>
  <c r="L115" i="15"/>
  <c r="K115" i="15"/>
  <c r="J115" i="15"/>
  <c r="I115" i="15"/>
  <c r="M114" i="15"/>
  <c r="L114" i="15"/>
  <c r="K114" i="15"/>
  <c r="J114" i="15"/>
  <c r="I114" i="15"/>
  <c r="M113" i="15"/>
  <c r="L113" i="15"/>
  <c r="K113" i="15"/>
  <c r="J113" i="15"/>
  <c r="I113" i="15"/>
  <c r="M112" i="15"/>
  <c r="L112" i="15"/>
  <c r="K112" i="15"/>
  <c r="J112" i="15"/>
  <c r="I112" i="15"/>
  <c r="M111" i="15"/>
  <c r="L111" i="15"/>
  <c r="K111" i="15"/>
  <c r="J111" i="15"/>
  <c r="I111" i="15"/>
  <c r="M110" i="15"/>
  <c r="L110" i="15"/>
  <c r="K110" i="15"/>
  <c r="J110" i="15"/>
  <c r="I110" i="15"/>
  <c r="M109" i="15"/>
  <c r="L109" i="15"/>
  <c r="K109" i="15"/>
  <c r="J109" i="15"/>
  <c r="I109" i="15"/>
  <c r="M108" i="15"/>
  <c r="L108" i="15"/>
  <c r="K108" i="15"/>
  <c r="J108" i="15"/>
  <c r="I108" i="15"/>
  <c r="M107" i="15"/>
  <c r="L107" i="15"/>
  <c r="K107" i="15"/>
  <c r="J107" i="15"/>
  <c r="I107" i="15"/>
  <c r="M105" i="15"/>
  <c r="K105" i="15"/>
  <c r="H105" i="15"/>
  <c r="I105" i="15" s="1"/>
  <c r="G105" i="15"/>
  <c r="F105" i="15"/>
  <c r="E105" i="15"/>
  <c r="D105" i="15"/>
  <c r="L105" i="15" s="1"/>
  <c r="C105" i="15"/>
  <c r="M104" i="15"/>
  <c r="L104" i="15"/>
  <c r="K104" i="15"/>
  <c r="J104" i="15"/>
  <c r="I104" i="15"/>
  <c r="M103" i="15"/>
  <c r="L103" i="15"/>
  <c r="K103" i="15"/>
  <c r="J103" i="15"/>
  <c r="I103" i="15"/>
  <c r="M102" i="15"/>
  <c r="L102" i="15"/>
  <c r="K102" i="15"/>
  <c r="J102" i="15"/>
  <c r="I102" i="15"/>
  <c r="M101" i="15"/>
  <c r="L101" i="15"/>
  <c r="K101" i="15"/>
  <c r="J101" i="15"/>
  <c r="I101" i="15"/>
  <c r="M100" i="15"/>
  <c r="L100" i="15"/>
  <c r="K100" i="15"/>
  <c r="J100" i="15"/>
  <c r="I100" i="15"/>
  <c r="M99" i="15"/>
  <c r="L99" i="15"/>
  <c r="K99" i="15"/>
  <c r="J99" i="15"/>
  <c r="I99" i="15"/>
  <c r="M98" i="15"/>
  <c r="L98" i="15"/>
  <c r="K98" i="15"/>
  <c r="J98" i="15"/>
  <c r="I98" i="15"/>
  <c r="M97" i="15"/>
  <c r="L97" i="15"/>
  <c r="K97" i="15"/>
  <c r="J97" i="15"/>
  <c r="I97" i="15"/>
  <c r="M96" i="15"/>
  <c r="L96" i="15"/>
  <c r="K96" i="15"/>
  <c r="J96" i="15"/>
  <c r="I96" i="15"/>
  <c r="M95" i="15"/>
  <c r="L95" i="15"/>
  <c r="K95" i="15"/>
  <c r="J95" i="15"/>
  <c r="I95" i="15"/>
  <c r="M94" i="15"/>
  <c r="L94" i="15"/>
  <c r="K94" i="15"/>
  <c r="J94" i="15"/>
  <c r="I94" i="15"/>
  <c r="M93" i="15"/>
  <c r="L93" i="15"/>
  <c r="K93" i="15"/>
  <c r="J93" i="15"/>
  <c r="I93" i="15"/>
  <c r="M91" i="15"/>
  <c r="L91" i="15"/>
  <c r="J91" i="15"/>
  <c r="H91" i="15"/>
  <c r="I91" i="15" s="1"/>
  <c r="G91" i="15"/>
  <c r="K91" i="15" s="1"/>
  <c r="F91" i="15"/>
  <c r="E91" i="15"/>
  <c r="D91" i="15"/>
  <c r="C91" i="15"/>
  <c r="M90" i="15"/>
  <c r="L90" i="15"/>
  <c r="K90" i="15"/>
  <c r="J90" i="15"/>
  <c r="I90" i="15"/>
  <c r="M89" i="15"/>
  <c r="L89" i="15"/>
  <c r="K89" i="15"/>
  <c r="J89" i="15"/>
  <c r="I89" i="15"/>
  <c r="M88" i="15"/>
  <c r="L88" i="15"/>
  <c r="K88" i="15"/>
  <c r="J88" i="15"/>
  <c r="I88" i="15"/>
  <c r="M87" i="15"/>
  <c r="L87" i="15"/>
  <c r="K87" i="15"/>
  <c r="J87" i="15"/>
  <c r="I87" i="15"/>
  <c r="M86" i="15"/>
  <c r="L86" i="15"/>
  <c r="K86" i="15"/>
  <c r="J86" i="15"/>
  <c r="I86" i="15"/>
  <c r="M85" i="15"/>
  <c r="L85" i="15"/>
  <c r="K85" i="15"/>
  <c r="J85" i="15"/>
  <c r="I85" i="15"/>
  <c r="M84" i="15"/>
  <c r="L84" i="15"/>
  <c r="K84" i="15"/>
  <c r="J84" i="15"/>
  <c r="I84" i="15"/>
  <c r="M83" i="15"/>
  <c r="L83" i="15"/>
  <c r="K83" i="15"/>
  <c r="J83" i="15"/>
  <c r="I83" i="15"/>
  <c r="M82" i="15"/>
  <c r="L82" i="15"/>
  <c r="K82" i="15"/>
  <c r="J82" i="15"/>
  <c r="I82" i="15"/>
  <c r="M81" i="15"/>
  <c r="L81" i="15"/>
  <c r="K81" i="15"/>
  <c r="J81" i="15"/>
  <c r="I81" i="15"/>
  <c r="M80" i="15"/>
  <c r="L80" i="15"/>
  <c r="K80" i="15"/>
  <c r="J80" i="15"/>
  <c r="I80" i="15"/>
  <c r="M79" i="15"/>
  <c r="L79" i="15"/>
  <c r="K79" i="15"/>
  <c r="J79" i="15"/>
  <c r="I79" i="15"/>
  <c r="M77" i="15"/>
  <c r="H77" i="15"/>
  <c r="K77" i="15" s="1"/>
  <c r="G77" i="15"/>
  <c r="F77" i="15"/>
  <c r="E77" i="15"/>
  <c r="D77" i="15"/>
  <c r="L77" i="15" s="1"/>
  <c r="C77" i="15"/>
  <c r="M76" i="15"/>
  <c r="L76" i="15"/>
  <c r="K76" i="15"/>
  <c r="J76" i="15"/>
  <c r="I76" i="15"/>
  <c r="M75" i="15"/>
  <c r="L75" i="15"/>
  <c r="K75" i="15"/>
  <c r="J75" i="15"/>
  <c r="I75" i="15"/>
  <c r="M74" i="15"/>
  <c r="L74" i="15"/>
  <c r="K74" i="15"/>
  <c r="J74" i="15"/>
  <c r="I74" i="15"/>
  <c r="M73" i="15"/>
  <c r="L73" i="15"/>
  <c r="K73" i="15"/>
  <c r="J73" i="15"/>
  <c r="I73" i="15"/>
  <c r="M72" i="15"/>
  <c r="L72" i="15"/>
  <c r="K72" i="15"/>
  <c r="J72" i="15"/>
  <c r="I72" i="15"/>
  <c r="M71" i="15"/>
  <c r="L71" i="15"/>
  <c r="K71" i="15"/>
  <c r="J71" i="15"/>
  <c r="I71" i="15"/>
  <c r="M70" i="15"/>
  <c r="L70" i="15"/>
  <c r="K70" i="15"/>
  <c r="J70" i="15"/>
  <c r="I70" i="15"/>
  <c r="M69" i="15"/>
  <c r="L69" i="15"/>
  <c r="K69" i="15"/>
  <c r="J69" i="15"/>
  <c r="I69" i="15"/>
  <c r="M68" i="15"/>
  <c r="L68" i="15"/>
  <c r="K68" i="15"/>
  <c r="J68" i="15"/>
  <c r="I68" i="15"/>
  <c r="M67" i="15"/>
  <c r="L67" i="15"/>
  <c r="K67" i="15"/>
  <c r="J67" i="15"/>
  <c r="I67" i="15"/>
  <c r="M66" i="15"/>
  <c r="L66" i="15"/>
  <c r="K66" i="15"/>
  <c r="J66" i="15"/>
  <c r="I66" i="15"/>
  <c r="M65" i="15"/>
  <c r="L65" i="15"/>
  <c r="K65" i="15"/>
  <c r="J65" i="15"/>
  <c r="I65" i="15"/>
  <c r="M63" i="15"/>
  <c r="L63" i="15"/>
  <c r="I63" i="15"/>
  <c r="H63" i="15"/>
  <c r="G63" i="15"/>
  <c r="K63" i="15" s="1"/>
  <c r="F63" i="15"/>
  <c r="E63" i="15"/>
  <c r="D63" i="15"/>
  <c r="J63" i="15" s="1"/>
  <c r="C63" i="15"/>
  <c r="M62" i="15"/>
  <c r="L62" i="15"/>
  <c r="K62" i="15"/>
  <c r="J62" i="15"/>
  <c r="I62" i="15"/>
  <c r="M61" i="15"/>
  <c r="L61" i="15"/>
  <c r="K61" i="15"/>
  <c r="J61" i="15"/>
  <c r="I61" i="15"/>
  <c r="M60" i="15"/>
  <c r="L60" i="15"/>
  <c r="K60" i="15"/>
  <c r="J60" i="15"/>
  <c r="I60" i="15"/>
  <c r="M59" i="15"/>
  <c r="L59" i="15"/>
  <c r="K59" i="15"/>
  <c r="J59" i="15"/>
  <c r="I59" i="15"/>
  <c r="M58" i="15"/>
  <c r="L58" i="15"/>
  <c r="K58" i="15"/>
  <c r="J58" i="15"/>
  <c r="I58" i="15"/>
  <c r="M57" i="15"/>
  <c r="L57" i="15"/>
  <c r="K57" i="15"/>
  <c r="J57" i="15"/>
  <c r="I57" i="15"/>
  <c r="M56" i="15"/>
  <c r="L56" i="15"/>
  <c r="K56" i="15"/>
  <c r="J56" i="15"/>
  <c r="I56" i="15"/>
  <c r="M55" i="15"/>
  <c r="L55" i="15"/>
  <c r="K55" i="15"/>
  <c r="J55" i="15"/>
  <c r="I55" i="15"/>
  <c r="M54" i="15"/>
  <c r="L54" i="15"/>
  <c r="K54" i="15"/>
  <c r="J54" i="15"/>
  <c r="I54" i="15"/>
  <c r="M53" i="15"/>
  <c r="L53" i="15"/>
  <c r="K53" i="15"/>
  <c r="J53" i="15"/>
  <c r="I53" i="15"/>
  <c r="M52" i="15"/>
  <c r="L52" i="15"/>
  <c r="K52" i="15"/>
  <c r="J52" i="15"/>
  <c r="I52" i="15"/>
  <c r="M51" i="15"/>
  <c r="L51" i="15"/>
  <c r="K51" i="15"/>
  <c r="J51" i="15"/>
  <c r="I51" i="15"/>
  <c r="H49" i="15"/>
  <c r="M49" i="15" s="1"/>
  <c r="G49" i="15"/>
  <c r="F49" i="15"/>
  <c r="E49" i="15"/>
  <c r="D49" i="15"/>
  <c r="C49" i="15"/>
  <c r="M48" i="15"/>
  <c r="L48" i="15"/>
  <c r="K48" i="15"/>
  <c r="J48" i="15"/>
  <c r="I48" i="15"/>
  <c r="M47" i="15"/>
  <c r="L47" i="15"/>
  <c r="K47" i="15"/>
  <c r="J47" i="15"/>
  <c r="I47" i="15"/>
  <c r="M46" i="15"/>
  <c r="L46" i="15"/>
  <c r="K46" i="15"/>
  <c r="J46" i="15"/>
  <c r="I46" i="15"/>
  <c r="M45" i="15"/>
  <c r="L45" i="15"/>
  <c r="K45" i="15"/>
  <c r="J45" i="15"/>
  <c r="I45" i="15"/>
  <c r="M44" i="15"/>
  <c r="L44" i="15"/>
  <c r="K44" i="15"/>
  <c r="J44" i="15"/>
  <c r="I44" i="15"/>
  <c r="M43" i="15"/>
  <c r="L43" i="15"/>
  <c r="K43" i="15"/>
  <c r="J43" i="15"/>
  <c r="I43" i="15"/>
  <c r="M42" i="15"/>
  <c r="L42" i="15"/>
  <c r="K42" i="15"/>
  <c r="J42" i="15"/>
  <c r="I42" i="15"/>
  <c r="M41" i="15"/>
  <c r="L41" i="15"/>
  <c r="K41" i="15"/>
  <c r="J41" i="15"/>
  <c r="I41" i="15"/>
  <c r="M40" i="15"/>
  <c r="L40" i="15"/>
  <c r="K40" i="15"/>
  <c r="J40" i="15"/>
  <c r="I40" i="15"/>
  <c r="M39" i="15"/>
  <c r="L39" i="15"/>
  <c r="K39" i="15"/>
  <c r="J39" i="15"/>
  <c r="I39" i="15"/>
  <c r="M38" i="15"/>
  <c r="L38" i="15"/>
  <c r="K38" i="15"/>
  <c r="J38" i="15"/>
  <c r="I38" i="15"/>
  <c r="M37" i="15"/>
  <c r="L37" i="15"/>
  <c r="K37" i="15"/>
  <c r="J37" i="15"/>
  <c r="I37" i="15"/>
  <c r="M35" i="15"/>
  <c r="L35" i="15"/>
  <c r="K35" i="15"/>
  <c r="J35" i="15"/>
  <c r="I35" i="15"/>
  <c r="H35" i="15"/>
  <c r="G35" i="15"/>
  <c r="F35" i="15"/>
  <c r="E35" i="15"/>
  <c r="D35" i="15"/>
  <c r="C35" i="15"/>
  <c r="M34" i="15"/>
  <c r="L34" i="15"/>
  <c r="K34" i="15"/>
  <c r="J34" i="15"/>
  <c r="I34" i="15"/>
  <c r="M33" i="15"/>
  <c r="L33" i="15"/>
  <c r="K33" i="15"/>
  <c r="J33" i="15"/>
  <c r="I33" i="15"/>
  <c r="M32" i="15"/>
  <c r="L32" i="15"/>
  <c r="K32" i="15"/>
  <c r="J32" i="15"/>
  <c r="I32" i="15"/>
  <c r="M31" i="15"/>
  <c r="L31" i="15"/>
  <c r="K31" i="15"/>
  <c r="J31" i="15"/>
  <c r="I31" i="15"/>
  <c r="M30" i="15"/>
  <c r="L30" i="15"/>
  <c r="K30" i="15"/>
  <c r="J30" i="15"/>
  <c r="I30" i="15"/>
  <c r="M29" i="15"/>
  <c r="L29" i="15"/>
  <c r="K29" i="15"/>
  <c r="J29" i="15"/>
  <c r="I29" i="15"/>
  <c r="M28" i="15"/>
  <c r="L28" i="15"/>
  <c r="K28" i="15"/>
  <c r="J28" i="15"/>
  <c r="I28" i="15"/>
  <c r="M27" i="15"/>
  <c r="L27" i="15"/>
  <c r="K27" i="15"/>
  <c r="J27" i="15"/>
  <c r="I27" i="15"/>
  <c r="M26" i="15"/>
  <c r="L26" i="15"/>
  <c r="K26" i="15"/>
  <c r="J26" i="15"/>
  <c r="I26" i="15"/>
  <c r="M25" i="15"/>
  <c r="L25" i="15"/>
  <c r="K25" i="15"/>
  <c r="J25" i="15"/>
  <c r="I25" i="15"/>
  <c r="M24" i="15"/>
  <c r="L24" i="15"/>
  <c r="K24" i="15"/>
  <c r="J24" i="15"/>
  <c r="I24" i="15"/>
  <c r="M23" i="15"/>
  <c r="L23" i="15"/>
  <c r="K23" i="15"/>
  <c r="J23" i="15"/>
  <c r="I23" i="15"/>
  <c r="V21" i="15"/>
  <c r="Y21" i="15" s="1"/>
  <c r="U21" i="15"/>
  <c r="T21" i="15"/>
  <c r="S21" i="15"/>
  <c r="R21" i="15"/>
  <c r="Q21" i="15"/>
  <c r="M21" i="15"/>
  <c r="L21" i="15"/>
  <c r="K21" i="15"/>
  <c r="J21" i="15"/>
  <c r="I21" i="15"/>
  <c r="H21" i="15"/>
  <c r="G21" i="15"/>
  <c r="F21" i="15"/>
  <c r="E21" i="15"/>
  <c r="D21" i="15"/>
  <c r="C21" i="15"/>
  <c r="Y20" i="15"/>
  <c r="X20" i="15"/>
  <c r="W20" i="15"/>
  <c r="M20" i="15"/>
  <c r="L20" i="15"/>
  <c r="K20" i="15"/>
  <c r="J20" i="15"/>
  <c r="I20" i="15"/>
  <c r="Y19" i="15"/>
  <c r="X19" i="15"/>
  <c r="W19" i="15"/>
  <c r="M19" i="15"/>
  <c r="L19" i="15"/>
  <c r="K19" i="15"/>
  <c r="J19" i="15"/>
  <c r="I19" i="15"/>
  <c r="Y18" i="15"/>
  <c r="X18" i="15"/>
  <c r="W18" i="15"/>
  <c r="M18" i="15"/>
  <c r="L18" i="15"/>
  <c r="K18" i="15"/>
  <c r="J18" i="15"/>
  <c r="I18" i="15"/>
  <c r="Y17" i="15"/>
  <c r="X17" i="15"/>
  <c r="W17" i="15"/>
  <c r="M17" i="15"/>
  <c r="L17" i="15"/>
  <c r="K17" i="15"/>
  <c r="J17" i="15"/>
  <c r="I17" i="15"/>
  <c r="Y16" i="15"/>
  <c r="X16" i="15"/>
  <c r="W16" i="15"/>
  <c r="M16" i="15"/>
  <c r="L16" i="15"/>
  <c r="K16" i="15"/>
  <c r="J16" i="15"/>
  <c r="I16" i="15"/>
  <c r="Y15" i="15"/>
  <c r="X15" i="15"/>
  <c r="W15" i="15"/>
  <c r="M15" i="15"/>
  <c r="L15" i="15"/>
  <c r="K15" i="15"/>
  <c r="J15" i="15"/>
  <c r="I15" i="15"/>
  <c r="Y14" i="15"/>
  <c r="X14" i="15"/>
  <c r="W14" i="15"/>
  <c r="M14" i="15"/>
  <c r="L14" i="15"/>
  <c r="K14" i="15"/>
  <c r="J14" i="15"/>
  <c r="I14" i="15"/>
  <c r="Y13" i="15"/>
  <c r="X13" i="15"/>
  <c r="W13" i="15"/>
  <c r="M13" i="15"/>
  <c r="L13" i="15"/>
  <c r="K13" i="15"/>
  <c r="J13" i="15"/>
  <c r="I13" i="15"/>
  <c r="Y12" i="15"/>
  <c r="X12" i="15"/>
  <c r="W12" i="15"/>
  <c r="M12" i="15"/>
  <c r="L12" i="15"/>
  <c r="K12" i="15"/>
  <c r="J12" i="15"/>
  <c r="I12" i="15"/>
  <c r="Y11" i="15"/>
  <c r="X11" i="15"/>
  <c r="W11" i="15"/>
  <c r="M11" i="15"/>
  <c r="L11" i="15"/>
  <c r="K11" i="15"/>
  <c r="J11" i="15"/>
  <c r="I11" i="15"/>
  <c r="Y10" i="15"/>
  <c r="X10" i="15"/>
  <c r="W10" i="15"/>
  <c r="M10" i="15"/>
  <c r="L10" i="15"/>
  <c r="K10" i="15"/>
  <c r="J10" i="15"/>
  <c r="I10" i="15"/>
  <c r="Y9" i="15"/>
  <c r="X9" i="15"/>
  <c r="W9" i="15"/>
  <c r="M9" i="15"/>
  <c r="L9" i="15"/>
  <c r="K9" i="15"/>
  <c r="J9" i="15"/>
  <c r="I9" i="15"/>
  <c r="Y7" i="15"/>
  <c r="X7" i="15"/>
  <c r="W7" i="15"/>
  <c r="M7" i="15"/>
  <c r="L7" i="15"/>
  <c r="K7" i="15"/>
  <c r="J7" i="15"/>
  <c r="I7" i="15"/>
  <c r="B4" i="15"/>
  <c r="J163" i="14"/>
  <c r="I163" i="14"/>
  <c r="H163" i="14"/>
  <c r="G163" i="14"/>
  <c r="F163" i="14"/>
  <c r="E163" i="14"/>
  <c r="D163" i="14"/>
  <c r="C163" i="14"/>
  <c r="J162" i="14"/>
  <c r="I162" i="14"/>
  <c r="J161" i="14"/>
  <c r="I161" i="14"/>
  <c r="J160" i="14"/>
  <c r="I160" i="14"/>
  <c r="J159" i="14"/>
  <c r="I159" i="14"/>
  <c r="J158" i="14"/>
  <c r="I158" i="14"/>
  <c r="J157" i="14"/>
  <c r="I157" i="14"/>
  <c r="J156" i="14"/>
  <c r="I156" i="14"/>
  <c r="J155" i="14"/>
  <c r="I155" i="14"/>
  <c r="J154" i="14"/>
  <c r="I154" i="14"/>
  <c r="J153" i="14"/>
  <c r="I153" i="14"/>
  <c r="J152" i="14"/>
  <c r="I152" i="14"/>
  <c r="J151" i="14"/>
  <c r="I151" i="14"/>
  <c r="J149" i="14"/>
  <c r="I149" i="14"/>
  <c r="H149" i="14"/>
  <c r="G149" i="14"/>
  <c r="F149" i="14"/>
  <c r="E149" i="14"/>
  <c r="D149" i="14"/>
  <c r="C149" i="14"/>
  <c r="J148" i="14"/>
  <c r="I148" i="14"/>
  <c r="J147" i="14"/>
  <c r="I147" i="14"/>
  <c r="J146" i="14"/>
  <c r="I146" i="14"/>
  <c r="J145" i="14"/>
  <c r="I145" i="14"/>
  <c r="J144" i="14"/>
  <c r="I144" i="14"/>
  <c r="J143" i="14"/>
  <c r="I143" i="14"/>
  <c r="J142" i="14"/>
  <c r="I142" i="14"/>
  <c r="J141" i="14"/>
  <c r="I141" i="14"/>
  <c r="J140" i="14"/>
  <c r="I140" i="14"/>
  <c r="J139" i="14"/>
  <c r="I139" i="14"/>
  <c r="J138" i="14"/>
  <c r="I138" i="14"/>
  <c r="J137" i="14"/>
  <c r="I137" i="14"/>
  <c r="H135" i="14"/>
  <c r="J135" i="14" s="1"/>
  <c r="G135" i="14"/>
  <c r="F135" i="14"/>
  <c r="E135" i="14"/>
  <c r="D135" i="14"/>
  <c r="C135" i="14"/>
  <c r="J134" i="14"/>
  <c r="I134" i="14"/>
  <c r="J133" i="14"/>
  <c r="I133" i="14"/>
  <c r="J132" i="14"/>
  <c r="I132" i="14"/>
  <c r="J131" i="14"/>
  <c r="I131" i="14"/>
  <c r="J130" i="14"/>
  <c r="I130" i="14"/>
  <c r="J129" i="14"/>
  <c r="I129" i="14"/>
  <c r="J128" i="14"/>
  <c r="I128" i="14"/>
  <c r="J127" i="14"/>
  <c r="I127" i="14"/>
  <c r="J126" i="14"/>
  <c r="I126" i="14"/>
  <c r="J125" i="14"/>
  <c r="I125" i="14"/>
  <c r="J124" i="14"/>
  <c r="I124" i="14"/>
  <c r="J123" i="14"/>
  <c r="I123" i="14"/>
  <c r="H121" i="14"/>
  <c r="J121" i="14" s="1"/>
  <c r="G121" i="14"/>
  <c r="F121" i="14"/>
  <c r="E121" i="14"/>
  <c r="D121" i="14"/>
  <c r="C121" i="14"/>
  <c r="J120" i="14"/>
  <c r="I120" i="14"/>
  <c r="J119" i="14"/>
  <c r="I119" i="14"/>
  <c r="J118" i="14"/>
  <c r="I118" i="14"/>
  <c r="J117" i="14"/>
  <c r="I117" i="14"/>
  <c r="J116" i="14"/>
  <c r="I116" i="14"/>
  <c r="J115" i="14"/>
  <c r="I115" i="14"/>
  <c r="J114" i="14"/>
  <c r="I114" i="14"/>
  <c r="J113" i="14"/>
  <c r="I113" i="14"/>
  <c r="J112" i="14"/>
  <c r="I112" i="14"/>
  <c r="J111" i="14"/>
  <c r="I111" i="14"/>
  <c r="J110" i="14"/>
  <c r="I110" i="14"/>
  <c r="J109" i="14"/>
  <c r="I109" i="14"/>
  <c r="J107" i="14"/>
  <c r="H107" i="14"/>
  <c r="I107" i="14" s="1"/>
  <c r="G107" i="14"/>
  <c r="F107" i="14"/>
  <c r="E107" i="14"/>
  <c r="D107" i="14"/>
  <c r="C107" i="14"/>
  <c r="J106" i="14"/>
  <c r="I106" i="14"/>
  <c r="J105" i="14"/>
  <c r="I105" i="14"/>
  <c r="J104" i="14"/>
  <c r="I104" i="14"/>
  <c r="J103" i="14"/>
  <c r="I103" i="14"/>
  <c r="J102" i="14"/>
  <c r="I102" i="14"/>
  <c r="J101" i="14"/>
  <c r="I101" i="14"/>
  <c r="J100" i="14"/>
  <c r="I100" i="14"/>
  <c r="J99" i="14"/>
  <c r="I99" i="14"/>
  <c r="J98" i="14"/>
  <c r="I98" i="14"/>
  <c r="J97" i="14"/>
  <c r="I97" i="14"/>
  <c r="J96" i="14"/>
  <c r="I96" i="14"/>
  <c r="J95" i="14"/>
  <c r="I95" i="14"/>
  <c r="J93" i="14"/>
  <c r="I93" i="14"/>
  <c r="H93" i="14"/>
  <c r="G93" i="14"/>
  <c r="F93" i="14"/>
  <c r="E93" i="14"/>
  <c r="D93" i="14"/>
  <c r="C93" i="14"/>
  <c r="J92" i="14"/>
  <c r="I92" i="14"/>
  <c r="J91" i="14"/>
  <c r="I91" i="14"/>
  <c r="J90" i="14"/>
  <c r="I90" i="14"/>
  <c r="J89" i="14"/>
  <c r="I89" i="14"/>
  <c r="J88" i="14"/>
  <c r="I88" i="14"/>
  <c r="J87" i="14"/>
  <c r="I87" i="14"/>
  <c r="J86" i="14"/>
  <c r="I86" i="14"/>
  <c r="J85" i="14"/>
  <c r="I85" i="14"/>
  <c r="J84" i="14"/>
  <c r="I84" i="14"/>
  <c r="J83" i="14"/>
  <c r="I83" i="14"/>
  <c r="J82" i="14"/>
  <c r="I82" i="14"/>
  <c r="J81" i="14"/>
  <c r="I81" i="14"/>
  <c r="J79" i="14"/>
  <c r="H79" i="14"/>
  <c r="I79" i="14" s="1"/>
  <c r="G79" i="14"/>
  <c r="F79" i="14"/>
  <c r="E79" i="14"/>
  <c r="D79" i="14"/>
  <c r="C79" i="14"/>
  <c r="J78" i="14"/>
  <c r="I78" i="14"/>
  <c r="J77" i="14"/>
  <c r="I77" i="14"/>
  <c r="J76" i="14"/>
  <c r="I76" i="14"/>
  <c r="J75" i="14"/>
  <c r="I75" i="14"/>
  <c r="J74" i="14"/>
  <c r="I74" i="14"/>
  <c r="J73" i="14"/>
  <c r="I73" i="14"/>
  <c r="J72" i="14"/>
  <c r="I72" i="14"/>
  <c r="J71" i="14"/>
  <c r="I71" i="14"/>
  <c r="J70" i="14"/>
  <c r="I70" i="14"/>
  <c r="J69" i="14"/>
  <c r="I69" i="14"/>
  <c r="J68" i="14"/>
  <c r="I68" i="14"/>
  <c r="J67" i="14"/>
  <c r="I67" i="14"/>
  <c r="H65" i="14"/>
  <c r="J65" i="14" s="1"/>
  <c r="G65" i="14"/>
  <c r="F65" i="14"/>
  <c r="E65" i="14"/>
  <c r="D65" i="14"/>
  <c r="C65" i="14"/>
  <c r="J64" i="14"/>
  <c r="I64" i="14"/>
  <c r="J63" i="14"/>
  <c r="I63" i="14"/>
  <c r="J62" i="14"/>
  <c r="I62" i="14"/>
  <c r="J61" i="14"/>
  <c r="I61" i="14"/>
  <c r="J60" i="14"/>
  <c r="I60" i="14"/>
  <c r="J59" i="14"/>
  <c r="I59" i="14"/>
  <c r="J58" i="14"/>
  <c r="I58" i="14"/>
  <c r="J57" i="14"/>
  <c r="I57" i="14"/>
  <c r="J56" i="14"/>
  <c r="I56" i="14"/>
  <c r="J55" i="14"/>
  <c r="I55" i="14"/>
  <c r="J54" i="14"/>
  <c r="I54" i="14"/>
  <c r="J53" i="14"/>
  <c r="I53" i="14"/>
  <c r="H51" i="14"/>
  <c r="J51" i="14" s="1"/>
  <c r="G51" i="14"/>
  <c r="F51" i="14"/>
  <c r="E51" i="14"/>
  <c r="D51" i="14"/>
  <c r="C51" i="14"/>
  <c r="J50" i="14"/>
  <c r="I50" i="14"/>
  <c r="J49" i="14"/>
  <c r="I49" i="14"/>
  <c r="J48" i="14"/>
  <c r="I48" i="14"/>
  <c r="J47" i="14"/>
  <c r="I47" i="14"/>
  <c r="J46" i="14"/>
  <c r="I46" i="14"/>
  <c r="J45" i="14"/>
  <c r="I45" i="14"/>
  <c r="J44" i="14"/>
  <c r="I44" i="14"/>
  <c r="J43" i="14"/>
  <c r="I43" i="14"/>
  <c r="J42" i="14"/>
  <c r="I42" i="14"/>
  <c r="J41" i="14"/>
  <c r="I41" i="14"/>
  <c r="J40" i="14"/>
  <c r="I40" i="14"/>
  <c r="J39" i="14"/>
  <c r="I39" i="14"/>
  <c r="J37" i="14"/>
  <c r="H37" i="14"/>
  <c r="I37" i="14" s="1"/>
  <c r="G37" i="14"/>
  <c r="F37" i="14"/>
  <c r="E37" i="14"/>
  <c r="D37" i="14"/>
  <c r="C37" i="14"/>
  <c r="J36" i="14"/>
  <c r="I36" i="14"/>
  <c r="J35" i="14"/>
  <c r="I35" i="14"/>
  <c r="J34" i="14"/>
  <c r="I34" i="14"/>
  <c r="J33" i="14"/>
  <c r="I33" i="14"/>
  <c r="J32" i="14"/>
  <c r="I32" i="14"/>
  <c r="J31" i="14"/>
  <c r="I31" i="14"/>
  <c r="J30" i="14"/>
  <c r="I30" i="14"/>
  <c r="J29" i="14"/>
  <c r="I29" i="14"/>
  <c r="J28" i="14"/>
  <c r="I28" i="14"/>
  <c r="J27" i="14"/>
  <c r="I27" i="14"/>
  <c r="J26" i="14"/>
  <c r="I26" i="14"/>
  <c r="J25" i="14"/>
  <c r="I25" i="14"/>
  <c r="T23" i="14"/>
  <c r="S23" i="14"/>
  <c r="R23" i="14"/>
  <c r="Q23" i="14"/>
  <c r="P23" i="14"/>
  <c r="O23" i="14"/>
  <c r="N23" i="14"/>
  <c r="J23" i="14"/>
  <c r="I23" i="14"/>
  <c r="H23" i="14"/>
  <c r="G23" i="14"/>
  <c r="F23" i="14"/>
  <c r="E23" i="14"/>
  <c r="D23" i="14"/>
  <c r="C23" i="14"/>
  <c r="T22" i="14"/>
  <c r="S22" i="14"/>
  <c r="J22" i="14"/>
  <c r="I22" i="14"/>
  <c r="T21" i="14"/>
  <c r="S21" i="14"/>
  <c r="J21" i="14"/>
  <c r="I21" i="14"/>
  <c r="T20" i="14"/>
  <c r="S20" i="14"/>
  <c r="J20" i="14"/>
  <c r="I20" i="14"/>
  <c r="T19" i="14"/>
  <c r="S19" i="14"/>
  <c r="J19" i="14"/>
  <c r="I19" i="14"/>
  <c r="T18" i="14"/>
  <c r="S18" i="14"/>
  <c r="J18" i="14"/>
  <c r="I18" i="14"/>
  <c r="T17" i="14"/>
  <c r="S17" i="14"/>
  <c r="J17" i="14"/>
  <c r="I17" i="14"/>
  <c r="T16" i="14"/>
  <c r="S16" i="14"/>
  <c r="J16" i="14"/>
  <c r="I16" i="14"/>
  <c r="T15" i="14"/>
  <c r="S15" i="14"/>
  <c r="J15" i="14"/>
  <c r="I15" i="14"/>
  <c r="T14" i="14"/>
  <c r="S14" i="14"/>
  <c r="J14" i="14"/>
  <c r="I14" i="14"/>
  <c r="T13" i="14"/>
  <c r="S13" i="14"/>
  <c r="J13" i="14"/>
  <c r="I13" i="14"/>
  <c r="T12" i="14"/>
  <c r="S12" i="14"/>
  <c r="J12" i="14"/>
  <c r="I12" i="14"/>
  <c r="T11" i="14"/>
  <c r="S11" i="14"/>
  <c r="J11" i="14"/>
  <c r="I11" i="14"/>
  <c r="T9" i="14"/>
  <c r="J9" i="14"/>
  <c r="I9" i="14"/>
  <c r="B6" i="14"/>
  <c r="J160" i="13"/>
  <c r="H160" i="13"/>
  <c r="I160" i="13" s="1"/>
  <c r="G160" i="13"/>
  <c r="F160" i="13"/>
  <c r="E160" i="13"/>
  <c r="D160" i="13"/>
  <c r="C160" i="13"/>
  <c r="K159" i="13"/>
  <c r="J159" i="13"/>
  <c r="I159" i="13"/>
  <c r="K158" i="13"/>
  <c r="J158" i="13"/>
  <c r="I158" i="13"/>
  <c r="K157" i="13"/>
  <c r="J157" i="13"/>
  <c r="I157" i="13"/>
  <c r="K156" i="13"/>
  <c r="J156" i="13"/>
  <c r="I156" i="13"/>
  <c r="K155" i="13"/>
  <c r="J155" i="13"/>
  <c r="I155" i="13"/>
  <c r="K154" i="13"/>
  <c r="J154" i="13"/>
  <c r="I154" i="13"/>
  <c r="K153" i="13"/>
  <c r="J153" i="13"/>
  <c r="I153" i="13"/>
  <c r="K152" i="13"/>
  <c r="J152" i="13"/>
  <c r="I152" i="13"/>
  <c r="K151" i="13"/>
  <c r="J151" i="13"/>
  <c r="I151" i="13"/>
  <c r="K150" i="13"/>
  <c r="J150" i="13"/>
  <c r="I150" i="13"/>
  <c r="K149" i="13"/>
  <c r="J149" i="13"/>
  <c r="I149" i="13"/>
  <c r="K148" i="13"/>
  <c r="J148" i="13"/>
  <c r="I148" i="13"/>
  <c r="K146" i="13"/>
  <c r="I146" i="13"/>
  <c r="H146" i="13"/>
  <c r="J146" i="13" s="1"/>
  <c r="G146" i="13"/>
  <c r="F146" i="13"/>
  <c r="E146" i="13"/>
  <c r="D146" i="13"/>
  <c r="C146" i="13"/>
  <c r="K145" i="13"/>
  <c r="J145" i="13"/>
  <c r="I145" i="13"/>
  <c r="K144" i="13"/>
  <c r="J144" i="13"/>
  <c r="I144" i="13"/>
  <c r="K143" i="13"/>
  <c r="J143" i="13"/>
  <c r="I143" i="13"/>
  <c r="K142" i="13"/>
  <c r="J142" i="13"/>
  <c r="I142" i="13"/>
  <c r="K141" i="13"/>
  <c r="J141" i="13"/>
  <c r="I141" i="13"/>
  <c r="K140" i="13"/>
  <c r="J140" i="13"/>
  <c r="I140" i="13"/>
  <c r="K139" i="13"/>
  <c r="J139" i="13"/>
  <c r="I139" i="13"/>
  <c r="K138" i="13"/>
  <c r="J138" i="13"/>
  <c r="I138" i="13"/>
  <c r="K137" i="13"/>
  <c r="J137" i="13"/>
  <c r="I137" i="13"/>
  <c r="K136" i="13"/>
  <c r="J136" i="13"/>
  <c r="I136" i="13"/>
  <c r="K135" i="13"/>
  <c r="J135" i="13"/>
  <c r="I135" i="13"/>
  <c r="K134" i="13"/>
  <c r="J134" i="13"/>
  <c r="I134" i="13"/>
  <c r="H132" i="13"/>
  <c r="K132" i="13" s="1"/>
  <c r="G132" i="13"/>
  <c r="F132" i="13"/>
  <c r="E132" i="13"/>
  <c r="D132" i="13"/>
  <c r="C132" i="13"/>
  <c r="K131" i="13"/>
  <c r="J131" i="13"/>
  <c r="I131" i="13"/>
  <c r="K130" i="13"/>
  <c r="J130" i="13"/>
  <c r="I130" i="13"/>
  <c r="K129" i="13"/>
  <c r="J129" i="13"/>
  <c r="I129" i="13"/>
  <c r="K128" i="13"/>
  <c r="J128" i="13"/>
  <c r="I128" i="13"/>
  <c r="K127" i="13"/>
  <c r="J127" i="13"/>
  <c r="I127" i="13"/>
  <c r="K126" i="13"/>
  <c r="J126" i="13"/>
  <c r="I126" i="13"/>
  <c r="K125" i="13"/>
  <c r="J125" i="13"/>
  <c r="I125" i="13"/>
  <c r="K124" i="13"/>
  <c r="J124" i="13"/>
  <c r="I124" i="13"/>
  <c r="K123" i="13"/>
  <c r="J123" i="13"/>
  <c r="I123" i="13"/>
  <c r="K122" i="13"/>
  <c r="J122" i="13"/>
  <c r="I122" i="13"/>
  <c r="K121" i="13"/>
  <c r="J121" i="13"/>
  <c r="I121" i="13"/>
  <c r="K120" i="13"/>
  <c r="J120" i="13"/>
  <c r="I120" i="13"/>
  <c r="H118" i="13"/>
  <c r="K118" i="13" s="1"/>
  <c r="G118" i="13"/>
  <c r="J118" i="13" s="1"/>
  <c r="F118" i="13"/>
  <c r="E118" i="13"/>
  <c r="D118" i="13"/>
  <c r="C118" i="13"/>
  <c r="K117" i="13"/>
  <c r="J117" i="13"/>
  <c r="I117" i="13"/>
  <c r="K116" i="13"/>
  <c r="J116" i="13"/>
  <c r="I116" i="13"/>
  <c r="K115" i="13"/>
  <c r="J115" i="13"/>
  <c r="I115" i="13"/>
  <c r="K114" i="13"/>
  <c r="J114" i="13"/>
  <c r="I114" i="13"/>
  <c r="K113" i="13"/>
  <c r="J113" i="13"/>
  <c r="I113" i="13"/>
  <c r="K112" i="13"/>
  <c r="J112" i="13"/>
  <c r="I112" i="13"/>
  <c r="K111" i="13"/>
  <c r="J111" i="13"/>
  <c r="I111" i="13"/>
  <c r="K110" i="13"/>
  <c r="J110" i="13"/>
  <c r="I110" i="13"/>
  <c r="K109" i="13"/>
  <c r="J109" i="13"/>
  <c r="I109" i="13"/>
  <c r="K108" i="13"/>
  <c r="J108" i="13"/>
  <c r="I108" i="13"/>
  <c r="K107" i="13"/>
  <c r="J107" i="13"/>
  <c r="I107" i="13"/>
  <c r="K106" i="13"/>
  <c r="J106" i="13"/>
  <c r="I106" i="13"/>
  <c r="J104" i="13"/>
  <c r="H104" i="13"/>
  <c r="I104" i="13" s="1"/>
  <c r="G104" i="13"/>
  <c r="F104" i="13"/>
  <c r="E104" i="13"/>
  <c r="D104" i="13"/>
  <c r="C104" i="13"/>
  <c r="K103" i="13"/>
  <c r="J103" i="13"/>
  <c r="I103" i="13"/>
  <c r="K102" i="13"/>
  <c r="J102" i="13"/>
  <c r="I102" i="13"/>
  <c r="K101" i="13"/>
  <c r="J101" i="13"/>
  <c r="I101" i="13"/>
  <c r="K100" i="13"/>
  <c r="J100" i="13"/>
  <c r="I100" i="13"/>
  <c r="K99" i="13"/>
  <c r="J99" i="13"/>
  <c r="I99" i="13"/>
  <c r="K98" i="13"/>
  <c r="J98" i="13"/>
  <c r="I98" i="13"/>
  <c r="K97" i="13"/>
  <c r="J97" i="13"/>
  <c r="I97" i="13"/>
  <c r="K96" i="13"/>
  <c r="J96" i="13"/>
  <c r="I96" i="13"/>
  <c r="K95" i="13"/>
  <c r="J95" i="13"/>
  <c r="I95" i="13"/>
  <c r="K94" i="13"/>
  <c r="J94" i="13"/>
  <c r="I94" i="13"/>
  <c r="K93" i="13"/>
  <c r="J93" i="13"/>
  <c r="I93" i="13"/>
  <c r="K92" i="13"/>
  <c r="J92" i="13"/>
  <c r="I92" i="13"/>
  <c r="K90" i="13"/>
  <c r="I90" i="13"/>
  <c r="H90" i="13"/>
  <c r="J90" i="13" s="1"/>
  <c r="G90" i="13"/>
  <c r="F90" i="13"/>
  <c r="E90" i="13"/>
  <c r="D90" i="13"/>
  <c r="C90" i="13"/>
  <c r="K89" i="13"/>
  <c r="J89" i="13"/>
  <c r="I89" i="13"/>
  <c r="K88" i="13"/>
  <c r="J88" i="13"/>
  <c r="I88" i="13"/>
  <c r="K87" i="13"/>
  <c r="J87" i="13"/>
  <c r="I87" i="13"/>
  <c r="K86" i="13"/>
  <c r="J86" i="13"/>
  <c r="I86" i="13"/>
  <c r="K85" i="13"/>
  <c r="J85" i="13"/>
  <c r="I85" i="13"/>
  <c r="K84" i="13"/>
  <c r="J84" i="13"/>
  <c r="I84" i="13"/>
  <c r="K83" i="13"/>
  <c r="J83" i="13"/>
  <c r="I83" i="13"/>
  <c r="K82" i="13"/>
  <c r="J82" i="13"/>
  <c r="I82" i="13"/>
  <c r="K81" i="13"/>
  <c r="J81" i="13"/>
  <c r="I81" i="13"/>
  <c r="K80" i="13"/>
  <c r="J80" i="13"/>
  <c r="I80" i="13"/>
  <c r="K79" i="13"/>
  <c r="J79" i="13"/>
  <c r="I79" i="13"/>
  <c r="K78" i="13"/>
  <c r="J78" i="13"/>
  <c r="I78" i="13"/>
  <c r="H76" i="13"/>
  <c r="K76" i="13" s="1"/>
  <c r="G76" i="13"/>
  <c r="F76" i="13"/>
  <c r="E76" i="13"/>
  <c r="D76" i="13"/>
  <c r="C76" i="13"/>
  <c r="K75" i="13"/>
  <c r="J75" i="13"/>
  <c r="I75" i="13"/>
  <c r="K74" i="13"/>
  <c r="J74" i="13"/>
  <c r="I74" i="13"/>
  <c r="K73" i="13"/>
  <c r="J73" i="13"/>
  <c r="I73" i="13"/>
  <c r="K72" i="13"/>
  <c r="J72" i="13"/>
  <c r="I72" i="13"/>
  <c r="K71" i="13"/>
  <c r="J71" i="13"/>
  <c r="I71" i="13"/>
  <c r="K70" i="13"/>
  <c r="J70" i="13"/>
  <c r="I70" i="13"/>
  <c r="K69" i="13"/>
  <c r="J69" i="13"/>
  <c r="I69" i="13"/>
  <c r="K68" i="13"/>
  <c r="J68" i="13"/>
  <c r="I68" i="13"/>
  <c r="K67" i="13"/>
  <c r="J67" i="13"/>
  <c r="I67" i="13"/>
  <c r="K66" i="13"/>
  <c r="J66" i="13"/>
  <c r="I66" i="13"/>
  <c r="K65" i="13"/>
  <c r="J65" i="13"/>
  <c r="I65" i="13"/>
  <c r="K64" i="13"/>
  <c r="J64" i="13"/>
  <c r="I64" i="13"/>
  <c r="H62" i="13"/>
  <c r="K62" i="13" s="1"/>
  <c r="G62" i="13"/>
  <c r="J62" i="13" s="1"/>
  <c r="F62" i="13"/>
  <c r="E62" i="13"/>
  <c r="D62" i="13"/>
  <c r="C62" i="13"/>
  <c r="K61" i="13"/>
  <c r="J61" i="13"/>
  <c r="I61" i="13"/>
  <c r="K60" i="13"/>
  <c r="J60" i="13"/>
  <c r="I60" i="13"/>
  <c r="K59" i="13"/>
  <c r="J59" i="13"/>
  <c r="I59" i="13"/>
  <c r="K58" i="13"/>
  <c r="J58" i="13"/>
  <c r="I58" i="13"/>
  <c r="K57" i="13"/>
  <c r="J57" i="13"/>
  <c r="I57" i="13"/>
  <c r="K56" i="13"/>
  <c r="J56" i="13"/>
  <c r="I56" i="13"/>
  <c r="K55" i="13"/>
  <c r="J55" i="13"/>
  <c r="I55" i="13"/>
  <c r="K54" i="13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J48" i="13"/>
  <c r="H48" i="13"/>
  <c r="I48" i="13" s="1"/>
  <c r="G48" i="13"/>
  <c r="F48" i="13"/>
  <c r="E48" i="13"/>
  <c r="D48" i="13"/>
  <c r="C48" i="13"/>
  <c r="K47" i="13"/>
  <c r="J47" i="13"/>
  <c r="I47" i="13"/>
  <c r="K46" i="13"/>
  <c r="J46" i="13"/>
  <c r="I46" i="13"/>
  <c r="K45" i="13"/>
  <c r="J45" i="13"/>
  <c r="I45" i="13"/>
  <c r="K44" i="13"/>
  <c r="J44" i="13"/>
  <c r="I44" i="13"/>
  <c r="K43" i="13"/>
  <c r="J43" i="13"/>
  <c r="I43" i="13"/>
  <c r="K42" i="13"/>
  <c r="J42" i="13"/>
  <c r="I42" i="13"/>
  <c r="K41" i="13"/>
  <c r="J41" i="13"/>
  <c r="I41" i="13"/>
  <c r="K40" i="13"/>
  <c r="J40" i="13"/>
  <c r="I40" i="13"/>
  <c r="K39" i="13"/>
  <c r="J39" i="13"/>
  <c r="I39" i="13"/>
  <c r="K38" i="13"/>
  <c r="J38" i="13"/>
  <c r="I38" i="13"/>
  <c r="K37" i="13"/>
  <c r="J37" i="13"/>
  <c r="I37" i="13"/>
  <c r="K36" i="13"/>
  <c r="J36" i="13"/>
  <c r="I36" i="13"/>
  <c r="K34" i="13"/>
  <c r="H34" i="13"/>
  <c r="J34" i="13" s="1"/>
  <c r="G34" i="13"/>
  <c r="F34" i="13"/>
  <c r="E34" i="13"/>
  <c r="D34" i="13"/>
  <c r="C34" i="13"/>
  <c r="K33" i="13"/>
  <c r="J33" i="13"/>
  <c r="I33" i="13"/>
  <c r="K32" i="13"/>
  <c r="J32" i="13"/>
  <c r="I32" i="13"/>
  <c r="K31" i="13"/>
  <c r="J31" i="13"/>
  <c r="I31" i="13"/>
  <c r="K30" i="13"/>
  <c r="J30" i="13"/>
  <c r="I30" i="13"/>
  <c r="K29" i="13"/>
  <c r="J29" i="13"/>
  <c r="I29" i="13"/>
  <c r="K28" i="13"/>
  <c r="J28" i="13"/>
  <c r="I28" i="13"/>
  <c r="K27" i="13"/>
  <c r="J27" i="13"/>
  <c r="I27" i="13"/>
  <c r="K26" i="13"/>
  <c r="J26" i="13"/>
  <c r="I26" i="13"/>
  <c r="K25" i="13"/>
  <c r="J25" i="13"/>
  <c r="I25" i="13"/>
  <c r="K24" i="13"/>
  <c r="J24" i="13"/>
  <c r="I24" i="13"/>
  <c r="K23" i="13"/>
  <c r="J23" i="13"/>
  <c r="I23" i="13"/>
  <c r="K22" i="13"/>
  <c r="J22" i="13"/>
  <c r="I22" i="13"/>
  <c r="T20" i="13"/>
  <c r="W20" i="13" s="1"/>
  <c r="S20" i="13"/>
  <c r="R20" i="13"/>
  <c r="Q20" i="13"/>
  <c r="P20" i="13"/>
  <c r="O20" i="13"/>
  <c r="K20" i="13"/>
  <c r="I20" i="13"/>
  <c r="H20" i="13"/>
  <c r="J20" i="13" s="1"/>
  <c r="G20" i="13"/>
  <c r="F20" i="13"/>
  <c r="E20" i="13"/>
  <c r="D20" i="13"/>
  <c r="C20" i="13"/>
  <c r="W19" i="13"/>
  <c r="V19" i="13"/>
  <c r="U19" i="13"/>
  <c r="K19" i="13"/>
  <c r="J19" i="13"/>
  <c r="I19" i="13"/>
  <c r="W18" i="13"/>
  <c r="V18" i="13"/>
  <c r="U18" i="13"/>
  <c r="K18" i="13"/>
  <c r="J18" i="13"/>
  <c r="I18" i="13"/>
  <c r="W17" i="13"/>
  <c r="V17" i="13"/>
  <c r="U17" i="13"/>
  <c r="K17" i="13"/>
  <c r="J17" i="13"/>
  <c r="I17" i="13"/>
  <c r="W16" i="13"/>
  <c r="V16" i="13"/>
  <c r="U16" i="13"/>
  <c r="K16" i="13"/>
  <c r="J16" i="13"/>
  <c r="I16" i="13"/>
  <c r="W15" i="13"/>
  <c r="V15" i="13"/>
  <c r="U15" i="13"/>
  <c r="K15" i="13"/>
  <c r="J15" i="13"/>
  <c r="I15" i="13"/>
  <c r="W14" i="13"/>
  <c r="V14" i="13"/>
  <c r="U14" i="13"/>
  <c r="K14" i="13"/>
  <c r="J14" i="13"/>
  <c r="I14" i="13"/>
  <c r="W13" i="13"/>
  <c r="V13" i="13"/>
  <c r="U13" i="13"/>
  <c r="K13" i="13"/>
  <c r="J13" i="13"/>
  <c r="I13" i="13"/>
  <c r="W12" i="13"/>
  <c r="V12" i="13"/>
  <c r="U12" i="13"/>
  <c r="K12" i="13"/>
  <c r="J12" i="13"/>
  <c r="I12" i="13"/>
  <c r="W11" i="13"/>
  <c r="V11" i="13"/>
  <c r="U11" i="13"/>
  <c r="K11" i="13"/>
  <c r="J11" i="13"/>
  <c r="I11" i="13"/>
  <c r="W10" i="13"/>
  <c r="V10" i="13"/>
  <c r="U10" i="13"/>
  <c r="K10" i="13"/>
  <c r="J10" i="13"/>
  <c r="I10" i="13"/>
  <c r="W9" i="13"/>
  <c r="V9" i="13"/>
  <c r="U9" i="13"/>
  <c r="K9" i="13"/>
  <c r="J9" i="13"/>
  <c r="I9" i="13"/>
  <c r="W8" i="13"/>
  <c r="V8" i="13"/>
  <c r="U8" i="13"/>
  <c r="K8" i="13"/>
  <c r="J8" i="13"/>
  <c r="I8" i="13"/>
  <c r="W6" i="13"/>
  <c r="V6" i="13"/>
  <c r="U6" i="13"/>
  <c r="K6" i="13"/>
  <c r="J6" i="13"/>
  <c r="I6" i="13"/>
  <c r="B3" i="13"/>
  <c r="V57" i="12"/>
  <c r="U57" i="12"/>
  <c r="T57" i="12"/>
  <c r="S57" i="12"/>
  <c r="G57" i="12"/>
  <c r="V56" i="12"/>
  <c r="U56" i="12"/>
  <c r="T56" i="12"/>
  <c r="S56" i="12"/>
  <c r="H56" i="12"/>
  <c r="K56" i="12" s="1"/>
  <c r="G56" i="12"/>
  <c r="F56" i="12"/>
  <c r="E56" i="12"/>
  <c r="D56" i="12"/>
  <c r="C56" i="12"/>
  <c r="V55" i="12"/>
  <c r="U55" i="12"/>
  <c r="T55" i="12"/>
  <c r="S55" i="12"/>
  <c r="L55" i="12"/>
  <c r="J55" i="12"/>
  <c r="H55" i="12"/>
  <c r="I55" i="12" s="1"/>
  <c r="G55" i="12"/>
  <c r="F55" i="12"/>
  <c r="E55" i="12"/>
  <c r="D55" i="12"/>
  <c r="C55" i="12"/>
  <c r="V54" i="12"/>
  <c r="U54" i="12"/>
  <c r="T54" i="12"/>
  <c r="S54" i="12"/>
  <c r="L54" i="12"/>
  <c r="K54" i="12"/>
  <c r="I54" i="12"/>
  <c r="H54" i="12"/>
  <c r="J54" i="12" s="1"/>
  <c r="G54" i="12"/>
  <c r="F54" i="12"/>
  <c r="E54" i="12"/>
  <c r="D54" i="12"/>
  <c r="D57" i="12" s="1"/>
  <c r="C54" i="12"/>
  <c r="V53" i="12"/>
  <c r="U53" i="12"/>
  <c r="T53" i="12"/>
  <c r="S53" i="12"/>
  <c r="H53" i="12"/>
  <c r="L56" i="12" s="1"/>
  <c r="G53" i="12"/>
  <c r="F53" i="12"/>
  <c r="F57" i="12" s="1"/>
  <c r="E53" i="12"/>
  <c r="E57" i="12" s="1"/>
  <c r="D53" i="12"/>
  <c r="C53" i="12"/>
  <c r="C57" i="12" s="1"/>
  <c r="V52" i="12"/>
  <c r="U52" i="12"/>
  <c r="T52" i="12"/>
  <c r="S52" i="12"/>
  <c r="L52" i="12"/>
  <c r="K52" i="12"/>
  <c r="J52" i="12"/>
  <c r="I52" i="12"/>
  <c r="V51" i="12"/>
  <c r="U51" i="12"/>
  <c r="T51" i="12"/>
  <c r="S51" i="12"/>
  <c r="L51" i="12"/>
  <c r="K51" i="12"/>
  <c r="J51" i="12"/>
  <c r="I51" i="12"/>
  <c r="V50" i="12"/>
  <c r="U50" i="12"/>
  <c r="T50" i="12"/>
  <c r="S50" i="12"/>
  <c r="L50" i="12"/>
  <c r="K50" i="12"/>
  <c r="J50" i="12"/>
  <c r="I50" i="12"/>
  <c r="V49" i="12"/>
  <c r="U49" i="12"/>
  <c r="T49" i="12"/>
  <c r="S49" i="12"/>
  <c r="L49" i="12"/>
  <c r="K49" i="12"/>
  <c r="J49" i="12"/>
  <c r="I49" i="12"/>
  <c r="V48" i="12"/>
  <c r="U48" i="12"/>
  <c r="T48" i="12"/>
  <c r="S48" i="12"/>
  <c r="L48" i="12"/>
  <c r="K48" i="12"/>
  <c r="J48" i="12"/>
  <c r="I48" i="12"/>
  <c r="V47" i="12"/>
  <c r="U47" i="12"/>
  <c r="T47" i="12"/>
  <c r="S47" i="12"/>
  <c r="L47" i="12"/>
  <c r="K47" i="12"/>
  <c r="J47" i="12"/>
  <c r="I47" i="12"/>
  <c r="V46" i="12"/>
  <c r="U46" i="12"/>
  <c r="T46" i="12"/>
  <c r="S46" i="12"/>
  <c r="L46" i="12"/>
  <c r="K46" i="12"/>
  <c r="J46" i="12"/>
  <c r="I46" i="12"/>
  <c r="V45" i="12"/>
  <c r="U45" i="12"/>
  <c r="T45" i="12"/>
  <c r="S45" i="12"/>
  <c r="L45" i="12"/>
  <c r="K45" i="12"/>
  <c r="J45" i="12"/>
  <c r="I45" i="12"/>
  <c r="V44" i="12"/>
  <c r="U44" i="12"/>
  <c r="T44" i="12"/>
  <c r="S44" i="12"/>
  <c r="L44" i="12"/>
  <c r="K44" i="12"/>
  <c r="J44" i="12"/>
  <c r="I44" i="12"/>
  <c r="V43" i="12"/>
  <c r="U43" i="12"/>
  <c r="T43" i="12"/>
  <c r="S43" i="12"/>
  <c r="L43" i="12"/>
  <c r="K43" i="12"/>
  <c r="J43" i="12"/>
  <c r="I43" i="12"/>
  <c r="V42" i="12"/>
  <c r="U42" i="12"/>
  <c r="T42" i="12"/>
  <c r="S42" i="12"/>
  <c r="L42" i="12"/>
  <c r="K42" i="12"/>
  <c r="J42" i="12"/>
  <c r="I42" i="12"/>
  <c r="V41" i="12"/>
  <c r="U41" i="12"/>
  <c r="T41" i="12"/>
  <c r="S41" i="12"/>
  <c r="L41" i="12"/>
  <c r="K41" i="12"/>
  <c r="J41" i="12"/>
  <c r="I41" i="12"/>
  <c r="V40" i="12"/>
  <c r="U40" i="12"/>
  <c r="T40" i="12"/>
  <c r="S40" i="12"/>
  <c r="L40" i="12"/>
  <c r="K40" i="12"/>
  <c r="J40" i="12"/>
  <c r="I40" i="12"/>
  <c r="V39" i="12"/>
  <c r="U39" i="12"/>
  <c r="T39" i="12"/>
  <c r="S39" i="12"/>
  <c r="L39" i="12"/>
  <c r="K39" i="12"/>
  <c r="J39" i="12"/>
  <c r="I39" i="12"/>
  <c r="V38" i="12"/>
  <c r="U38" i="12"/>
  <c r="T38" i="12"/>
  <c r="S38" i="12"/>
  <c r="L38" i="12"/>
  <c r="K38" i="12"/>
  <c r="J38" i="12"/>
  <c r="I38" i="12"/>
  <c r="V37" i="12"/>
  <c r="U37" i="12"/>
  <c r="T37" i="12"/>
  <c r="S37" i="12"/>
  <c r="L37" i="12"/>
  <c r="K37" i="12"/>
  <c r="J37" i="12"/>
  <c r="I37" i="12"/>
  <c r="V36" i="12"/>
  <c r="U36" i="12"/>
  <c r="T36" i="12"/>
  <c r="S36" i="12"/>
  <c r="L36" i="12"/>
  <c r="K36" i="12"/>
  <c r="J36" i="12"/>
  <c r="I36" i="12"/>
  <c r="V35" i="12"/>
  <c r="U35" i="12"/>
  <c r="T35" i="12"/>
  <c r="S35" i="12"/>
  <c r="L35" i="12"/>
  <c r="K35" i="12"/>
  <c r="J35" i="12"/>
  <c r="I35" i="12"/>
  <c r="V34" i="12"/>
  <c r="U34" i="12"/>
  <c r="T34" i="12"/>
  <c r="S34" i="12"/>
  <c r="L34" i="12"/>
  <c r="K34" i="12"/>
  <c r="J34" i="12"/>
  <c r="I34" i="12"/>
  <c r="V33" i="12"/>
  <c r="U33" i="12"/>
  <c r="T33" i="12"/>
  <c r="S33" i="12"/>
  <c r="L33" i="12"/>
  <c r="K33" i="12"/>
  <c r="J33" i="12"/>
  <c r="I33" i="12"/>
  <c r="V32" i="12"/>
  <c r="U32" i="12"/>
  <c r="T32" i="12"/>
  <c r="S32" i="12"/>
  <c r="L32" i="12"/>
  <c r="K32" i="12"/>
  <c r="J32" i="12"/>
  <c r="I32" i="12"/>
  <c r="V31" i="12"/>
  <c r="U31" i="12"/>
  <c r="T31" i="12"/>
  <c r="S31" i="12"/>
  <c r="L31" i="12"/>
  <c r="K31" i="12"/>
  <c r="J31" i="12"/>
  <c r="I31" i="12"/>
  <c r="V30" i="12"/>
  <c r="U30" i="12"/>
  <c r="T30" i="12"/>
  <c r="S30" i="12"/>
  <c r="L30" i="12"/>
  <c r="K30" i="12"/>
  <c r="J30" i="12"/>
  <c r="I30" i="12"/>
  <c r="V29" i="12"/>
  <c r="U29" i="12"/>
  <c r="T29" i="12"/>
  <c r="S29" i="12"/>
  <c r="L29" i="12"/>
  <c r="K29" i="12"/>
  <c r="J29" i="12"/>
  <c r="I29" i="12"/>
  <c r="V28" i="12"/>
  <c r="U28" i="12"/>
  <c r="T28" i="12"/>
  <c r="S28" i="12"/>
  <c r="L28" i="12"/>
  <c r="K28" i="12"/>
  <c r="J28" i="12"/>
  <c r="I28" i="12"/>
  <c r="V27" i="12"/>
  <c r="U27" i="12"/>
  <c r="T27" i="12"/>
  <c r="S27" i="12"/>
  <c r="L27" i="12"/>
  <c r="K27" i="12"/>
  <c r="J27" i="12"/>
  <c r="I27" i="12"/>
  <c r="V26" i="12"/>
  <c r="U26" i="12"/>
  <c r="T26" i="12"/>
  <c r="S26" i="12"/>
  <c r="L26" i="12"/>
  <c r="K26" i="12"/>
  <c r="J26" i="12"/>
  <c r="I26" i="12"/>
  <c r="V25" i="12"/>
  <c r="U25" i="12"/>
  <c r="T25" i="12"/>
  <c r="S25" i="12"/>
  <c r="L25" i="12"/>
  <c r="K25" i="12"/>
  <c r="J25" i="12"/>
  <c r="I25" i="12"/>
  <c r="V24" i="12"/>
  <c r="U24" i="12"/>
  <c r="T24" i="12"/>
  <c r="S24" i="12"/>
  <c r="L24" i="12"/>
  <c r="K24" i="12"/>
  <c r="J24" i="12"/>
  <c r="I24" i="12"/>
  <c r="V23" i="12"/>
  <c r="U23" i="12"/>
  <c r="T23" i="12"/>
  <c r="S23" i="12"/>
  <c r="L23" i="12"/>
  <c r="K23" i="12"/>
  <c r="J23" i="12"/>
  <c r="I23" i="12"/>
  <c r="V22" i="12"/>
  <c r="U22" i="12"/>
  <c r="T22" i="12"/>
  <c r="S22" i="12"/>
  <c r="L22" i="12"/>
  <c r="K22" i="12"/>
  <c r="J22" i="12"/>
  <c r="I22" i="12"/>
  <c r="V21" i="12"/>
  <c r="U21" i="12"/>
  <c r="T21" i="12"/>
  <c r="S21" i="12"/>
  <c r="L21" i="12"/>
  <c r="K21" i="12"/>
  <c r="J21" i="12"/>
  <c r="I21" i="12"/>
  <c r="V20" i="12"/>
  <c r="U20" i="12"/>
  <c r="T20" i="12"/>
  <c r="S20" i="12"/>
  <c r="L20" i="12"/>
  <c r="K20" i="12"/>
  <c r="J20" i="12"/>
  <c r="I20" i="12"/>
  <c r="V19" i="12"/>
  <c r="U19" i="12"/>
  <c r="T19" i="12"/>
  <c r="S19" i="12"/>
  <c r="L19" i="12"/>
  <c r="K19" i="12"/>
  <c r="J19" i="12"/>
  <c r="I19" i="12"/>
  <c r="V18" i="12"/>
  <c r="U18" i="12"/>
  <c r="T18" i="12"/>
  <c r="S18" i="12"/>
  <c r="L18" i="12"/>
  <c r="K18" i="12"/>
  <c r="J18" i="12"/>
  <c r="I18" i="12"/>
  <c r="V17" i="12"/>
  <c r="U17" i="12"/>
  <c r="T17" i="12"/>
  <c r="S17" i="12"/>
  <c r="L17" i="12"/>
  <c r="K17" i="12"/>
  <c r="J17" i="12"/>
  <c r="I17" i="12"/>
  <c r="V16" i="12"/>
  <c r="U16" i="12"/>
  <c r="T16" i="12"/>
  <c r="S16" i="12"/>
  <c r="L16" i="12"/>
  <c r="K16" i="12"/>
  <c r="J16" i="12"/>
  <c r="I16" i="12"/>
  <c r="V15" i="12"/>
  <c r="U15" i="12"/>
  <c r="T15" i="12"/>
  <c r="S15" i="12"/>
  <c r="L15" i="12"/>
  <c r="K15" i="12"/>
  <c r="J15" i="12"/>
  <c r="I15" i="12"/>
  <c r="A15" i="12"/>
  <c r="V14" i="12"/>
  <c r="U14" i="12"/>
  <c r="T14" i="12"/>
  <c r="S14" i="12"/>
  <c r="L14" i="12"/>
  <c r="K14" i="12"/>
  <c r="J14" i="12"/>
  <c r="I14" i="12"/>
  <c r="V13" i="12"/>
  <c r="U13" i="12"/>
  <c r="T13" i="12"/>
  <c r="S13" i="12"/>
  <c r="L13" i="12"/>
  <c r="K13" i="12"/>
  <c r="J13" i="12"/>
  <c r="I13" i="12"/>
  <c r="V12" i="12"/>
  <c r="U12" i="12"/>
  <c r="T12" i="12"/>
  <c r="S12" i="12"/>
  <c r="L12" i="12"/>
  <c r="K12" i="12"/>
  <c r="J12" i="12"/>
  <c r="I12" i="12"/>
  <c r="A12" i="12"/>
  <c r="V11" i="12"/>
  <c r="U11" i="12"/>
  <c r="T11" i="12"/>
  <c r="S11" i="12"/>
  <c r="L11" i="12"/>
  <c r="K11" i="12"/>
  <c r="J11" i="12"/>
  <c r="I11" i="12"/>
  <c r="A11" i="12"/>
  <c r="V10" i="12"/>
  <c r="U10" i="12"/>
  <c r="T10" i="12"/>
  <c r="S10" i="12"/>
  <c r="L10" i="12"/>
  <c r="K10" i="12"/>
  <c r="J10" i="12"/>
  <c r="I10" i="12"/>
  <c r="V9" i="12"/>
  <c r="U9" i="12"/>
  <c r="T9" i="12"/>
  <c r="S9" i="12"/>
  <c r="L9" i="12"/>
  <c r="K9" i="12"/>
  <c r="J9" i="12"/>
  <c r="I9" i="12"/>
  <c r="V8" i="12"/>
  <c r="U8" i="12"/>
  <c r="T8" i="12"/>
  <c r="S8" i="12"/>
  <c r="L8" i="12"/>
  <c r="K8" i="12"/>
  <c r="J8" i="12"/>
  <c r="I8" i="12"/>
  <c r="V7" i="12"/>
  <c r="U7" i="12"/>
  <c r="T7" i="12"/>
  <c r="S7" i="12"/>
  <c r="L7" i="12"/>
  <c r="K7" i="12"/>
  <c r="J7" i="12"/>
  <c r="I7" i="12"/>
  <c r="V6" i="12"/>
  <c r="U6" i="12"/>
  <c r="T6" i="12"/>
  <c r="S6" i="12"/>
  <c r="L6" i="12"/>
  <c r="K6" i="12"/>
  <c r="J6" i="12"/>
  <c r="I6" i="12"/>
  <c r="V5" i="12"/>
  <c r="U5" i="12"/>
  <c r="T5" i="12"/>
  <c r="S5" i="12"/>
  <c r="L5" i="12"/>
  <c r="K5" i="12"/>
  <c r="J5" i="12"/>
  <c r="I5" i="12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B101" i="1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D100" i="11"/>
  <c r="D90" i="11"/>
  <c r="D89" i="11"/>
  <c r="D88" i="11"/>
  <c r="D87" i="11"/>
  <c r="D86" i="11"/>
  <c r="D85" i="11"/>
  <c r="D84" i="11"/>
  <c r="D83" i="11"/>
  <c r="D82" i="11"/>
  <c r="D81" i="11"/>
  <c r="D80" i="11"/>
  <c r="B80" i="1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D79" i="11"/>
  <c r="B79" i="11"/>
  <c r="D78" i="11"/>
  <c r="B78" i="11"/>
  <c r="D77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B56" i="1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D55" i="11"/>
  <c r="B55" i="11"/>
  <c r="D54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B32" i="1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D31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D8" i="11"/>
  <c r="O21" i="9"/>
  <c r="M21" i="9"/>
  <c r="K21" i="9"/>
  <c r="I21" i="9"/>
  <c r="G21" i="9"/>
  <c r="E21" i="9"/>
  <c r="O20" i="9"/>
  <c r="M20" i="9"/>
  <c r="K20" i="9"/>
  <c r="I20" i="9"/>
  <c r="G20" i="9"/>
  <c r="E20" i="9"/>
  <c r="O19" i="9"/>
  <c r="M19" i="9"/>
  <c r="K19" i="9"/>
  <c r="I19" i="9"/>
  <c r="G19" i="9"/>
  <c r="E19" i="9"/>
  <c r="O18" i="9"/>
  <c r="M18" i="9"/>
  <c r="K18" i="9"/>
  <c r="I18" i="9"/>
  <c r="G18" i="9"/>
  <c r="E18" i="9"/>
  <c r="O17" i="9"/>
  <c r="M17" i="9"/>
  <c r="K17" i="9"/>
  <c r="I17" i="9"/>
  <c r="G17" i="9"/>
  <c r="E17" i="9"/>
  <c r="O16" i="9"/>
  <c r="M16" i="9"/>
  <c r="K16" i="9"/>
  <c r="I16" i="9"/>
  <c r="G16" i="9"/>
  <c r="E16" i="9"/>
  <c r="O15" i="9"/>
  <c r="M15" i="9"/>
  <c r="K15" i="9"/>
  <c r="I15" i="9"/>
  <c r="E15" i="9"/>
  <c r="O14" i="9"/>
  <c r="M14" i="9"/>
  <c r="K14" i="9"/>
  <c r="I14" i="9"/>
  <c r="E14" i="9"/>
  <c r="Q13" i="9"/>
  <c r="O13" i="9"/>
  <c r="M13" i="9"/>
  <c r="K13" i="9"/>
  <c r="I13" i="9"/>
  <c r="E13" i="9"/>
  <c r="Q12" i="9"/>
  <c r="O12" i="9"/>
  <c r="M12" i="9"/>
  <c r="K12" i="9"/>
  <c r="I12" i="9"/>
  <c r="E12" i="9"/>
  <c r="Q11" i="9"/>
  <c r="O11" i="9"/>
  <c r="M11" i="9"/>
  <c r="K11" i="9"/>
  <c r="I11" i="9"/>
  <c r="G11" i="9"/>
  <c r="E11" i="9"/>
  <c r="Q10" i="9"/>
  <c r="O10" i="9"/>
  <c r="M10" i="9"/>
  <c r="K10" i="9"/>
  <c r="I10" i="9"/>
  <c r="G10" i="9"/>
  <c r="E10" i="9"/>
  <c r="Q9" i="9"/>
  <c r="O9" i="9"/>
  <c r="M9" i="9"/>
  <c r="K9" i="9"/>
  <c r="I9" i="9"/>
  <c r="G9" i="9"/>
  <c r="E9" i="9"/>
  <c r="S52" i="6"/>
  <c r="R52" i="6"/>
  <c r="Q52" i="6"/>
  <c r="K52" i="6"/>
  <c r="J52" i="6"/>
  <c r="I52" i="6"/>
  <c r="S51" i="6"/>
  <c r="R51" i="6"/>
  <c r="Q51" i="6"/>
  <c r="K51" i="6"/>
  <c r="J51" i="6"/>
  <c r="I51" i="6"/>
  <c r="S50" i="6"/>
  <c r="R50" i="6"/>
  <c r="Q50" i="6"/>
  <c r="K50" i="6"/>
  <c r="J50" i="6"/>
  <c r="I50" i="6"/>
  <c r="S49" i="6"/>
  <c r="R49" i="6"/>
  <c r="Q49" i="6"/>
  <c r="K49" i="6"/>
  <c r="J49" i="6"/>
  <c r="I49" i="6"/>
  <c r="S48" i="6"/>
  <c r="R48" i="6"/>
  <c r="Q48" i="6"/>
  <c r="K48" i="6"/>
  <c r="J48" i="6"/>
  <c r="I48" i="6"/>
  <c r="S47" i="6"/>
  <c r="R47" i="6"/>
  <c r="Q47" i="6"/>
  <c r="K47" i="6"/>
  <c r="J47" i="6"/>
  <c r="I47" i="6"/>
  <c r="S46" i="6"/>
  <c r="R46" i="6"/>
  <c r="Q46" i="6"/>
  <c r="K46" i="6"/>
  <c r="J46" i="6"/>
  <c r="I46" i="6"/>
  <c r="S45" i="6"/>
  <c r="R45" i="6"/>
  <c r="Q45" i="6"/>
  <c r="K45" i="6"/>
  <c r="J45" i="6"/>
  <c r="I45" i="6"/>
  <c r="S44" i="6"/>
  <c r="R44" i="6"/>
  <c r="Q44" i="6"/>
  <c r="K44" i="6"/>
  <c r="J44" i="6"/>
  <c r="I44" i="6"/>
  <c r="S43" i="6"/>
  <c r="R43" i="6"/>
  <c r="Q43" i="6"/>
  <c r="K43" i="6"/>
  <c r="J43" i="6"/>
  <c r="I43" i="6"/>
  <c r="S42" i="6"/>
  <c r="R42" i="6"/>
  <c r="Q42" i="6"/>
  <c r="K42" i="6"/>
  <c r="J42" i="6"/>
  <c r="I42" i="6"/>
  <c r="S41" i="6"/>
  <c r="R41" i="6"/>
  <c r="Q41" i="6"/>
  <c r="K41" i="6"/>
  <c r="J41" i="6"/>
  <c r="I41" i="6"/>
  <c r="S40" i="6"/>
  <c r="R40" i="6"/>
  <c r="Q40" i="6"/>
  <c r="K40" i="6"/>
  <c r="J40" i="6"/>
  <c r="I40" i="6"/>
  <c r="S39" i="6"/>
  <c r="R39" i="6"/>
  <c r="Q39" i="6"/>
  <c r="K39" i="6"/>
  <c r="J39" i="6"/>
  <c r="I39" i="6"/>
  <c r="S38" i="6"/>
  <c r="R38" i="6"/>
  <c r="Q38" i="6"/>
  <c r="K38" i="6"/>
  <c r="J38" i="6"/>
  <c r="I38" i="6"/>
  <c r="S37" i="6"/>
  <c r="R37" i="6"/>
  <c r="Q37" i="6"/>
  <c r="K37" i="6"/>
  <c r="J37" i="6"/>
  <c r="I37" i="6"/>
  <c r="S36" i="6"/>
  <c r="R36" i="6"/>
  <c r="Q36" i="6"/>
  <c r="K36" i="6"/>
  <c r="J36" i="6"/>
  <c r="I36" i="6"/>
  <c r="S35" i="6"/>
  <c r="R35" i="6"/>
  <c r="Q35" i="6"/>
  <c r="K35" i="6"/>
  <c r="J35" i="6"/>
  <c r="I35" i="6"/>
  <c r="S34" i="6"/>
  <c r="R34" i="6"/>
  <c r="Q34" i="6"/>
  <c r="K34" i="6"/>
  <c r="J34" i="6"/>
  <c r="I34" i="6"/>
  <c r="S33" i="6"/>
  <c r="R33" i="6"/>
  <c r="Q33" i="6"/>
  <c r="K33" i="6"/>
  <c r="J33" i="6"/>
  <c r="I33" i="6"/>
  <c r="S32" i="6"/>
  <c r="R32" i="6"/>
  <c r="Q32" i="6"/>
  <c r="K32" i="6"/>
  <c r="J32" i="6"/>
  <c r="I32" i="6"/>
  <c r="S31" i="6"/>
  <c r="R31" i="6"/>
  <c r="Q31" i="6"/>
  <c r="K31" i="6"/>
  <c r="J31" i="6"/>
  <c r="I31" i="6"/>
  <c r="S30" i="6"/>
  <c r="R30" i="6"/>
  <c r="Q30" i="6"/>
  <c r="K30" i="6"/>
  <c r="J30" i="6"/>
  <c r="I30" i="6"/>
  <c r="S29" i="6"/>
  <c r="R29" i="6"/>
  <c r="Q29" i="6"/>
  <c r="K29" i="6"/>
  <c r="J29" i="6"/>
  <c r="I29" i="6"/>
  <c r="S28" i="6"/>
  <c r="R28" i="6"/>
  <c r="Q28" i="6"/>
  <c r="K28" i="6"/>
  <c r="J28" i="6"/>
  <c r="I28" i="6"/>
  <c r="S27" i="6"/>
  <c r="R27" i="6"/>
  <c r="Q27" i="6"/>
  <c r="K27" i="6"/>
  <c r="J27" i="6"/>
  <c r="I27" i="6"/>
  <c r="S26" i="6"/>
  <c r="R26" i="6"/>
  <c r="Q26" i="6"/>
  <c r="K26" i="6"/>
  <c r="J26" i="6"/>
  <c r="I26" i="6"/>
  <c r="S25" i="6"/>
  <c r="R25" i="6"/>
  <c r="Q25" i="6"/>
  <c r="K25" i="6"/>
  <c r="J25" i="6"/>
  <c r="I25" i="6"/>
  <c r="S24" i="6"/>
  <c r="R24" i="6"/>
  <c r="Q24" i="6"/>
  <c r="K24" i="6"/>
  <c r="J24" i="6"/>
  <c r="I24" i="6"/>
  <c r="S23" i="6"/>
  <c r="R23" i="6"/>
  <c r="Q23" i="6"/>
  <c r="K23" i="6"/>
  <c r="J23" i="6"/>
  <c r="I23" i="6"/>
  <c r="S22" i="6"/>
  <c r="R22" i="6"/>
  <c r="Q22" i="6"/>
  <c r="K22" i="6"/>
  <c r="J22" i="6"/>
  <c r="I22" i="6"/>
  <c r="S21" i="6"/>
  <c r="R21" i="6"/>
  <c r="Q21" i="6"/>
  <c r="K21" i="6"/>
  <c r="J21" i="6"/>
  <c r="I21" i="6"/>
  <c r="S20" i="6"/>
  <c r="R20" i="6"/>
  <c r="Q20" i="6"/>
  <c r="K20" i="6"/>
  <c r="J20" i="6"/>
  <c r="I20" i="6"/>
  <c r="S19" i="6"/>
  <c r="R19" i="6"/>
  <c r="Q19" i="6"/>
  <c r="K19" i="6"/>
  <c r="J19" i="6"/>
  <c r="I19" i="6"/>
  <c r="S18" i="6"/>
  <c r="R18" i="6"/>
  <c r="Q18" i="6"/>
  <c r="K18" i="6"/>
  <c r="J18" i="6"/>
  <c r="I18" i="6"/>
  <c r="S17" i="6"/>
  <c r="R17" i="6"/>
  <c r="Q17" i="6"/>
  <c r="K17" i="6"/>
  <c r="J17" i="6"/>
  <c r="I17" i="6"/>
  <c r="S16" i="6"/>
  <c r="R16" i="6"/>
  <c r="Q16" i="6"/>
  <c r="K16" i="6"/>
  <c r="J16" i="6"/>
  <c r="I16" i="6"/>
  <c r="S15" i="6"/>
  <c r="R15" i="6"/>
  <c r="Q15" i="6"/>
  <c r="K15" i="6"/>
  <c r="J15" i="6"/>
  <c r="I15" i="6"/>
  <c r="S14" i="6"/>
  <c r="R14" i="6"/>
  <c r="Q14" i="6"/>
  <c r="K14" i="6"/>
  <c r="J14" i="6"/>
  <c r="I14" i="6"/>
  <c r="S13" i="6"/>
  <c r="R13" i="6"/>
  <c r="Q13" i="6"/>
  <c r="K13" i="6"/>
  <c r="J13" i="6"/>
  <c r="I13" i="6"/>
  <c r="S12" i="6"/>
  <c r="R12" i="6"/>
  <c r="Q12" i="6"/>
  <c r="K12" i="6"/>
  <c r="J12" i="6"/>
  <c r="I12" i="6"/>
  <c r="S11" i="6"/>
  <c r="R11" i="6"/>
  <c r="Q11" i="6"/>
  <c r="K11" i="6"/>
  <c r="J11" i="6"/>
  <c r="I11" i="6"/>
  <c r="S10" i="6"/>
  <c r="R10" i="6"/>
  <c r="Q10" i="6"/>
  <c r="K10" i="6"/>
  <c r="J10" i="6"/>
  <c r="I10" i="6"/>
  <c r="S9" i="6"/>
  <c r="R9" i="6"/>
  <c r="Q9" i="6"/>
  <c r="K9" i="6"/>
  <c r="J9" i="6"/>
  <c r="I9" i="6"/>
  <c r="S8" i="6"/>
  <c r="R8" i="6"/>
  <c r="Q8" i="6"/>
  <c r="K8" i="6"/>
  <c r="J8" i="6"/>
  <c r="I8" i="6"/>
  <c r="S7" i="6"/>
  <c r="R7" i="6"/>
  <c r="Q7" i="6"/>
  <c r="K7" i="6"/>
  <c r="J7" i="6"/>
  <c r="I7" i="6"/>
  <c r="S6" i="6"/>
  <c r="R6" i="6"/>
  <c r="Q6" i="6"/>
  <c r="K6" i="6"/>
  <c r="J6" i="6"/>
  <c r="I6" i="6"/>
  <c r="B3" i="6"/>
  <c r="W52" i="5"/>
  <c r="V52" i="5"/>
  <c r="U52" i="5"/>
  <c r="T52" i="5"/>
  <c r="S52" i="5"/>
  <c r="M52" i="5"/>
  <c r="L52" i="5"/>
  <c r="K52" i="5"/>
  <c r="J52" i="5"/>
  <c r="I52" i="5"/>
  <c r="W51" i="5"/>
  <c r="V51" i="5"/>
  <c r="U51" i="5"/>
  <c r="T51" i="5"/>
  <c r="S51" i="5"/>
  <c r="M51" i="5"/>
  <c r="L51" i="5"/>
  <c r="K51" i="5"/>
  <c r="J51" i="5"/>
  <c r="I51" i="5"/>
  <c r="W50" i="5"/>
  <c r="V50" i="5"/>
  <c r="U50" i="5"/>
  <c r="T50" i="5"/>
  <c r="S50" i="5"/>
  <c r="M50" i="5"/>
  <c r="L50" i="5"/>
  <c r="K50" i="5"/>
  <c r="J50" i="5"/>
  <c r="I50" i="5"/>
  <c r="W49" i="5"/>
  <c r="V49" i="5"/>
  <c r="U49" i="5"/>
  <c r="T49" i="5"/>
  <c r="S49" i="5"/>
  <c r="M49" i="5"/>
  <c r="L49" i="5"/>
  <c r="K49" i="5"/>
  <c r="J49" i="5"/>
  <c r="I49" i="5"/>
  <c r="W48" i="5"/>
  <c r="V48" i="5"/>
  <c r="U48" i="5"/>
  <c r="T48" i="5"/>
  <c r="S48" i="5"/>
  <c r="M48" i="5"/>
  <c r="L48" i="5"/>
  <c r="K48" i="5"/>
  <c r="J48" i="5"/>
  <c r="I48" i="5"/>
  <c r="W47" i="5"/>
  <c r="V47" i="5"/>
  <c r="U47" i="5"/>
  <c r="T47" i="5"/>
  <c r="S47" i="5"/>
  <c r="M47" i="5"/>
  <c r="L47" i="5"/>
  <c r="K47" i="5"/>
  <c r="J47" i="5"/>
  <c r="I47" i="5"/>
  <c r="W46" i="5"/>
  <c r="V46" i="5"/>
  <c r="U46" i="5"/>
  <c r="T46" i="5"/>
  <c r="S46" i="5"/>
  <c r="M46" i="5"/>
  <c r="L46" i="5"/>
  <c r="K46" i="5"/>
  <c r="J46" i="5"/>
  <c r="I46" i="5"/>
  <c r="W45" i="5"/>
  <c r="V45" i="5"/>
  <c r="U45" i="5"/>
  <c r="T45" i="5"/>
  <c r="S45" i="5"/>
  <c r="M45" i="5"/>
  <c r="L45" i="5"/>
  <c r="K45" i="5"/>
  <c r="J45" i="5"/>
  <c r="I45" i="5"/>
  <c r="W44" i="5"/>
  <c r="V44" i="5"/>
  <c r="U44" i="5"/>
  <c r="T44" i="5"/>
  <c r="S44" i="5"/>
  <c r="M44" i="5"/>
  <c r="L44" i="5"/>
  <c r="K44" i="5"/>
  <c r="J44" i="5"/>
  <c r="I44" i="5"/>
  <c r="W43" i="5"/>
  <c r="V43" i="5"/>
  <c r="U43" i="5"/>
  <c r="T43" i="5"/>
  <c r="S43" i="5"/>
  <c r="M43" i="5"/>
  <c r="L43" i="5"/>
  <c r="K43" i="5"/>
  <c r="J43" i="5"/>
  <c r="I43" i="5"/>
  <c r="W42" i="5"/>
  <c r="V42" i="5"/>
  <c r="U42" i="5"/>
  <c r="T42" i="5"/>
  <c r="S42" i="5"/>
  <c r="M42" i="5"/>
  <c r="L42" i="5"/>
  <c r="K42" i="5"/>
  <c r="J42" i="5"/>
  <c r="I42" i="5"/>
  <c r="W41" i="5"/>
  <c r="V41" i="5"/>
  <c r="U41" i="5"/>
  <c r="T41" i="5"/>
  <c r="S41" i="5"/>
  <c r="M41" i="5"/>
  <c r="L41" i="5"/>
  <c r="K41" i="5"/>
  <c r="J41" i="5"/>
  <c r="I41" i="5"/>
  <c r="W40" i="5"/>
  <c r="V40" i="5"/>
  <c r="U40" i="5"/>
  <c r="T40" i="5"/>
  <c r="S40" i="5"/>
  <c r="M40" i="5"/>
  <c r="L40" i="5"/>
  <c r="K40" i="5"/>
  <c r="J40" i="5"/>
  <c r="I40" i="5"/>
  <c r="W39" i="5"/>
  <c r="V39" i="5"/>
  <c r="U39" i="5"/>
  <c r="T39" i="5"/>
  <c r="S39" i="5"/>
  <c r="M39" i="5"/>
  <c r="L39" i="5"/>
  <c r="K39" i="5"/>
  <c r="J39" i="5"/>
  <c r="I39" i="5"/>
  <c r="W38" i="5"/>
  <c r="V38" i="5"/>
  <c r="U38" i="5"/>
  <c r="T38" i="5"/>
  <c r="S38" i="5"/>
  <c r="M38" i="5"/>
  <c r="L38" i="5"/>
  <c r="K38" i="5"/>
  <c r="J38" i="5"/>
  <c r="I38" i="5"/>
  <c r="W37" i="5"/>
  <c r="V37" i="5"/>
  <c r="U37" i="5"/>
  <c r="T37" i="5"/>
  <c r="S37" i="5"/>
  <c r="M37" i="5"/>
  <c r="L37" i="5"/>
  <c r="K37" i="5"/>
  <c r="J37" i="5"/>
  <c r="I37" i="5"/>
  <c r="W36" i="5"/>
  <c r="V36" i="5"/>
  <c r="U36" i="5"/>
  <c r="T36" i="5"/>
  <c r="S36" i="5"/>
  <c r="M36" i="5"/>
  <c r="L36" i="5"/>
  <c r="K36" i="5"/>
  <c r="J36" i="5"/>
  <c r="I36" i="5"/>
  <c r="W35" i="5"/>
  <c r="V35" i="5"/>
  <c r="U35" i="5"/>
  <c r="T35" i="5"/>
  <c r="S35" i="5"/>
  <c r="M35" i="5"/>
  <c r="L35" i="5"/>
  <c r="K35" i="5"/>
  <c r="J35" i="5"/>
  <c r="I35" i="5"/>
  <c r="W34" i="5"/>
  <c r="V34" i="5"/>
  <c r="U34" i="5"/>
  <c r="T34" i="5"/>
  <c r="S34" i="5"/>
  <c r="M34" i="5"/>
  <c r="L34" i="5"/>
  <c r="K34" i="5"/>
  <c r="J34" i="5"/>
  <c r="I34" i="5"/>
  <c r="W33" i="5"/>
  <c r="V33" i="5"/>
  <c r="U33" i="5"/>
  <c r="T33" i="5"/>
  <c r="S33" i="5"/>
  <c r="M33" i="5"/>
  <c r="L33" i="5"/>
  <c r="K33" i="5"/>
  <c r="J33" i="5"/>
  <c r="I33" i="5"/>
  <c r="W32" i="5"/>
  <c r="V32" i="5"/>
  <c r="U32" i="5"/>
  <c r="T32" i="5"/>
  <c r="S32" i="5"/>
  <c r="M32" i="5"/>
  <c r="L32" i="5"/>
  <c r="K32" i="5"/>
  <c r="J32" i="5"/>
  <c r="I32" i="5"/>
  <c r="W31" i="5"/>
  <c r="V31" i="5"/>
  <c r="U31" i="5"/>
  <c r="T31" i="5"/>
  <c r="S31" i="5"/>
  <c r="M31" i="5"/>
  <c r="L31" i="5"/>
  <c r="K31" i="5"/>
  <c r="J31" i="5"/>
  <c r="I31" i="5"/>
  <c r="W30" i="5"/>
  <c r="V30" i="5"/>
  <c r="U30" i="5"/>
  <c r="T30" i="5"/>
  <c r="S30" i="5"/>
  <c r="M30" i="5"/>
  <c r="L30" i="5"/>
  <c r="K30" i="5"/>
  <c r="J30" i="5"/>
  <c r="I30" i="5"/>
  <c r="W29" i="5"/>
  <c r="V29" i="5"/>
  <c r="U29" i="5"/>
  <c r="T29" i="5"/>
  <c r="S29" i="5"/>
  <c r="M29" i="5"/>
  <c r="L29" i="5"/>
  <c r="K29" i="5"/>
  <c r="J29" i="5"/>
  <c r="I29" i="5"/>
  <c r="W28" i="5"/>
  <c r="V28" i="5"/>
  <c r="U28" i="5"/>
  <c r="T28" i="5"/>
  <c r="S28" i="5"/>
  <c r="M28" i="5"/>
  <c r="L28" i="5"/>
  <c r="K28" i="5"/>
  <c r="J28" i="5"/>
  <c r="I28" i="5"/>
  <c r="W27" i="5"/>
  <c r="V27" i="5"/>
  <c r="U27" i="5"/>
  <c r="T27" i="5"/>
  <c r="S27" i="5"/>
  <c r="M27" i="5"/>
  <c r="L27" i="5"/>
  <c r="K27" i="5"/>
  <c r="J27" i="5"/>
  <c r="I27" i="5"/>
  <c r="W26" i="5"/>
  <c r="V26" i="5"/>
  <c r="U26" i="5"/>
  <c r="T26" i="5"/>
  <c r="S26" i="5"/>
  <c r="M26" i="5"/>
  <c r="L26" i="5"/>
  <c r="K26" i="5"/>
  <c r="J26" i="5"/>
  <c r="I26" i="5"/>
  <c r="W25" i="5"/>
  <c r="V25" i="5"/>
  <c r="U25" i="5"/>
  <c r="T25" i="5"/>
  <c r="S25" i="5"/>
  <c r="M25" i="5"/>
  <c r="L25" i="5"/>
  <c r="K25" i="5"/>
  <c r="J25" i="5"/>
  <c r="I25" i="5"/>
  <c r="W24" i="5"/>
  <c r="V24" i="5"/>
  <c r="U24" i="5"/>
  <c r="T24" i="5"/>
  <c r="S24" i="5"/>
  <c r="M24" i="5"/>
  <c r="L24" i="5"/>
  <c r="K24" i="5"/>
  <c r="J24" i="5"/>
  <c r="I24" i="5"/>
  <c r="W23" i="5"/>
  <c r="V23" i="5"/>
  <c r="U23" i="5"/>
  <c r="T23" i="5"/>
  <c r="S23" i="5"/>
  <c r="M23" i="5"/>
  <c r="L23" i="5"/>
  <c r="K23" i="5"/>
  <c r="J23" i="5"/>
  <c r="I23" i="5"/>
  <c r="W22" i="5"/>
  <c r="V22" i="5"/>
  <c r="U22" i="5"/>
  <c r="T22" i="5"/>
  <c r="S22" i="5"/>
  <c r="M22" i="5"/>
  <c r="L22" i="5"/>
  <c r="K22" i="5"/>
  <c r="J22" i="5"/>
  <c r="I22" i="5"/>
  <c r="W21" i="5"/>
  <c r="V21" i="5"/>
  <c r="U21" i="5"/>
  <c r="T21" i="5"/>
  <c r="S21" i="5"/>
  <c r="M21" i="5"/>
  <c r="L21" i="5"/>
  <c r="K21" i="5"/>
  <c r="J21" i="5"/>
  <c r="I21" i="5"/>
  <c r="W20" i="5"/>
  <c r="V20" i="5"/>
  <c r="U20" i="5"/>
  <c r="T20" i="5"/>
  <c r="S20" i="5"/>
  <c r="M20" i="5"/>
  <c r="L20" i="5"/>
  <c r="K20" i="5"/>
  <c r="J20" i="5"/>
  <c r="I20" i="5"/>
  <c r="W19" i="5"/>
  <c r="V19" i="5"/>
  <c r="U19" i="5"/>
  <c r="T19" i="5"/>
  <c r="S19" i="5"/>
  <c r="M19" i="5"/>
  <c r="L19" i="5"/>
  <c r="K19" i="5"/>
  <c r="J19" i="5"/>
  <c r="I19" i="5"/>
  <c r="W18" i="5"/>
  <c r="V18" i="5"/>
  <c r="U18" i="5"/>
  <c r="T18" i="5"/>
  <c r="S18" i="5"/>
  <c r="M18" i="5"/>
  <c r="L18" i="5"/>
  <c r="K18" i="5"/>
  <c r="J18" i="5"/>
  <c r="I18" i="5"/>
  <c r="W17" i="5"/>
  <c r="V17" i="5"/>
  <c r="U17" i="5"/>
  <c r="T17" i="5"/>
  <c r="S17" i="5"/>
  <c r="M17" i="5"/>
  <c r="L17" i="5"/>
  <c r="K17" i="5"/>
  <c r="J17" i="5"/>
  <c r="I17" i="5"/>
  <c r="W16" i="5"/>
  <c r="V16" i="5"/>
  <c r="U16" i="5"/>
  <c r="T16" i="5"/>
  <c r="S16" i="5"/>
  <c r="M16" i="5"/>
  <c r="L16" i="5"/>
  <c r="K16" i="5"/>
  <c r="J16" i="5"/>
  <c r="I16" i="5"/>
  <c r="W15" i="5"/>
  <c r="V15" i="5"/>
  <c r="U15" i="5"/>
  <c r="T15" i="5"/>
  <c r="S15" i="5"/>
  <c r="M15" i="5"/>
  <c r="L15" i="5"/>
  <c r="K15" i="5"/>
  <c r="J15" i="5"/>
  <c r="I15" i="5"/>
  <c r="W14" i="5"/>
  <c r="V14" i="5"/>
  <c r="U14" i="5"/>
  <c r="T14" i="5"/>
  <c r="S14" i="5"/>
  <c r="M14" i="5"/>
  <c r="L14" i="5"/>
  <c r="K14" i="5"/>
  <c r="J14" i="5"/>
  <c r="I14" i="5"/>
  <c r="W13" i="5"/>
  <c r="V13" i="5"/>
  <c r="U13" i="5"/>
  <c r="T13" i="5"/>
  <c r="S13" i="5"/>
  <c r="M13" i="5"/>
  <c r="L13" i="5"/>
  <c r="K13" i="5"/>
  <c r="J13" i="5"/>
  <c r="I13" i="5"/>
  <c r="W12" i="5"/>
  <c r="V12" i="5"/>
  <c r="U12" i="5"/>
  <c r="T12" i="5"/>
  <c r="S12" i="5"/>
  <c r="M12" i="5"/>
  <c r="L12" i="5"/>
  <c r="K12" i="5"/>
  <c r="J12" i="5"/>
  <c r="I12" i="5"/>
  <c r="W11" i="5"/>
  <c r="V11" i="5"/>
  <c r="U11" i="5"/>
  <c r="T11" i="5"/>
  <c r="S11" i="5"/>
  <c r="M11" i="5"/>
  <c r="L11" i="5"/>
  <c r="K11" i="5"/>
  <c r="J11" i="5"/>
  <c r="I11" i="5"/>
  <c r="W10" i="5"/>
  <c r="V10" i="5"/>
  <c r="U10" i="5"/>
  <c r="T10" i="5"/>
  <c r="S10" i="5"/>
  <c r="M10" i="5"/>
  <c r="L10" i="5"/>
  <c r="K10" i="5"/>
  <c r="J10" i="5"/>
  <c r="I10" i="5"/>
  <c r="W9" i="5"/>
  <c r="V9" i="5"/>
  <c r="U9" i="5"/>
  <c r="T9" i="5"/>
  <c r="S9" i="5"/>
  <c r="M9" i="5"/>
  <c r="L9" i="5"/>
  <c r="K9" i="5"/>
  <c r="J9" i="5"/>
  <c r="I9" i="5"/>
  <c r="W8" i="5"/>
  <c r="V8" i="5"/>
  <c r="U8" i="5"/>
  <c r="T8" i="5"/>
  <c r="S8" i="5"/>
  <c r="M8" i="5"/>
  <c r="L8" i="5"/>
  <c r="K8" i="5"/>
  <c r="J8" i="5"/>
  <c r="I8" i="5"/>
  <c r="W7" i="5"/>
  <c r="V7" i="5"/>
  <c r="U7" i="5"/>
  <c r="T7" i="5"/>
  <c r="S7" i="5"/>
  <c r="M7" i="5"/>
  <c r="L7" i="5"/>
  <c r="K7" i="5"/>
  <c r="J7" i="5"/>
  <c r="I7" i="5"/>
  <c r="W6" i="5"/>
  <c r="V6" i="5"/>
  <c r="U6" i="5"/>
  <c r="T6" i="5"/>
  <c r="S6" i="5"/>
  <c r="M6" i="5"/>
  <c r="L6" i="5"/>
  <c r="K6" i="5"/>
  <c r="J6" i="5"/>
  <c r="I6" i="5"/>
  <c r="B3" i="5"/>
  <c r="L218" i="3"/>
  <c r="K218" i="3"/>
  <c r="J218" i="3"/>
  <c r="L217" i="3"/>
  <c r="K217" i="3"/>
  <c r="J217" i="3"/>
  <c r="L216" i="3"/>
  <c r="K216" i="3"/>
  <c r="J216" i="3"/>
  <c r="L215" i="3"/>
  <c r="K215" i="3"/>
  <c r="J215" i="3"/>
  <c r="L214" i="3"/>
  <c r="K214" i="3"/>
  <c r="J214" i="3"/>
  <c r="L213" i="3"/>
  <c r="K213" i="3"/>
  <c r="J213" i="3"/>
  <c r="L212" i="3"/>
  <c r="K212" i="3"/>
  <c r="J212" i="3"/>
  <c r="L211" i="3"/>
  <c r="K211" i="3"/>
  <c r="J211" i="3"/>
  <c r="L210" i="3"/>
  <c r="K210" i="3"/>
  <c r="J210" i="3"/>
  <c r="L209" i="3"/>
  <c r="K209" i="3"/>
  <c r="J209" i="3"/>
  <c r="L208" i="3"/>
  <c r="K208" i="3"/>
  <c r="J208" i="3"/>
  <c r="K207" i="3"/>
  <c r="J207" i="3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K197" i="3"/>
  <c r="J197" i="3"/>
  <c r="I196" i="3"/>
  <c r="K196" i="3" s="1"/>
  <c r="H196" i="3"/>
  <c r="G196" i="3"/>
  <c r="F196" i="3"/>
  <c r="E196" i="3"/>
  <c r="K195" i="3"/>
  <c r="I195" i="3"/>
  <c r="H195" i="3"/>
  <c r="J195" i="3" s="1"/>
  <c r="G195" i="3"/>
  <c r="F195" i="3"/>
  <c r="E195" i="3"/>
  <c r="I194" i="3"/>
  <c r="K194" i="3" s="1"/>
  <c r="H194" i="3"/>
  <c r="G194" i="3"/>
  <c r="F194" i="3"/>
  <c r="E194" i="3"/>
  <c r="I193" i="3"/>
  <c r="H193" i="3"/>
  <c r="J193" i="3" s="1"/>
  <c r="G193" i="3"/>
  <c r="F193" i="3"/>
  <c r="E193" i="3"/>
  <c r="I192" i="3"/>
  <c r="K192" i="3" s="1"/>
  <c r="H192" i="3"/>
  <c r="G192" i="3"/>
  <c r="F192" i="3"/>
  <c r="E192" i="3"/>
  <c r="J191" i="3"/>
  <c r="I191" i="3"/>
  <c r="K191" i="3" s="1"/>
  <c r="H191" i="3"/>
  <c r="G191" i="3"/>
  <c r="F191" i="3"/>
  <c r="E191" i="3"/>
  <c r="I190" i="3"/>
  <c r="K190" i="3" s="1"/>
  <c r="H190" i="3"/>
  <c r="G190" i="3"/>
  <c r="F190" i="3"/>
  <c r="E190" i="3"/>
  <c r="J189" i="3"/>
  <c r="I189" i="3"/>
  <c r="H189" i="3"/>
  <c r="K189" i="3" s="1"/>
  <c r="G189" i="3"/>
  <c r="F189" i="3"/>
  <c r="E189" i="3"/>
  <c r="K188" i="3"/>
  <c r="J188" i="3"/>
  <c r="I188" i="3"/>
  <c r="H188" i="3"/>
  <c r="G188" i="3"/>
  <c r="F188" i="3"/>
  <c r="E188" i="3"/>
  <c r="J187" i="3"/>
  <c r="I187" i="3"/>
  <c r="K187" i="3" s="1"/>
  <c r="H187" i="3"/>
  <c r="G187" i="3"/>
  <c r="F187" i="3"/>
  <c r="E187" i="3"/>
  <c r="I186" i="3"/>
  <c r="J186" i="3" s="1"/>
  <c r="H186" i="3"/>
  <c r="K186" i="3" s="1"/>
  <c r="G186" i="3"/>
  <c r="F186" i="3"/>
  <c r="E186" i="3"/>
  <c r="L185" i="3"/>
  <c r="K185" i="3"/>
  <c r="J185" i="3"/>
  <c r="L184" i="3"/>
  <c r="K184" i="3"/>
  <c r="J184" i="3"/>
  <c r="L183" i="3"/>
  <c r="K183" i="3"/>
  <c r="J183" i="3"/>
  <c r="L182" i="3"/>
  <c r="K182" i="3"/>
  <c r="J182" i="3"/>
  <c r="L181" i="3"/>
  <c r="K181" i="3"/>
  <c r="J181" i="3"/>
  <c r="L180" i="3"/>
  <c r="K180" i="3"/>
  <c r="J180" i="3"/>
  <c r="L179" i="3"/>
  <c r="K179" i="3"/>
  <c r="J179" i="3"/>
  <c r="L178" i="3"/>
  <c r="K178" i="3"/>
  <c r="J178" i="3"/>
  <c r="L177" i="3"/>
  <c r="K177" i="3"/>
  <c r="J177" i="3"/>
  <c r="L176" i="3"/>
  <c r="K176" i="3"/>
  <c r="J176" i="3"/>
  <c r="L175" i="3"/>
  <c r="K175" i="3"/>
  <c r="J175" i="3"/>
  <c r="L174" i="3"/>
  <c r="K174" i="3"/>
  <c r="J174" i="3"/>
  <c r="L173" i="3"/>
  <c r="K173" i="3"/>
  <c r="J173" i="3"/>
  <c r="L172" i="3"/>
  <c r="K172" i="3"/>
  <c r="J172" i="3"/>
  <c r="L171" i="3"/>
  <c r="K171" i="3"/>
  <c r="J171" i="3"/>
  <c r="L170" i="3"/>
  <c r="K170" i="3"/>
  <c r="J170" i="3"/>
  <c r="L169" i="3"/>
  <c r="K169" i="3"/>
  <c r="J169" i="3"/>
  <c r="L168" i="3"/>
  <c r="K168" i="3"/>
  <c r="J168" i="3"/>
  <c r="L167" i="3"/>
  <c r="K167" i="3"/>
  <c r="J167" i="3"/>
  <c r="L166" i="3"/>
  <c r="K166" i="3"/>
  <c r="J166" i="3"/>
  <c r="L165" i="3"/>
  <c r="K165" i="3"/>
  <c r="J165" i="3"/>
  <c r="L164" i="3"/>
  <c r="K164" i="3"/>
  <c r="J16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L159" i="3"/>
  <c r="K159" i="3"/>
  <c r="J159" i="3"/>
  <c r="L158" i="3"/>
  <c r="K158" i="3"/>
  <c r="J158" i="3"/>
  <c r="L157" i="3"/>
  <c r="K157" i="3"/>
  <c r="J157" i="3"/>
  <c r="L156" i="3"/>
  <c r="K156" i="3"/>
  <c r="J156" i="3"/>
  <c r="L155" i="3"/>
  <c r="K155" i="3"/>
  <c r="J155" i="3"/>
  <c r="L154" i="3"/>
  <c r="K154" i="3"/>
  <c r="J154" i="3"/>
  <c r="L153" i="3"/>
  <c r="K153" i="3"/>
  <c r="J153" i="3"/>
  <c r="L152" i="3"/>
  <c r="K152" i="3"/>
  <c r="J152" i="3"/>
  <c r="L145" i="3"/>
  <c r="K145" i="3"/>
  <c r="J145" i="3"/>
  <c r="L144" i="3"/>
  <c r="K144" i="3"/>
  <c r="J144" i="3"/>
  <c r="L143" i="3"/>
  <c r="K143" i="3"/>
  <c r="J143" i="3"/>
  <c r="L142" i="3"/>
  <c r="K142" i="3"/>
  <c r="J142" i="3"/>
  <c r="L141" i="3"/>
  <c r="K141" i="3"/>
  <c r="J141" i="3"/>
  <c r="L140" i="3"/>
  <c r="K140" i="3"/>
  <c r="J140" i="3"/>
  <c r="L139" i="3"/>
  <c r="K139" i="3"/>
  <c r="J139" i="3"/>
  <c r="L138" i="3"/>
  <c r="K138" i="3"/>
  <c r="J138" i="3"/>
  <c r="L137" i="3"/>
  <c r="K137" i="3"/>
  <c r="J137" i="3"/>
  <c r="L136" i="3"/>
  <c r="K136" i="3"/>
  <c r="J136" i="3"/>
  <c r="L135" i="3"/>
  <c r="K135" i="3"/>
  <c r="J135" i="3"/>
  <c r="K134" i="3"/>
  <c r="J134" i="3"/>
  <c r="K133" i="3"/>
  <c r="J133" i="3"/>
  <c r="K132" i="3"/>
  <c r="J132" i="3"/>
  <c r="K131" i="3"/>
  <c r="J131" i="3"/>
  <c r="K130" i="3"/>
  <c r="J130" i="3"/>
  <c r="K129" i="3"/>
  <c r="J129" i="3"/>
  <c r="K128" i="3"/>
  <c r="J128" i="3"/>
  <c r="K127" i="3"/>
  <c r="J127" i="3"/>
  <c r="K126" i="3"/>
  <c r="J126" i="3"/>
  <c r="K125" i="3"/>
  <c r="J125" i="3"/>
  <c r="K124" i="3"/>
  <c r="J124" i="3"/>
  <c r="I123" i="3"/>
  <c r="K123" i="3" s="1"/>
  <c r="H123" i="3"/>
  <c r="G123" i="3"/>
  <c r="F123" i="3"/>
  <c r="E123" i="3"/>
  <c r="I122" i="3"/>
  <c r="H122" i="3"/>
  <c r="J122" i="3" s="1"/>
  <c r="G122" i="3"/>
  <c r="F122" i="3"/>
  <c r="E122" i="3"/>
  <c r="I121" i="3"/>
  <c r="K121" i="3" s="1"/>
  <c r="H121" i="3"/>
  <c r="G121" i="3"/>
  <c r="F121" i="3"/>
  <c r="E121" i="3"/>
  <c r="J120" i="3"/>
  <c r="I120" i="3"/>
  <c r="K120" i="3" s="1"/>
  <c r="H120" i="3"/>
  <c r="G120" i="3"/>
  <c r="F120" i="3"/>
  <c r="E120" i="3"/>
  <c r="I119" i="3"/>
  <c r="K119" i="3" s="1"/>
  <c r="H119" i="3"/>
  <c r="G119" i="3"/>
  <c r="F119" i="3"/>
  <c r="E119" i="3"/>
  <c r="J118" i="3"/>
  <c r="I118" i="3"/>
  <c r="K118" i="3" s="1"/>
  <c r="H118" i="3"/>
  <c r="G118" i="3"/>
  <c r="F118" i="3"/>
  <c r="E118" i="3"/>
  <c r="K117" i="3"/>
  <c r="J117" i="3"/>
  <c r="I117" i="3"/>
  <c r="H117" i="3"/>
  <c r="G117" i="3"/>
  <c r="F117" i="3"/>
  <c r="E117" i="3"/>
  <c r="J116" i="3"/>
  <c r="I116" i="3"/>
  <c r="K116" i="3" s="1"/>
  <c r="H116" i="3"/>
  <c r="G116" i="3"/>
  <c r="F116" i="3"/>
  <c r="E116" i="3"/>
  <c r="I115" i="3"/>
  <c r="J115" i="3" s="1"/>
  <c r="H115" i="3"/>
  <c r="K115" i="3" s="1"/>
  <c r="G115" i="3"/>
  <c r="F115" i="3"/>
  <c r="E115" i="3"/>
  <c r="K114" i="3"/>
  <c r="J114" i="3"/>
  <c r="I114" i="3"/>
  <c r="H114" i="3"/>
  <c r="G114" i="3"/>
  <c r="F114" i="3"/>
  <c r="E114" i="3"/>
  <c r="K113" i="3"/>
  <c r="I113" i="3"/>
  <c r="H113" i="3"/>
  <c r="J113" i="3" s="1"/>
  <c r="G113" i="3"/>
  <c r="F113" i="3"/>
  <c r="E113" i="3"/>
  <c r="L112" i="3"/>
  <c r="K112" i="3"/>
  <c r="J112" i="3"/>
  <c r="L111" i="3"/>
  <c r="K111" i="3"/>
  <c r="J111" i="3"/>
  <c r="L110" i="3"/>
  <c r="K110" i="3"/>
  <c r="J110" i="3"/>
  <c r="L109" i="3"/>
  <c r="K109" i="3"/>
  <c r="J109" i="3"/>
  <c r="L108" i="3"/>
  <c r="K108" i="3"/>
  <c r="J108" i="3"/>
  <c r="L107" i="3"/>
  <c r="K107" i="3"/>
  <c r="J107" i="3"/>
  <c r="L106" i="3"/>
  <c r="K106" i="3"/>
  <c r="J106" i="3"/>
  <c r="L105" i="3"/>
  <c r="K105" i="3"/>
  <c r="J105" i="3"/>
  <c r="L104" i="3"/>
  <c r="K104" i="3"/>
  <c r="J104" i="3"/>
  <c r="L103" i="3"/>
  <c r="K103" i="3"/>
  <c r="J103" i="3"/>
  <c r="L102" i="3"/>
  <c r="K102" i="3"/>
  <c r="J102" i="3"/>
  <c r="L101" i="3"/>
  <c r="K101" i="3"/>
  <c r="J101" i="3"/>
  <c r="L100" i="3"/>
  <c r="K100" i="3"/>
  <c r="J100" i="3"/>
  <c r="L99" i="3"/>
  <c r="K99" i="3"/>
  <c r="J99" i="3"/>
  <c r="L98" i="3"/>
  <c r="K98" i="3"/>
  <c r="J98" i="3"/>
  <c r="L97" i="3"/>
  <c r="K97" i="3"/>
  <c r="J97" i="3"/>
  <c r="L96" i="3"/>
  <c r="K96" i="3"/>
  <c r="J96" i="3"/>
  <c r="L95" i="3"/>
  <c r="K95" i="3"/>
  <c r="J95" i="3"/>
  <c r="L94" i="3"/>
  <c r="K94" i="3"/>
  <c r="J94" i="3"/>
  <c r="L93" i="3"/>
  <c r="K93" i="3"/>
  <c r="J93" i="3"/>
  <c r="L92" i="3"/>
  <c r="K92" i="3"/>
  <c r="J92" i="3"/>
  <c r="L91" i="3"/>
  <c r="K91" i="3"/>
  <c r="J91" i="3"/>
  <c r="L90" i="3"/>
  <c r="K90" i="3"/>
  <c r="J90" i="3"/>
  <c r="L89" i="3"/>
  <c r="K89" i="3"/>
  <c r="J89" i="3"/>
  <c r="L88" i="3"/>
  <c r="K88" i="3"/>
  <c r="J88" i="3"/>
  <c r="L87" i="3"/>
  <c r="K87" i="3"/>
  <c r="J87" i="3"/>
  <c r="L86" i="3"/>
  <c r="K86" i="3"/>
  <c r="J86" i="3"/>
  <c r="L85" i="3"/>
  <c r="K85" i="3"/>
  <c r="J85" i="3"/>
  <c r="L84" i="3"/>
  <c r="K84" i="3"/>
  <c r="J84" i="3"/>
  <c r="L83" i="3"/>
  <c r="K83" i="3"/>
  <c r="J83" i="3"/>
  <c r="L82" i="3"/>
  <c r="K82" i="3"/>
  <c r="J82" i="3"/>
  <c r="L81" i="3"/>
  <c r="K81" i="3"/>
  <c r="J81" i="3"/>
  <c r="L80" i="3"/>
  <c r="K80" i="3"/>
  <c r="J80" i="3"/>
  <c r="L79" i="3"/>
  <c r="K79" i="3"/>
  <c r="J79" i="3"/>
  <c r="L72" i="3"/>
  <c r="K72" i="3"/>
  <c r="J72" i="3"/>
  <c r="L71" i="3"/>
  <c r="K71" i="3"/>
  <c r="J71" i="3"/>
  <c r="L70" i="3"/>
  <c r="K70" i="3"/>
  <c r="J70" i="3"/>
  <c r="L69" i="3"/>
  <c r="K69" i="3"/>
  <c r="J69" i="3"/>
  <c r="L68" i="3"/>
  <c r="K68" i="3"/>
  <c r="J68" i="3"/>
  <c r="L67" i="3"/>
  <c r="K67" i="3"/>
  <c r="J67" i="3"/>
  <c r="L66" i="3"/>
  <c r="K66" i="3"/>
  <c r="J66" i="3"/>
  <c r="L65" i="3"/>
  <c r="K65" i="3"/>
  <c r="J65" i="3"/>
  <c r="L64" i="3"/>
  <c r="K64" i="3"/>
  <c r="J64" i="3"/>
  <c r="L63" i="3"/>
  <c r="K63" i="3"/>
  <c r="J63" i="3"/>
  <c r="L62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L39" i="3"/>
  <c r="K39" i="3"/>
  <c r="J39" i="3"/>
  <c r="L38" i="3"/>
  <c r="K38" i="3"/>
  <c r="J38" i="3"/>
  <c r="L37" i="3"/>
  <c r="K37" i="3"/>
  <c r="J37" i="3"/>
  <c r="L36" i="3"/>
  <c r="K36" i="3"/>
  <c r="J36" i="3"/>
  <c r="L35" i="3"/>
  <c r="K35" i="3"/>
  <c r="J35" i="3"/>
  <c r="L34" i="3"/>
  <c r="K34" i="3"/>
  <c r="J34" i="3"/>
  <c r="L33" i="3"/>
  <c r="K33" i="3"/>
  <c r="J33" i="3"/>
  <c r="L32" i="3"/>
  <c r="K32" i="3"/>
  <c r="J32" i="3"/>
  <c r="L31" i="3"/>
  <c r="K31" i="3"/>
  <c r="J31" i="3"/>
  <c r="L30" i="3"/>
  <c r="K30" i="3"/>
  <c r="J30" i="3"/>
  <c r="L29" i="3"/>
  <c r="K29" i="3"/>
  <c r="J29" i="3"/>
  <c r="L28" i="3"/>
  <c r="K28" i="3"/>
  <c r="J28" i="3"/>
  <c r="L27" i="3"/>
  <c r="K27" i="3"/>
  <c r="J27" i="3"/>
  <c r="L26" i="3"/>
  <c r="K26" i="3"/>
  <c r="J26" i="3"/>
  <c r="L25" i="3"/>
  <c r="K25" i="3"/>
  <c r="J25" i="3"/>
  <c r="L24" i="3"/>
  <c r="K24" i="3"/>
  <c r="J24" i="3"/>
  <c r="L23" i="3"/>
  <c r="K23" i="3"/>
  <c r="J23" i="3"/>
  <c r="L22" i="3"/>
  <c r="K22" i="3"/>
  <c r="J22" i="3"/>
  <c r="L21" i="3"/>
  <c r="K21" i="3"/>
  <c r="J21" i="3"/>
  <c r="L20" i="3"/>
  <c r="K20" i="3"/>
  <c r="J20" i="3"/>
  <c r="L19" i="3"/>
  <c r="K19" i="3"/>
  <c r="J19" i="3"/>
  <c r="L18" i="3"/>
  <c r="K18" i="3"/>
  <c r="J18" i="3"/>
  <c r="L17" i="3"/>
  <c r="K17" i="3"/>
  <c r="J17" i="3"/>
  <c r="L16" i="3"/>
  <c r="K16" i="3"/>
  <c r="J16" i="3"/>
  <c r="L15" i="3"/>
  <c r="K15" i="3"/>
  <c r="J15" i="3"/>
  <c r="L14" i="3"/>
  <c r="K14" i="3"/>
  <c r="J14" i="3"/>
  <c r="L13" i="3"/>
  <c r="K13" i="3"/>
  <c r="J13" i="3"/>
  <c r="L12" i="3"/>
  <c r="K12" i="3"/>
  <c r="J12" i="3"/>
  <c r="L11" i="3"/>
  <c r="K11" i="3"/>
  <c r="J11" i="3"/>
  <c r="L10" i="3"/>
  <c r="K10" i="3"/>
  <c r="J10" i="3"/>
  <c r="L9" i="3"/>
  <c r="K9" i="3"/>
  <c r="J9" i="3"/>
  <c r="L8" i="3"/>
  <c r="K8" i="3"/>
  <c r="J8" i="3"/>
  <c r="L7" i="3"/>
  <c r="K7" i="3"/>
  <c r="J7" i="3"/>
  <c r="L6" i="3"/>
  <c r="K6" i="3"/>
  <c r="J6" i="3"/>
  <c r="L75" i="2"/>
  <c r="K75" i="2"/>
  <c r="J75" i="2"/>
  <c r="L74" i="2"/>
  <c r="K74" i="2"/>
  <c r="J74" i="2"/>
  <c r="L73" i="2"/>
  <c r="K73" i="2"/>
  <c r="J73" i="2"/>
  <c r="L72" i="2"/>
  <c r="K72" i="2"/>
  <c r="J72" i="2"/>
  <c r="K71" i="2"/>
  <c r="J71" i="2"/>
  <c r="K70" i="2"/>
  <c r="J70" i="2"/>
  <c r="I69" i="2"/>
  <c r="L69" i="2" s="1"/>
  <c r="H69" i="2"/>
  <c r="G69" i="2"/>
  <c r="F69" i="2"/>
  <c r="E69" i="2"/>
  <c r="K68" i="2"/>
  <c r="J68" i="2"/>
  <c r="I68" i="2"/>
  <c r="H68" i="2"/>
  <c r="G68" i="2"/>
  <c r="F68" i="2"/>
  <c r="E68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1" i="2"/>
  <c r="K51" i="2"/>
  <c r="J51" i="2"/>
  <c r="L50" i="2"/>
  <c r="K50" i="2"/>
  <c r="J50" i="2"/>
  <c r="L49" i="2"/>
  <c r="K49" i="2"/>
  <c r="J49" i="2"/>
  <c r="K46" i="2"/>
  <c r="J46" i="2"/>
  <c r="K45" i="2"/>
  <c r="J45" i="2"/>
  <c r="K44" i="2"/>
  <c r="J44" i="2"/>
  <c r="K43" i="2"/>
  <c r="I43" i="2"/>
  <c r="H43" i="2"/>
  <c r="J43" i="2" s="1"/>
  <c r="G43" i="2"/>
  <c r="F43" i="2"/>
  <c r="E43" i="2"/>
  <c r="I42" i="2"/>
  <c r="K42" i="2" s="1"/>
  <c r="H42" i="2"/>
  <c r="G42" i="2"/>
  <c r="F42" i="2"/>
  <c r="E42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K31" i="2"/>
  <c r="J31" i="2"/>
  <c r="L24" i="2"/>
  <c r="K24" i="2"/>
  <c r="J24" i="2"/>
  <c r="L23" i="2"/>
  <c r="K23" i="2"/>
  <c r="J23" i="2"/>
  <c r="L22" i="2"/>
  <c r="K22" i="2"/>
  <c r="J22" i="2"/>
  <c r="K21" i="2"/>
  <c r="J21" i="2"/>
  <c r="K20" i="2"/>
  <c r="J20" i="2"/>
  <c r="K19" i="2"/>
  <c r="J19" i="2"/>
  <c r="I18" i="2"/>
  <c r="K18" i="2" s="1"/>
  <c r="H18" i="2"/>
  <c r="G18" i="2"/>
  <c r="F18" i="2"/>
  <c r="E18" i="2"/>
  <c r="J17" i="2"/>
  <c r="I17" i="2"/>
  <c r="K17" i="2" s="1"/>
  <c r="H17" i="2"/>
  <c r="G17" i="2"/>
  <c r="F17" i="2"/>
  <c r="E17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  <c r="L7" i="2"/>
  <c r="K7" i="2"/>
  <c r="J7" i="2"/>
  <c r="L6" i="2"/>
  <c r="K6" i="2"/>
  <c r="J6" i="2"/>
  <c r="B39" i="1"/>
  <c r="B38" i="1"/>
  <c r="B37" i="1"/>
  <c r="M2" i="1"/>
  <c r="J119" i="3" l="1"/>
  <c r="J190" i="3"/>
  <c r="K55" i="12"/>
  <c r="K48" i="13"/>
  <c r="K104" i="13"/>
  <c r="K160" i="13"/>
  <c r="M133" i="15"/>
  <c r="K15" i="16"/>
  <c r="I21" i="16"/>
  <c r="K23" i="16"/>
  <c r="I35" i="16"/>
  <c r="K40" i="16"/>
  <c r="I51" i="16"/>
  <c r="K57" i="16"/>
  <c r="K74" i="16"/>
  <c r="K122" i="16"/>
  <c r="K139" i="16"/>
  <c r="K156" i="16"/>
  <c r="R10" i="18"/>
  <c r="Y13" i="18"/>
  <c r="Y25" i="18"/>
  <c r="R32" i="18"/>
  <c r="Y37" i="18"/>
  <c r="R44" i="18"/>
  <c r="Y47" i="18"/>
  <c r="R56" i="18"/>
  <c r="Y59" i="18"/>
  <c r="J62" i="18"/>
  <c r="R68" i="18"/>
  <c r="R78" i="18"/>
  <c r="Y111" i="18"/>
  <c r="L30" i="33"/>
  <c r="J30" i="33"/>
  <c r="G29" i="33"/>
  <c r="R157" i="18"/>
  <c r="R145" i="18"/>
  <c r="R135" i="18"/>
  <c r="R123" i="18"/>
  <c r="R111" i="18"/>
  <c r="R99" i="18"/>
  <c r="R87" i="18"/>
  <c r="R75" i="18"/>
  <c r="R150" i="18"/>
  <c r="R146" i="18"/>
  <c r="R138" i="18"/>
  <c r="R126" i="18"/>
  <c r="R114" i="18"/>
  <c r="R102" i="18"/>
  <c r="R80" i="18"/>
  <c r="R76" i="18"/>
  <c r="R153" i="18"/>
  <c r="R141" i="18"/>
  <c r="R129" i="18"/>
  <c r="R117" i="18"/>
  <c r="R107" i="18"/>
  <c r="R95" i="18"/>
  <c r="R83" i="18"/>
  <c r="R71" i="18"/>
  <c r="R92" i="18"/>
  <c r="R159" i="18"/>
  <c r="R149" i="18"/>
  <c r="R137" i="18"/>
  <c r="R125" i="18"/>
  <c r="R113" i="18"/>
  <c r="R101" i="18"/>
  <c r="R89" i="18"/>
  <c r="R79" i="18"/>
  <c r="R152" i="18"/>
  <c r="R140" i="18"/>
  <c r="R128" i="18"/>
  <c r="R116" i="18"/>
  <c r="R94" i="18"/>
  <c r="R82" i="18"/>
  <c r="R70" i="18"/>
  <c r="R155" i="18"/>
  <c r="R143" i="18"/>
  <c r="R131" i="18"/>
  <c r="R121" i="18"/>
  <c r="R109" i="18"/>
  <c r="R97" i="18"/>
  <c r="R85" i="18"/>
  <c r="R73" i="18"/>
  <c r="R158" i="18"/>
  <c r="R136" i="18"/>
  <c r="R124" i="18"/>
  <c r="R112" i="18"/>
  <c r="R100" i="18"/>
  <c r="R88" i="18"/>
  <c r="R106" i="18"/>
  <c r="R151" i="18"/>
  <c r="R139" i="18"/>
  <c r="R127" i="18"/>
  <c r="R115" i="18"/>
  <c r="R103" i="18"/>
  <c r="R93" i="18"/>
  <c r="R81" i="18"/>
  <c r="K122" i="3"/>
  <c r="K193" i="3"/>
  <c r="J196" i="3"/>
  <c r="I65" i="14"/>
  <c r="I135" i="14"/>
  <c r="K12" i="16"/>
  <c r="I63" i="16"/>
  <c r="K68" i="16"/>
  <c r="I79" i="16"/>
  <c r="K85" i="16"/>
  <c r="K102" i="16"/>
  <c r="K150" i="16"/>
  <c r="W15" i="17"/>
  <c r="J63" i="17"/>
  <c r="J79" i="17"/>
  <c r="Q8" i="18"/>
  <c r="Y10" i="18"/>
  <c r="R17" i="18"/>
  <c r="R29" i="18"/>
  <c r="Y32" i="18"/>
  <c r="R41" i="18"/>
  <c r="Y44" i="18"/>
  <c r="X48" i="18"/>
  <c r="R53" i="18"/>
  <c r="Y56" i="18"/>
  <c r="I64" i="18"/>
  <c r="R65" i="18"/>
  <c r="Y92" i="18"/>
  <c r="Y157" i="18"/>
  <c r="R160" i="18"/>
  <c r="I22" i="21"/>
  <c r="H22" i="21"/>
  <c r="F8" i="30"/>
  <c r="C7" i="30"/>
  <c r="D8" i="30" s="1"/>
  <c r="H228" i="30"/>
  <c r="E227" i="30"/>
  <c r="E73" i="31"/>
  <c r="I62" i="13"/>
  <c r="I118" i="13"/>
  <c r="W15" i="16"/>
  <c r="K24" i="16"/>
  <c r="K41" i="16"/>
  <c r="K58" i="16"/>
  <c r="J63" i="16"/>
  <c r="K75" i="16"/>
  <c r="J79" i="16"/>
  <c r="K123" i="16"/>
  <c r="K140" i="16"/>
  <c r="K157" i="16"/>
  <c r="I107" i="17"/>
  <c r="R8" i="18"/>
  <c r="I20" i="18"/>
  <c r="Q34" i="18"/>
  <c r="R122" i="18"/>
  <c r="Y137" i="18"/>
  <c r="R148" i="18"/>
  <c r="J35" i="19"/>
  <c r="I35" i="19"/>
  <c r="H35" i="19"/>
  <c r="H118" i="30"/>
  <c r="F118" i="30"/>
  <c r="F8" i="31"/>
  <c r="C7" i="31"/>
  <c r="D8" i="31" s="1"/>
  <c r="K19" i="16"/>
  <c r="K31" i="16"/>
  <c r="K48" i="16"/>
  <c r="I91" i="16"/>
  <c r="K96" i="16"/>
  <c r="I107" i="16"/>
  <c r="K113" i="16"/>
  <c r="K130" i="16"/>
  <c r="W12" i="17"/>
  <c r="R14" i="18"/>
  <c r="Y17" i="18"/>
  <c r="R26" i="18"/>
  <c r="Y29" i="18"/>
  <c r="R38" i="18"/>
  <c r="Y41" i="18"/>
  <c r="Y53" i="18"/>
  <c r="R60" i="18"/>
  <c r="Y65" i="18"/>
  <c r="R98" i="18"/>
  <c r="Y104" i="18"/>
  <c r="Q37" i="19"/>
  <c r="L35" i="22"/>
  <c r="K35" i="22"/>
  <c r="J35" i="22"/>
  <c r="H8" i="31"/>
  <c r="H57" i="12"/>
  <c r="U9" i="16"/>
  <c r="W12" i="16"/>
  <c r="K52" i="16"/>
  <c r="K69" i="16"/>
  <c r="K86" i="16"/>
  <c r="K103" i="16"/>
  <c r="K151" i="16"/>
  <c r="R69" i="18"/>
  <c r="R74" i="18"/>
  <c r="Y78" i="18"/>
  <c r="Y90" i="18"/>
  <c r="J91" i="19"/>
  <c r="I91" i="19"/>
  <c r="H91" i="19"/>
  <c r="J149" i="19"/>
  <c r="I149" i="19"/>
  <c r="H149" i="19"/>
  <c r="E73" i="30"/>
  <c r="R11" i="18"/>
  <c r="R23" i="18"/>
  <c r="R33" i="18"/>
  <c r="R45" i="18"/>
  <c r="R57" i="18"/>
  <c r="I134" i="21"/>
  <c r="H134" i="21"/>
  <c r="K53" i="17"/>
  <c r="K70" i="17"/>
  <c r="K87" i="17"/>
  <c r="K104" i="17"/>
  <c r="I147" i="17"/>
  <c r="K152" i="17"/>
  <c r="I48" i="18"/>
  <c r="Q62" i="18"/>
  <c r="Y69" i="18"/>
  <c r="R84" i="18"/>
  <c r="J118" i="18"/>
  <c r="J129" i="18"/>
  <c r="R134" i="18"/>
  <c r="R144" i="18"/>
  <c r="R93" i="19"/>
  <c r="Q93" i="19"/>
  <c r="P93" i="19"/>
  <c r="J42" i="2"/>
  <c r="J123" i="3"/>
  <c r="J194" i="3"/>
  <c r="U20" i="13"/>
  <c r="I76" i="13"/>
  <c r="I132" i="13"/>
  <c r="J147" i="15"/>
  <c r="K53" i="16"/>
  <c r="K70" i="16"/>
  <c r="K87" i="16"/>
  <c r="K104" i="16"/>
  <c r="K119" i="16"/>
  <c r="K135" i="16"/>
  <c r="I147" i="16"/>
  <c r="K152" i="16"/>
  <c r="U21" i="17"/>
  <c r="I37" i="17"/>
  <c r="J147" i="17"/>
  <c r="Y150" i="18"/>
  <c r="Y138" i="18"/>
  <c r="Y126" i="18"/>
  <c r="Y114" i="18"/>
  <c r="Y102" i="18"/>
  <c r="Y80" i="18"/>
  <c r="Y68" i="18"/>
  <c r="Y153" i="18"/>
  <c r="Y141" i="18"/>
  <c r="Y129" i="18"/>
  <c r="Y117" i="18"/>
  <c r="Y107" i="18"/>
  <c r="Y95" i="18"/>
  <c r="Y83" i="18"/>
  <c r="Y71" i="18"/>
  <c r="Y156" i="18"/>
  <c r="Y144" i="18"/>
  <c r="Y122" i="18"/>
  <c r="Y110" i="18"/>
  <c r="Y98" i="18"/>
  <c r="Y86" i="18"/>
  <c r="Y74" i="18"/>
  <c r="Y132" i="18"/>
  <c r="Y152" i="18"/>
  <c r="Y140" i="18"/>
  <c r="Y128" i="18"/>
  <c r="Y116" i="18"/>
  <c r="Y94" i="18"/>
  <c r="Y82" i="18"/>
  <c r="Y70" i="18"/>
  <c r="Y155" i="18"/>
  <c r="Y143" i="18"/>
  <c r="Y131" i="18"/>
  <c r="Y121" i="18"/>
  <c r="Y109" i="18"/>
  <c r="Y97" i="18"/>
  <c r="Y85" i="18"/>
  <c r="Y73" i="18"/>
  <c r="Y158" i="18"/>
  <c r="Y136" i="18"/>
  <c r="Y124" i="18"/>
  <c r="Y112" i="18"/>
  <c r="Y100" i="18"/>
  <c r="Y88" i="18"/>
  <c r="Y151" i="18"/>
  <c r="Y139" i="18"/>
  <c r="Y127" i="18"/>
  <c r="Y115" i="18"/>
  <c r="Y103" i="18"/>
  <c r="Y93" i="18"/>
  <c r="Y81" i="18"/>
  <c r="Y154" i="18"/>
  <c r="Y142" i="18"/>
  <c r="Y130" i="18"/>
  <c r="Y108" i="18"/>
  <c r="Y96" i="18"/>
  <c r="Y84" i="18"/>
  <c r="Y72" i="18"/>
  <c r="Y11" i="18"/>
  <c r="R18" i="18"/>
  <c r="Y23" i="18"/>
  <c r="R30" i="18"/>
  <c r="Y33" i="18"/>
  <c r="R42" i="18"/>
  <c r="Y45" i="18"/>
  <c r="R54" i="18"/>
  <c r="Y57" i="18"/>
  <c r="R66" i="18"/>
  <c r="Y76" i="18"/>
  <c r="R108" i="18"/>
  <c r="Y123" i="18"/>
  <c r="R132" i="18"/>
  <c r="Y148" i="18"/>
  <c r="Y160" i="18"/>
  <c r="R35" i="19"/>
  <c r="Q35" i="19"/>
  <c r="P35" i="19"/>
  <c r="J105" i="19"/>
  <c r="I105" i="19"/>
  <c r="H105" i="19"/>
  <c r="V20" i="13"/>
  <c r="J76" i="13"/>
  <c r="J132" i="13"/>
  <c r="K147" i="15"/>
  <c r="U21" i="16"/>
  <c r="K26" i="16"/>
  <c r="I37" i="16"/>
  <c r="K43" i="16"/>
  <c r="K60" i="16"/>
  <c r="K108" i="16"/>
  <c r="K125" i="16"/>
  <c r="K142" i="16"/>
  <c r="J147" i="16"/>
  <c r="K159" i="16"/>
  <c r="V21" i="17"/>
  <c r="J37" i="17"/>
  <c r="X8" i="18"/>
  <c r="Y99" i="18"/>
  <c r="Y159" i="18"/>
  <c r="G249" i="30"/>
  <c r="I53" i="12"/>
  <c r="I51" i="14"/>
  <c r="I121" i="14"/>
  <c r="W21" i="15"/>
  <c r="I49" i="15"/>
  <c r="L147" i="15"/>
  <c r="K10" i="16"/>
  <c r="K20" i="16"/>
  <c r="V21" i="16"/>
  <c r="K33" i="16"/>
  <c r="J37" i="16"/>
  <c r="K81" i="16"/>
  <c r="K98" i="16"/>
  <c r="K115" i="16"/>
  <c r="K132" i="16"/>
  <c r="W13" i="17"/>
  <c r="I49" i="17"/>
  <c r="I65" i="17"/>
  <c r="Y8" i="18"/>
  <c r="R15" i="18"/>
  <c r="Y18" i="18"/>
  <c r="R27" i="18"/>
  <c r="Y30" i="18"/>
  <c r="X34" i="18"/>
  <c r="R39" i="18"/>
  <c r="Y42" i="18"/>
  <c r="R51" i="18"/>
  <c r="Y54" i="18"/>
  <c r="R61" i="18"/>
  <c r="Y66" i="18"/>
  <c r="Y75" i="18"/>
  <c r="Y79" i="18"/>
  <c r="Y146" i="18"/>
  <c r="R154" i="18"/>
  <c r="E7" i="19"/>
  <c r="D7" i="19" s="1"/>
  <c r="C7" i="19" s="1"/>
  <c r="I7" i="19" s="1"/>
  <c r="H7" i="19"/>
  <c r="Y37" i="19"/>
  <c r="X37" i="19"/>
  <c r="R149" i="19"/>
  <c r="Q149" i="19"/>
  <c r="P149" i="19"/>
  <c r="L250" i="30"/>
  <c r="J53" i="12"/>
  <c r="X21" i="15"/>
  <c r="J49" i="15"/>
  <c r="W13" i="16"/>
  <c r="I49" i="16"/>
  <c r="K54" i="16"/>
  <c r="I65" i="16"/>
  <c r="K71" i="16"/>
  <c r="K88" i="16"/>
  <c r="K136" i="16"/>
  <c r="K153" i="16"/>
  <c r="K17" i="17"/>
  <c r="K27" i="17"/>
  <c r="K44" i="17"/>
  <c r="J49" i="17"/>
  <c r="K61" i="17"/>
  <c r="J65" i="17"/>
  <c r="K109" i="17"/>
  <c r="K126" i="17"/>
  <c r="K143" i="17"/>
  <c r="K160" i="17"/>
  <c r="Q20" i="18"/>
  <c r="J92" i="18"/>
  <c r="J104" i="18"/>
  <c r="J30" i="31"/>
  <c r="G29" i="31"/>
  <c r="K53" i="12"/>
  <c r="I56" i="12"/>
  <c r="K49" i="15"/>
  <c r="I77" i="15"/>
  <c r="K17" i="16"/>
  <c r="K27" i="16"/>
  <c r="K44" i="16"/>
  <c r="J49" i="16"/>
  <c r="K61" i="16"/>
  <c r="J65" i="16"/>
  <c r="K109" i="16"/>
  <c r="K126" i="16"/>
  <c r="K143" i="16"/>
  <c r="K160" i="16"/>
  <c r="W10" i="17"/>
  <c r="W20" i="17"/>
  <c r="K34" i="17"/>
  <c r="I77" i="17"/>
  <c r="K82" i="17"/>
  <c r="I93" i="17"/>
  <c r="K99" i="17"/>
  <c r="K116" i="17"/>
  <c r="J9" i="18"/>
  <c r="R12" i="18"/>
  <c r="Y15" i="18"/>
  <c r="J19" i="18"/>
  <c r="R24" i="18"/>
  <c r="Y27" i="18"/>
  <c r="J31" i="18"/>
  <c r="Y39" i="18"/>
  <c r="J43" i="18"/>
  <c r="R46" i="18"/>
  <c r="Y51" i="18"/>
  <c r="J55" i="18"/>
  <c r="R58" i="18"/>
  <c r="Y61" i="18"/>
  <c r="J67" i="18"/>
  <c r="J95" i="18"/>
  <c r="R120" i="18"/>
  <c r="R130" i="18"/>
  <c r="Y134" i="18"/>
  <c r="X134" i="18"/>
  <c r="Y145" i="18"/>
  <c r="P7" i="19"/>
  <c r="M7" i="19"/>
  <c r="L7" i="19" s="1"/>
  <c r="K7" i="19" s="1"/>
  <c r="Q7" i="19" s="1"/>
  <c r="R49" i="19"/>
  <c r="Q49" i="19"/>
  <c r="P49" i="19"/>
  <c r="Y93" i="19"/>
  <c r="X93" i="19"/>
  <c r="C95" i="30"/>
  <c r="D96" i="30" s="1"/>
  <c r="E139" i="30"/>
  <c r="J140" i="30"/>
  <c r="L30" i="31"/>
  <c r="J69" i="2"/>
  <c r="L53" i="12"/>
  <c r="J56" i="12"/>
  <c r="I34" i="13"/>
  <c r="L49" i="15"/>
  <c r="J77" i="15"/>
  <c r="W10" i="16"/>
  <c r="W20" i="16"/>
  <c r="K34" i="16"/>
  <c r="I77" i="16"/>
  <c r="K82" i="16"/>
  <c r="I93" i="16"/>
  <c r="K99" i="16"/>
  <c r="K116" i="16"/>
  <c r="K14" i="17"/>
  <c r="K38" i="17"/>
  <c r="K55" i="17"/>
  <c r="K72" i="17"/>
  <c r="K89" i="17"/>
  <c r="K137" i="17"/>
  <c r="K154" i="17"/>
  <c r="J154" i="18"/>
  <c r="J142" i="18"/>
  <c r="J130" i="18"/>
  <c r="J108" i="18"/>
  <c r="J96" i="18"/>
  <c r="J84" i="18"/>
  <c r="J72" i="18"/>
  <c r="J157" i="18"/>
  <c r="J145" i="18"/>
  <c r="J135" i="18"/>
  <c r="J132" i="18"/>
  <c r="J123" i="18"/>
  <c r="J111" i="18"/>
  <c r="J99" i="18"/>
  <c r="J87" i="18"/>
  <c r="J75" i="18"/>
  <c r="J150" i="18"/>
  <c r="J138" i="18"/>
  <c r="J126" i="18"/>
  <c r="J114" i="18"/>
  <c r="J102" i="18"/>
  <c r="J80" i="18"/>
  <c r="J148" i="18"/>
  <c r="J78" i="18"/>
  <c r="J156" i="18"/>
  <c r="J144" i="18"/>
  <c r="J122" i="18"/>
  <c r="J110" i="18"/>
  <c r="J98" i="18"/>
  <c r="J86" i="18"/>
  <c r="J74" i="18"/>
  <c r="J159" i="18"/>
  <c r="J149" i="18"/>
  <c r="J137" i="18"/>
  <c r="J125" i="18"/>
  <c r="J113" i="18"/>
  <c r="J101" i="18"/>
  <c r="J89" i="18"/>
  <c r="J79" i="18"/>
  <c r="J152" i="18"/>
  <c r="J140" i="18"/>
  <c r="J128" i="18"/>
  <c r="J116" i="18"/>
  <c r="J94" i="18"/>
  <c r="J82" i="18"/>
  <c r="J155" i="18"/>
  <c r="J143" i="18"/>
  <c r="J131" i="18"/>
  <c r="J121" i="18"/>
  <c r="J109" i="18"/>
  <c r="J97" i="18"/>
  <c r="J85" i="18"/>
  <c r="J73" i="18"/>
  <c r="J158" i="18"/>
  <c r="J136" i="18"/>
  <c r="J124" i="18"/>
  <c r="J112" i="18"/>
  <c r="J100" i="18"/>
  <c r="J88" i="18"/>
  <c r="J71" i="18"/>
  <c r="J90" i="18"/>
  <c r="Y149" i="18"/>
  <c r="J18" i="2"/>
  <c r="K69" i="2"/>
  <c r="J121" i="3"/>
  <c r="J192" i="3"/>
  <c r="K14" i="16"/>
  <c r="K38" i="16"/>
  <c r="K55" i="16"/>
  <c r="K72" i="16"/>
  <c r="K89" i="16"/>
  <c r="K137" i="16"/>
  <c r="K154" i="16"/>
  <c r="W17" i="17"/>
  <c r="K28" i="17"/>
  <c r="K45" i="17"/>
  <c r="K62" i="17"/>
  <c r="K110" i="17"/>
  <c r="K127" i="17"/>
  <c r="I8" i="18"/>
  <c r="R9" i="18"/>
  <c r="Y12" i="18"/>
  <c r="J16" i="18"/>
  <c r="R19" i="18"/>
  <c r="Y24" i="18"/>
  <c r="J28" i="18"/>
  <c r="R31" i="18"/>
  <c r="Y36" i="18"/>
  <c r="J40" i="18"/>
  <c r="R43" i="18"/>
  <c r="Y46" i="18"/>
  <c r="J52" i="18"/>
  <c r="R55" i="18"/>
  <c r="Y58" i="18"/>
  <c r="R67" i="18"/>
  <c r="R86" i="18"/>
  <c r="R118" i="18"/>
  <c r="M48" i="28"/>
  <c r="L48" i="28"/>
  <c r="K48" i="28"/>
  <c r="J48" i="28"/>
  <c r="I48" i="28"/>
  <c r="L118" i="28"/>
  <c r="E7" i="33"/>
  <c r="H8" i="33"/>
  <c r="J105" i="15"/>
  <c r="K28" i="16"/>
  <c r="K45" i="16"/>
  <c r="K62" i="16"/>
  <c r="K77" i="16"/>
  <c r="K93" i="16"/>
  <c r="K110" i="16"/>
  <c r="K127" i="16"/>
  <c r="K144" i="16"/>
  <c r="R22" i="18"/>
  <c r="Y62" i="18"/>
  <c r="R110" i="18"/>
  <c r="Y125" i="18"/>
  <c r="E205" i="30"/>
  <c r="J206" i="30"/>
  <c r="H206" i="30"/>
  <c r="I133" i="15"/>
  <c r="I9" i="16"/>
  <c r="K11" i="16"/>
  <c r="K66" i="16"/>
  <c r="K83" i="16"/>
  <c r="K100" i="16"/>
  <c r="K117" i="16"/>
  <c r="I133" i="17"/>
  <c r="I149" i="17"/>
  <c r="Y9" i="18"/>
  <c r="R16" i="18"/>
  <c r="Y19" i="18"/>
  <c r="R28" i="18"/>
  <c r="Y31" i="18"/>
  <c r="R40" i="18"/>
  <c r="Y43" i="18"/>
  <c r="R48" i="18"/>
  <c r="R52" i="18"/>
  <c r="Y55" i="18"/>
  <c r="Y67" i="18"/>
  <c r="Y101" i="18"/>
  <c r="Y135" i="18"/>
  <c r="E271" i="30"/>
  <c r="J272" i="30"/>
  <c r="H272" i="30"/>
  <c r="J133" i="15"/>
  <c r="J9" i="16"/>
  <c r="K39" i="16"/>
  <c r="K56" i="16"/>
  <c r="K73" i="16"/>
  <c r="K90" i="16"/>
  <c r="K105" i="16"/>
  <c r="K121" i="16"/>
  <c r="K138" i="16"/>
  <c r="K155" i="16"/>
  <c r="R96" i="18"/>
  <c r="Y120" i="18"/>
  <c r="X120" i="18"/>
  <c r="R156" i="18"/>
  <c r="L147" i="22"/>
  <c r="K147" i="22"/>
  <c r="J147" i="22"/>
  <c r="H52" i="30"/>
  <c r="F52" i="30"/>
  <c r="G51" i="31"/>
  <c r="L52" i="31"/>
  <c r="J52" i="31"/>
  <c r="K9" i="16"/>
  <c r="K18" i="16"/>
  <c r="K29" i="16"/>
  <c r="K46" i="16"/>
  <c r="K94" i="16"/>
  <c r="K111" i="16"/>
  <c r="K128" i="16"/>
  <c r="R13" i="18"/>
  <c r="Y16" i="18"/>
  <c r="R25" i="18"/>
  <c r="Y28" i="18"/>
  <c r="R37" i="18"/>
  <c r="Y40" i="18"/>
  <c r="R47" i="18"/>
  <c r="Y52" i="18"/>
  <c r="R59" i="18"/>
  <c r="Y64" i="18"/>
  <c r="R72" i="18"/>
  <c r="R104" i="18"/>
  <c r="Y107" i="19"/>
  <c r="X107" i="19"/>
  <c r="I64" i="21"/>
  <c r="H64" i="21"/>
  <c r="Y87" i="18"/>
  <c r="R90" i="18"/>
  <c r="J117" i="18"/>
  <c r="Y118" i="18"/>
  <c r="Y147" i="19"/>
  <c r="H16" i="43"/>
  <c r="Z9" i="19"/>
  <c r="R16" i="19"/>
  <c r="R27" i="19"/>
  <c r="J34" i="19"/>
  <c r="R38" i="19"/>
  <c r="J45" i="19"/>
  <c r="J56" i="19"/>
  <c r="Z62" i="19"/>
  <c r="R65" i="19"/>
  <c r="J67" i="19"/>
  <c r="Z73" i="19"/>
  <c r="Z84" i="19"/>
  <c r="Z95" i="19"/>
  <c r="R102" i="19"/>
  <c r="R113" i="19"/>
  <c r="J121" i="19"/>
  <c r="R124" i="19"/>
  <c r="J131" i="19"/>
  <c r="J142" i="19"/>
  <c r="J153" i="19"/>
  <c r="Z159" i="19"/>
  <c r="J8" i="30"/>
  <c r="P11" i="39"/>
  <c r="L129" i="39"/>
  <c r="R16" i="44"/>
  <c r="X76" i="18"/>
  <c r="I92" i="18"/>
  <c r="X146" i="18"/>
  <c r="J12" i="19"/>
  <c r="Z18" i="19"/>
  <c r="X21" i="19"/>
  <c r="Z29" i="19"/>
  <c r="Z40" i="19"/>
  <c r="R47" i="19"/>
  <c r="J49" i="19"/>
  <c r="R58" i="19"/>
  <c r="R69" i="19"/>
  <c r="J76" i="19"/>
  <c r="P77" i="19"/>
  <c r="R80" i="19"/>
  <c r="J87" i="19"/>
  <c r="J98" i="19"/>
  <c r="Z104" i="19"/>
  <c r="R107" i="19"/>
  <c r="J109" i="19"/>
  <c r="Z115" i="19"/>
  <c r="Z126" i="19"/>
  <c r="Z137" i="19"/>
  <c r="R144" i="19"/>
  <c r="R155" i="19"/>
  <c r="H50" i="21"/>
  <c r="M146" i="28"/>
  <c r="K138" i="45"/>
  <c r="I118" i="18"/>
  <c r="Q132" i="18"/>
  <c r="R25" i="19"/>
  <c r="J32" i="19"/>
  <c r="J43" i="19"/>
  <c r="J54" i="19"/>
  <c r="Z60" i="19"/>
  <c r="Z71" i="19"/>
  <c r="Q77" i="19"/>
  <c r="Z82" i="19"/>
  <c r="R89" i="19"/>
  <c r="Z93" i="19"/>
  <c r="R100" i="19"/>
  <c r="R111" i="19"/>
  <c r="J118" i="19"/>
  <c r="R122" i="19"/>
  <c r="J129" i="19"/>
  <c r="J140" i="19"/>
  <c r="Z146" i="19"/>
  <c r="J151" i="19"/>
  <c r="Z157" i="19"/>
  <c r="J105" i="22"/>
  <c r="J8" i="33"/>
  <c r="R11" i="39"/>
  <c r="N129" i="39"/>
  <c r="J10" i="19"/>
  <c r="Z16" i="19"/>
  <c r="Z21" i="19"/>
  <c r="Z27" i="19"/>
  <c r="R34" i="19"/>
  <c r="Z38" i="19"/>
  <c r="R45" i="19"/>
  <c r="H51" i="19"/>
  <c r="R56" i="19"/>
  <c r="R67" i="19"/>
  <c r="J74" i="19"/>
  <c r="J85" i="19"/>
  <c r="J96" i="19"/>
  <c r="Z102" i="19"/>
  <c r="X105" i="19"/>
  <c r="Z113" i="19"/>
  <c r="Z124" i="19"/>
  <c r="R131" i="19"/>
  <c r="Z135" i="19"/>
  <c r="R142" i="19"/>
  <c r="R153" i="19"/>
  <c r="J160" i="19"/>
  <c r="P161" i="19"/>
  <c r="H78" i="21"/>
  <c r="I48" i="27"/>
  <c r="I104" i="27"/>
  <c r="I160" i="27"/>
  <c r="G183" i="30"/>
  <c r="L206" i="30"/>
  <c r="L8" i="33"/>
  <c r="G51" i="33"/>
  <c r="J52" i="33" s="1"/>
  <c r="L16" i="43"/>
  <c r="K136" i="43"/>
  <c r="J19" i="19"/>
  <c r="J30" i="19"/>
  <c r="P37" i="19"/>
  <c r="J41" i="19"/>
  <c r="Z47" i="19"/>
  <c r="J52" i="19"/>
  <c r="Z58" i="19"/>
  <c r="Z69" i="19"/>
  <c r="R76" i="19"/>
  <c r="Z80" i="19"/>
  <c r="R87" i="19"/>
  <c r="H93" i="19"/>
  <c r="R98" i="19"/>
  <c r="R109" i="19"/>
  <c r="J116" i="19"/>
  <c r="R119" i="19"/>
  <c r="J127" i="19"/>
  <c r="J138" i="19"/>
  <c r="Z144" i="19"/>
  <c r="Z155" i="19"/>
  <c r="Q161" i="19"/>
  <c r="J63" i="22"/>
  <c r="I48" i="26"/>
  <c r="I104" i="26"/>
  <c r="J48" i="27"/>
  <c r="J104" i="27"/>
  <c r="J160" i="27"/>
  <c r="G95" i="31"/>
  <c r="G146" i="43"/>
  <c r="Z14" i="19"/>
  <c r="H21" i="19"/>
  <c r="Z25" i="19"/>
  <c r="R32" i="19"/>
  <c r="R43" i="19"/>
  <c r="J51" i="19"/>
  <c r="R54" i="19"/>
  <c r="J61" i="19"/>
  <c r="J72" i="19"/>
  <c r="J83" i="19"/>
  <c r="Z89" i="19"/>
  <c r="J94" i="19"/>
  <c r="Z100" i="19"/>
  <c r="Z111" i="19"/>
  <c r="R118" i="19"/>
  <c r="Z122" i="19"/>
  <c r="R129" i="19"/>
  <c r="H135" i="19"/>
  <c r="R140" i="19"/>
  <c r="R151" i="19"/>
  <c r="J158" i="19"/>
  <c r="G146" i="45"/>
  <c r="Z12" i="19"/>
  <c r="R19" i="19"/>
  <c r="R30" i="19"/>
  <c r="R41" i="19"/>
  <c r="J48" i="19"/>
  <c r="R52" i="19"/>
  <c r="J59" i="19"/>
  <c r="I63" i="19"/>
  <c r="J70" i="19"/>
  <c r="Z76" i="19"/>
  <c r="J81" i="19"/>
  <c r="Z87" i="19"/>
  <c r="Z98" i="19"/>
  <c r="Z109" i="19"/>
  <c r="R116" i="19"/>
  <c r="Q121" i="19"/>
  <c r="R127" i="19"/>
  <c r="R138" i="19"/>
  <c r="J145" i="19"/>
  <c r="J156" i="19"/>
  <c r="H146" i="45"/>
  <c r="K146" i="45" s="1"/>
  <c r="X106" i="18"/>
  <c r="J15" i="19"/>
  <c r="J26" i="19"/>
  <c r="Z32" i="19"/>
  <c r="X35" i="19"/>
  <c r="Z43" i="19"/>
  <c r="Z54" i="19"/>
  <c r="R61" i="19"/>
  <c r="R72" i="19"/>
  <c r="R83" i="19"/>
  <c r="J90" i="19"/>
  <c r="P91" i="19"/>
  <c r="R94" i="19"/>
  <c r="J101" i="19"/>
  <c r="J112" i="19"/>
  <c r="Z118" i="19"/>
  <c r="J123" i="19"/>
  <c r="Z129" i="19"/>
  <c r="Z140" i="19"/>
  <c r="H147" i="19"/>
  <c r="X149" i="19"/>
  <c r="Z151" i="19"/>
  <c r="R158" i="19"/>
  <c r="J119" i="22"/>
  <c r="I62" i="27"/>
  <c r="I118" i="27"/>
  <c r="K132" i="28"/>
  <c r="I160" i="28"/>
  <c r="G29" i="30"/>
  <c r="E161" i="30"/>
  <c r="E95" i="33"/>
  <c r="Q16" i="43"/>
  <c r="Z10" i="19"/>
  <c r="R17" i="19"/>
  <c r="R28" i="19"/>
  <c r="R39" i="19"/>
  <c r="J46" i="19"/>
  <c r="J57" i="19"/>
  <c r="J68" i="19"/>
  <c r="Z74" i="19"/>
  <c r="Z85" i="19"/>
  <c r="Z96" i="19"/>
  <c r="R103" i="19"/>
  <c r="R114" i="19"/>
  <c r="R125" i="19"/>
  <c r="J132" i="19"/>
  <c r="R136" i="19"/>
  <c r="J143" i="19"/>
  <c r="I147" i="19"/>
  <c r="J154" i="19"/>
  <c r="Z160" i="19"/>
  <c r="K119" i="22"/>
  <c r="J62" i="27"/>
  <c r="J118" i="27"/>
  <c r="I34" i="28"/>
  <c r="L132" i="28"/>
  <c r="J160" i="28"/>
  <c r="J96" i="31"/>
  <c r="L146" i="43"/>
  <c r="P16" i="45"/>
  <c r="J13" i="19"/>
  <c r="Z19" i="19"/>
  <c r="J24" i="19"/>
  <c r="Z30" i="19"/>
  <c r="Z41" i="19"/>
  <c r="R48" i="19"/>
  <c r="Z52" i="19"/>
  <c r="R59" i="19"/>
  <c r="R70" i="19"/>
  <c r="R81" i="19"/>
  <c r="J88" i="19"/>
  <c r="R91" i="19"/>
  <c r="J99" i="19"/>
  <c r="J110" i="19"/>
  <c r="Z116" i="19"/>
  <c r="Z127" i="19"/>
  <c r="Z138" i="19"/>
  <c r="R145" i="19"/>
  <c r="R156" i="19"/>
  <c r="J34" i="28"/>
  <c r="K160" i="28"/>
  <c r="S16" i="43"/>
  <c r="M146" i="43"/>
  <c r="H16" i="44"/>
  <c r="Q16" i="45"/>
  <c r="G11" i="39"/>
  <c r="N146" i="43"/>
  <c r="I16" i="44"/>
  <c r="R16" i="45"/>
  <c r="L146" i="45"/>
  <c r="J11" i="19"/>
  <c r="Z17" i="19"/>
  <c r="Z28" i="19"/>
  <c r="Z39" i="19"/>
  <c r="R46" i="19"/>
  <c r="Q51" i="19"/>
  <c r="R57" i="19"/>
  <c r="J65" i="19"/>
  <c r="R68" i="19"/>
  <c r="J75" i="19"/>
  <c r="J86" i="19"/>
  <c r="J97" i="19"/>
  <c r="Z103" i="19"/>
  <c r="I107" i="19"/>
  <c r="J108" i="19"/>
  <c r="Z114" i="19"/>
  <c r="Z119" i="19"/>
  <c r="Z125" i="19"/>
  <c r="R132" i="19"/>
  <c r="Z136" i="19"/>
  <c r="R143" i="19"/>
  <c r="R154" i="19"/>
  <c r="J62" i="28"/>
  <c r="J16" i="44"/>
  <c r="S16" i="45"/>
  <c r="M146" i="45"/>
  <c r="X90" i="18"/>
  <c r="I106" i="18"/>
  <c r="Q120" i="18"/>
  <c r="X160" i="18"/>
  <c r="R13" i="19"/>
  <c r="J20" i="19"/>
  <c r="P21" i="19"/>
  <c r="R24" i="19"/>
  <c r="J31" i="19"/>
  <c r="J42" i="19"/>
  <c r="Z48" i="19"/>
  <c r="J53" i="19"/>
  <c r="Z59" i="19"/>
  <c r="Z70" i="19"/>
  <c r="H77" i="19"/>
  <c r="X79" i="19"/>
  <c r="Z81" i="19"/>
  <c r="R88" i="19"/>
  <c r="R99" i="19"/>
  <c r="R110" i="19"/>
  <c r="J117" i="19"/>
  <c r="J128" i="19"/>
  <c r="P135" i="19"/>
  <c r="J139" i="19"/>
  <c r="Z145" i="19"/>
  <c r="J150" i="19"/>
  <c r="Z156" i="19"/>
  <c r="I20" i="27"/>
  <c r="I76" i="27"/>
  <c r="I132" i="27"/>
  <c r="K62" i="28"/>
  <c r="I90" i="28"/>
  <c r="J30" i="30"/>
  <c r="H162" i="30"/>
  <c r="H96" i="33"/>
  <c r="I11" i="39"/>
  <c r="N146" i="45"/>
  <c r="Z15" i="19"/>
  <c r="Q21" i="19"/>
  <c r="Z26" i="19"/>
  <c r="R33" i="19"/>
  <c r="R44" i="19"/>
  <c r="R55" i="19"/>
  <c r="J62" i="19"/>
  <c r="R66" i="19"/>
  <c r="J73" i="19"/>
  <c r="I77" i="19"/>
  <c r="J84" i="19"/>
  <c r="Z90" i="19"/>
  <c r="J95" i="19"/>
  <c r="Z101" i="19"/>
  <c r="Z112" i="19"/>
  <c r="Z123" i="19"/>
  <c r="R130" i="19"/>
  <c r="R141" i="19"/>
  <c r="R152" i="19"/>
  <c r="J159" i="19"/>
  <c r="J20" i="27"/>
  <c r="J76" i="27"/>
  <c r="J132" i="27"/>
  <c r="L62" i="28"/>
  <c r="J90" i="28"/>
  <c r="L16" i="44"/>
  <c r="J18" i="19"/>
  <c r="J29" i="19"/>
  <c r="J40" i="19"/>
  <c r="Z46" i="19"/>
  <c r="Z57" i="19"/>
  <c r="Z68" i="19"/>
  <c r="R75" i="19"/>
  <c r="R86" i="19"/>
  <c r="R97" i="19"/>
  <c r="J104" i="19"/>
  <c r="R108" i="19"/>
  <c r="J115" i="19"/>
  <c r="J126" i="19"/>
  <c r="Z132" i="19"/>
  <c r="J137" i="19"/>
  <c r="Z143" i="19"/>
  <c r="Z154" i="19"/>
  <c r="H161" i="19"/>
  <c r="K90" i="28"/>
  <c r="K140" i="43"/>
  <c r="Z13" i="19"/>
  <c r="R20" i="19"/>
  <c r="Z24" i="19"/>
  <c r="R31" i="19"/>
  <c r="R42" i="19"/>
  <c r="R53" i="19"/>
  <c r="J60" i="19"/>
  <c r="R63" i="19"/>
  <c r="J71" i="19"/>
  <c r="J82" i="19"/>
  <c r="Z88" i="19"/>
  <c r="Z99" i="19"/>
  <c r="Z110" i="19"/>
  <c r="R117" i="19"/>
  <c r="J119" i="19"/>
  <c r="R128" i="19"/>
  <c r="R139" i="19"/>
  <c r="J146" i="19"/>
  <c r="R150" i="19"/>
  <c r="J157" i="19"/>
  <c r="H120" i="21"/>
  <c r="J91" i="22"/>
  <c r="J228" i="30"/>
  <c r="J74" i="31"/>
  <c r="Q78" i="18"/>
  <c r="X118" i="18"/>
  <c r="I134" i="18"/>
  <c r="Q148" i="18"/>
  <c r="J16" i="19"/>
  <c r="P23" i="19"/>
  <c r="J27" i="19"/>
  <c r="Z33" i="19"/>
  <c r="I37" i="19"/>
  <c r="J38" i="19"/>
  <c r="Z44" i="19"/>
  <c r="Z55" i="19"/>
  <c r="R62" i="19"/>
  <c r="Z66" i="19"/>
  <c r="R73" i="19"/>
  <c r="H79" i="19"/>
  <c r="R84" i="19"/>
  <c r="R95" i="19"/>
  <c r="J102" i="19"/>
  <c r="J113" i="19"/>
  <c r="J124" i="19"/>
  <c r="Z130" i="19"/>
  <c r="X133" i="19"/>
  <c r="Z141" i="19"/>
  <c r="Q147" i="19"/>
  <c r="Z152" i="19"/>
  <c r="R159" i="19"/>
  <c r="J21" i="22"/>
  <c r="K91" i="22"/>
  <c r="Z11" i="19"/>
  <c r="R18" i="19"/>
  <c r="R29" i="19"/>
  <c r="R40" i="19"/>
  <c r="J47" i="19"/>
  <c r="J58" i="19"/>
  <c r="J69" i="19"/>
  <c r="Z75" i="19"/>
  <c r="J80" i="19"/>
  <c r="Z86" i="19"/>
  <c r="Z97" i="19"/>
  <c r="R104" i="19"/>
  <c r="R115" i="19"/>
  <c r="R126" i="19"/>
  <c r="J144" i="19"/>
  <c r="C73" i="31" l="1"/>
  <c r="D74" i="31" s="1"/>
  <c r="E183" i="30"/>
  <c r="H74" i="31"/>
  <c r="H30" i="33"/>
  <c r="E29" i="33"/>
  <c r="C139" i="30"/>
  <c r="D140" i="30" s="1"/>
  <c r="H140" i="30"/>
  <c r="C227" i="30"/>
  <c r="D228" i="30" s="1"/>
  <c r="F96" i="30"/>
  <c r="E51" i="31"/>
  <c r="H52" i="31"/>
  <c r="E95" i="31"/>
  <c r="H96" i="31" s="1"/>
  <c r="C271" i="30"/>
  <c r="D272" i="30" s="1"/>
  <c r="E249" i="30"/>
  <c r="C95" i="33"/>
  <c r="D96" i="33" s="1"/>
  <c r="J184" i="30"/>
  <c r="F162" i="30"/>
  <c r="C161" i="30"/>
  <c r="D162" i="30" s="1"/>
  <c r="J250" i="30"/>
  <c r="E29" i="30"/>
  <c r="C7" i="33"/>
  <c r="D8" i="33" s="1"/>
  <c r="F8" i="33"/>
  <c r="L57" i="12"/>
  <c r="K57" i="12"/>
  <c r="J57" i="12"/>
  <c r="I57" i="12"/>
  <c r="C205" i="30"/>
  <c r="D206" i="30" s="1"/>
  <c r="H30" i="31"/>
  <c r="E29" i="31"/>
  <c r="C73" i="30"/>
  <c r="D74" i="30" s="1"/>
  <c r="H74" i="30"/>
  <c r="E51" i="33"/>
  <c r="F272" i="30" l="1"/>
  <c r="F228" i="30"/>
  <c r="F206" i="30"/>
  <c r="C29" i="30"/>
  <c r="D30" i="30" s="1"/>
  <c r="H30" i="30"/>
  <c r="F140" i="30"/>
  <c r="C51" i="31"/>
  <c r="D52" i="31" s="1"/>
  <c r="C29" i="33"/>
  <c r="D30" i="33" s="1"/>
  <c r="C51" i="33"/>
  <c r="D52" i="33" s="1"/>
  <c r="F52" i="33"/>
  <c r="C183" i="30"/>
  <c r="D184" i="30" s="1"/>
  <c r="C95" i="31"/>
  <c r="D96" i="31" s="1"/>
  <c r="F74" i="30"/>
  <c r="C29" i="31"/>
  <c r="D30" i="31" s="1"/>
  <c r="F96" i="33"/>
  <c r="H184" i="30"/>
  <c r="C249" i="30"/>
  <c r="D250" i="30" s="1"/>
  <c r="H52" i="33"/>
  <c r="H250" i="30"/>
  <c r="F74" i="31"/>
  <c r="F30" i="30" l="1"/>
  <c r="F30" i="31"/>
  <c r="F96" i="31"/>
  <c r="F52" i="31"/>
  <c r="F184" i="30"/>
  <c r="F250" i="30"/>
  <c r="F30" i="33"/>
</calcChain>
</file>

<file path=xl/sharedStrings.xml><?xml version="1.0" encoding="utf-8"?>
<sst xmlns="http://schemas.openxmlformats.org/spreadsheetml/2006/main" count="5610" uniqueCount="331">
  <si>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</si>
  <si>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</si>
  <si>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</si>
  <si>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</si>
  <si>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</si>
  <si>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</si>
  <si>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</si>
  <si>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</si>
  <si>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</si>
  <si>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hotelera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</si>
  <si>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</si>
  <si>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</si>
  <si>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</si>
  <si>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</si>
  <si>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hotelera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</si>
  <si>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</si>
  <si>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</si>
  <si>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</si>
  <si>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</si>
  <si>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</si>
  <si>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</si>
  <si>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</si>
  <si>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</si>
  <si>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</si>
  <si>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</si>
  <si>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</si>
  <si>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</si>
  <si>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</si>
  <si>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hotelera y apartamentos</t>
  </si>
  <si>
    <t>Viajeros españoles entrados en los hotelera y apartamentos de Tenerife por municipio de alojamiento</t>
  </si>
  <si>
    <t>Viajeros peninsulares entrados en los hotelera y apartamentos de Tenerife por municipio de alojamiento</t>
  </si>
  <si>
    <t>Viajeros canarios entrados en los hotelera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</si>
  <si>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</si>
  <si>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</si>
  <si>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</si>
  <si>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</si>
  <si>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</si>
  <si>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</si>
  <si>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</si>
  <si>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</si>
  <si>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</si>
  <si>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</si>
  <si>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</si>
  <si>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</si>
  <si>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</si>
  <si>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</si>
  <si>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</si>
  <si>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</si>
  <si>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</si>
  <si>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</si>
  <si>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</si>
  <si>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</si>
  <si>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</si>
  <si>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</si>
  <si>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</si>
  <si>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</si>
  <si>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</si>
  <si>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</si>
  <si>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</si>
  <si>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</si>
  <si>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</si>
  <si>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</si>
  <si>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</si>
  <si>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</si>
  <si>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</si>
  <si>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</si>
  <si>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</si>
  <si>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</si>
  <si>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4* y 5*</t>
  </si>
  <si>
    <t>1*, 2* y 3*</t>
  </si>
  <si>
    <t>1, 2 y 3 estrellas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</si>
  <si>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</si>
  <si>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</si>
  <si>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</si>
  <si>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</si>
  <si>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</si>
  <si>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</si>
  <si>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</si>
  <si>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</si>
  <si>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</si>
  <si>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</si>
  <si>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</si>
  <si>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</si>
  <si>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</si>
  <si>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</si>
  <si>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</si>
  <si>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</si>
  <si>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</si>
  <si>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</si>
  <si>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</si>
  <si>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</si>
  <si>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</si>
  <si>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</si>
  <si>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</si>
  <si>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</si>
  <si>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</si>
  <si>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</si>
  <si>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</si>
  <si>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</si>
  <si>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</si>
  <si>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</si>
  <si>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</si>
  <si>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</si>
  <si>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</si>
  <si>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</si>
  <si>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</si>
  <si>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</si>
  <si>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</si>
  <si>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</si>
  <si>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</si>
  <si>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</si>
  <si>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</si>
  <si>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</si>
  <si>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</si>
  <si>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</si>
  <si>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</si>
  <si>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</si>
  <si>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</si>
  <si>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</si>
  <si>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</si>
  <si>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</si>
  <si>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</si>
  <si>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</si>
  <si>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</si>
  <si>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</si>
  <si>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</si>
  <si>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</si>
  <si>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</si>
  <si>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</si>
  <si>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</si>
  <si>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</si>
  <si>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</si>
  <si>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</si>
  <si>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</si>
  <si>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</si>
  <si>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</si>
  <si>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</si>
  <si>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</si>
  <si>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</si>
  <si>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</si>
  <si>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</si>
  <si>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</si>
  <si>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</si>
  <si>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4, 5 Estrellas</t>
  </si>
  <si>
    <t>1, 2, 3 Estrellas</t>
  </si>
  <si>
    <t>viajeros entrados</t>
  </si>
  <si>
    <t>var interanual</t>
  </si>
  <si>
    <t>Evolución de viajeros entrados en los hoteles de 4 estrellas de Tenerife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</si>
  <si>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</si>
  <si>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</si>
  <si>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</si>
  <si>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</si>
  <si>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</si>
  <si>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</si>
  <si>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</si>
  <si>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º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</si>
  <si>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</si>
  <si>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</si>
  <si>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</si>
  <si>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</si>
  <si>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</si>
  <si>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</si>
  <si>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</si>
  <si>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</si>
  <si>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</si>
  <si>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</si>
  <si>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</si>
  <si>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</si>
  <si>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</si>
  <si>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</si>
  <si>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</si>
  <si>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</si>
  <si>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</si>
  <si>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</si>
  <si>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</si>
  <si>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</si>
  <si>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</si>
  <si>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</si>
  <si>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</si>
  <si>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1*, 2* Y 3*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</si>
  <si>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</si>
  <si>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</si>
  <si>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</si>
  <si>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</si>
  <si>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</si>
  <si>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</si>
  <si>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</si>
  <si>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</si>
  <si>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</si>
  <si>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</si>
  <si>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</si>
  <si>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</si>
  <si>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</si>
  <si>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</si>
  <si>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</si>
  <si>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</si>
  <si>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</si>
  <si>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hotelera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</si>
  <si>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</si>
  <si>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</si>
  <si>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</si>
  <si>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</si>
  <si>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</si>
  <si>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</si>
  <si>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Distribución de viajeros peninsulares entrados en hoteles y apartamentos de Tenerife por lugar categoría del alojamiento</t>
  </si>
  <si>
    <t>Total viajeros peninsulares</t>
  </si>
  <si>
    <t>Viajeros peninsulares entrados en los hoteles y apartamentos de Tenerife por tipología y categoría de alojamiento</t>
  </si>
  <si>
    <t>Total viajeros canarios</t>
  </si>
  <si>
    <t>hotelera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</si>
  <si>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</si>
  <si>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</si>
  <si>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Viajeros españoles entrados en los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</si>
  <si>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</si>
  <si>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</si>
  <si>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</si>
  <si>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Viajeros peninsulares entrados en los hoteles y apartamentos de Tenerife por municipio de alojamiento</t>
  </si>
  <si>
    <t>Distribución de viajeros canarios entrados en hoteles y apartamentos de Tenerife por municipio de alojamiento</t>
  </si>
  <si>
    <t>Viajeros canarios entrados en los hoteles y apartamentos de Tenerife por municipio de alojamiento</t>
  </si>
  <si>
    <t>Españoles</t>
  </si>
  <si>
    <t>peninsulares</t>
  </si>
  <si>
    <t>Canarios</t>
  </si>
  <si>
    <t>Acumulado mayo 2026</t>
  </si>
  <si>
    <t>Resumen indicadores Santiago del Teide</t>
  </si>
  <si>
    <t>Evolución mensual de viajeros entrados en Santiago del Teide según lugar de residencia</t>
  </si>
  <si>
    <t>Evolución mensual de viajeros entrados en Santiago del Teide según categoría del establecimiento</t>
  </si>
  <si>
    <t>Evolución anual de viajeros entrados en Santiago del Teide según categoría del establecimiento</t>
  </si>
  <si>
    <t>Evolución mensual de pernoctaciones en Santiago del Teide según lugar de residencia</t>
  </si>
  <si>
    <t>Evolución mensual de pernoctaciones en Santiago del Teide según categoría del establecimiento</t>
  </si>
  <si>
    <t>Evolución mensual de estancia media en Santiago del Teide según lugar de residencia</t>
  </si>
  <si>
    <t>Evolución mensual de estancia media en Santiago del Teide según categoría del establecimiento</t>
  </si>
  <si>
    <t>Evolución mensual de tasa de ocupación en Santiago del Teide según categoría del establecimiento</t>
  </si>
  <si>
    <t>Viajeros españoles entrados en los hotelera y apartamentos de Santiago del Teide según lugar de residencia - acumulado</t>
  </si>
  <si>
    <t>Viajeros españoles entrados en los hotelera y apartamentos de Santiago del Teide por tipología y categoría de alojamiento - acumulado</t>
  </si>
  <si>
    <t>Viajeros peninsulares entrados en los hotelera y apartamentos de Santiago del Teide por tipología y categoría de alojamiento - acumulado</t>
  </si>
  <si>
    <t>Viajeros canarios entrados en los hotelera y apartamentos de Santiago del Teide por tipología y categoría de alojamiento - acumulado</t>
  </si>
  <si>
    <t>Resumen de indicadores turísticos de Tenerife-Santiago del Teide</t>
  </si>
  <si>
    <t>mayo 2022</t>
  </si>
  <si>
    <t>mayo 2023</t>
  </si>
  <si>
    <t>mayo 2024</t>
  </si>
  <si>
    <t>mayo 2025</t>
  </si>
  <si>
    <t>mayo 2026</t>
  </si>
  <si>
    <t>acumulado a mayo 2022</t>
  </si>
  <si>
    <t>acumulado a mayo 2023</t>
  </si>
  <si>
    <t>acumulado a mayo 2024</t>
  </si>
  <si>
    <t>acumulado a mayo 2025</t>
  </si>
  <si>
    <t>acumulado a mayo 2026</t>
  </si>
  <si>
    <t>Viajeros  entrados en los establecimientos alojativos de Santiago del Teide 
(hotel + apartamento)</t>
  </si>
  <si>
    <t>Viajeros españoles entrados en los establecimientos alojativos de Santiago del Teide 
(hotel + apartamento)</t>
  </si>
  <si>
    <t>Viajeros peninsulares entrados en los establecimientos alojativos de Santiago del Teide 
(hotel + apartamento)</t>
  </si>
  <si>
    <t>Viajeros canarios entrados en los establecimientos alojativos de Santiago del Teide 
(hotel + apartamento)</t>
  </si>
  <si>
    <t>Viajeros extranjeros entrados en los establecimientos alojativos de Santiago del Teide 
(hotel + apartamento)</t>
  </si>
  <si>
    <t>Viajeros británicos entrados en los establecimientos alojativos de Santiago del Teide 
(hotel + apartamento)</t>
  </si>
  <si>
    <t>Viajeros alemanes entrados en los establecimientos alojativos de Santiago del Teide 
(hotel + apartamento)</t>
  </si>
  <si>
    <t>Viajeros franceses entrados en los establecimientos alojativos de Santiago del Teide 
(hotel + apartamento)</t>
  </si>
  <si>
    <t>Viajeros belgas entrados en los establecimientos alojativos de Santiago del Teide 
(hotel + apartamento)</t>
  </si>
  <si>
    <t>Viajeros holandeses entrados en los establecimientos alojativos de Santiago del Teide 
(hotel + apartamento)</t>
  </si>
  <si>
    <t>Viajeros daneses entrados en los establecimientos alojativos de Santiago del Teide 
(hotel + apartamento)</t>
  </si>
  <si>
    <t>-</t>
  </si>
  <si>
    <t>Viajeros suecos entrados en los establecimientos alojativos de Santiago del Teide 
(hotel + apartamento)</t>
  </si>
  <si>
    <t>var 23/22</t>
  </si>
  <si>
    <t>var 24/23</t>
  </si>
  <si>
    <t>var 25/24</t>
  </si>
  <si>
    <t>Viajeros entrados en los establecimientos alojativos de Santiago del Teide 
(hotel + apartamento)</t>
  </si>
  <si>
    <t>Viajeros entrados en los hoteles de Santiago del Teide</t>
  </si>
  <si>
    <t>Viajeros entrados en los hoteles de 4, 5 estrellas Santiago del Teide</t>
  </si>
  <si>
    <t>Viajeros entrados en los hoteles de 1, 2, 3 estrellas Santiago del Teide</t>
  </si>
  <si>
    <t>Viajeros entrados en los apartamentos de Santiago del Teide</t>
  </si>
  <si>
    <t>Evolución de viajeros entrados en los establecimientos alojativos de Santiago del Teide 
(hotel + apartamento)</t>
  </si>
  <si>
    <t>Evolución de viajeros entrados en los hoteles de Santiago del Teide</t>
  </si>
  <si>
    <t>Evolución de viajeros entrados en los hoteles de 4, 5 estrellas de Santiago del Teide</t>
  </si>
  <si>
    <t>Evolución de viajeros entrados en los apartamentos de Santiago del Teide</t>
  </si>
  <si>
    <t>acumulado a mayo 2021</t>
  </si>
  <si>
    <t>mayo 2021</t>
  </si>
  <si>
    <t>Viajeros entrados en los establecimientos alojativos de Santiago del Teide según lugar de residencia (hotel + apartamento)</t>
  </si>
  <si>
    <t>acumulado mayo 2021</t>
  </si>
  <si>
    <t>acumulado mayo 2022</t>
  </si>
  <si>
    <t>acumulado mayo 2023</t>
  </si>
  <si>
    <t>acumulado mayo 2024</t>
  </si>
  <si>
    <t>acumulado mayo 2025</t>
  </si>
  <si>
    <t>acumulado mayo 2026</t>
  </si>
  <si>
    <t>Viajeros entrados en los hoteles de Santiago del Teide según lugar de residencia (hotel + apartamento)</t>
  </si>
  <si>
    <t>Viajeros entrados en los apartamentos de Santiago del Teide según lugar de residencia (hotel + apartamento)</t>
  </si>
  <si>
    <t>Viajeros alojados en los establecimientos alojativos de Santiago del Teide según lugar de residencia (hotel + apartamento)</t>
  </si>
  <si>
    <t>acumulado mayo 2020</t>
  </si>
  <si>
    <t>Pernoctaciones realizadas por los turistas en los establecimientos alojativos de Santiago del Teide (hotel + apartamento)</t>
  </si>
  <si>
    <t>Pernoctaciones realizadas por los turistas españoles en los establecimientos alojativos de Santiago del Teide (hotel + apartamento)</t>
  </si>
  <si>
    <t>var 26/25</t>
  </si>
  <si>
    <t>Pernoctaciones realizadas por los procedentes de Península en los establecimientos alojativos de Santiago del Teide (hotel + apartamento)</t>
  </si>
  <si>
    <t>Pernoctaciones realizadas por los procedentes de Canarias en los establecimientos alojativos de Santiago del Teide (hotel + apartamento)</t>
  </si>
  <si>
    <t>Pernoctaciones realizadas por los procedentes de Total residentes en el extranjero en los establecimientos alojativos de Santiago del Teide (hotel + apartamento)</t>
  </si>
  <si>
    <t>Pernoctaciones realizadas por los procedentes de Reino Unido en los establecimientos alojativos de Santiago del Teide (hotel + apartamento)</t>
  </si>
  <si>
    <t>Pernoctaciones realizadas por los procedentes de Alemania en los establecimientos alojativos de Santiago del Teide (hotel + apartamento)</t>
  </si>
  <si>
    <t>Pernoctaciones realizadas por los procedentes de Francia en los establecimientos alojativos de Santiago del Teide (hotel + apartamento)</t>
  </si>
  <si>
    <t>Pernoctaciones realizadas por los procedentes de Bélgica en los establecimientos alojativos de Santiago del Teide (hotel + apartamento)</t>
  </si>
  <si>
    <t>Pernoctaciones realizadas por los procedentes de Países Bajos en los establecimientos alojativos de Santiago del Teide (hotel + apartamento)</t>
  </si>
  <si>
    <t>Pernoctaciones realizadas por los procedentes de Dinamarca en los establecimientos alojativos de Santiago del Teide (hotel + apartamento)</t>
  </si>
  <si>
    <t>Pernoctaciones realizadas por los procedentes de Suecia en los establecimientos alojativos de Santiago del Teide (hotel + apartamento)</t>
  </si>
  <si>
    <t>Pernoctaciones realizadas por los turistas en los hoteles de Santiago del Teide</t>
  </si>
  <si>
    <t>Pernoctaciones realizadas por los turistas en los hoteles de 4 y 5 estrellas de Santiago del Teide</t>
  </si>
  <si>
    <t>Pernoctaciones realizadas por los turistas en los apartamentos de Santiago del Teide</t>
  </si>
  <si>
    <t>Estancia Media en los establecimientos alojativos de Santiago del Teide
(hotel + apartamento)</t>
  </si>
  <si>
    <t>Estancia media de los viajeros españoles entrados en los establecimientos alojativos de Santiago del Teide (hotel + apartamento)</t>
  </si>
  <si>
    <t>Estancia media de los viajeros peninsulares entrados en los establecimientos alojativos de Santiago del Teide (hotel + apartamento)</t>
  </si>
  <si>
    <t>Estancia media de los viajeros canarios entrados en los establecimientos alojativos de Santiago del Teide (hotel + apartamento)</t>
  </si>
  <si>
    <t>Estancia media de los viajeros extranjeros entrados en los establecimientos alojativos de Santiago del Teide (hotel + apartamento)</t>
  </si>
  <si>
    <t>Estancia media de los viajeros británicos entrados en los establecimientos alojativos de Santiago del Teide (hotel + apartamento)</t>
  </si>
  <si>
    <t>Estancia media de los viajeros alemanes entrados en los establecimientos alojativos de Santiago del Teide (hotel + apartamento)</t>
  </si>
  <si>
    <t>Estancia media de los viajeros franceses entrados en los establecimientos alojativos de Santiago del Teide (hotel + apartamento)</t>
  </si>
  <si>
    <t>Estancia media de los viajeros belgas entrados en los establecimientos alojativos de Santiago del Teide (hotel + apartamento)</t>
  </si>
  <si>
    <t>Estancia media de los viajeros holandeses entrados en los establecimientos alojativos de Santiago del Teide (hotel + apartamento)</t>
  </si>
  <si>
    <t>Estancia media de los viajeros daneses entrados en los establecimientos alojativos de Santiago del Teide (hotel + apartamento)</t>
  </si>
  <si>
    <t>Estancia media de los viajeros suecos entrados en los establecimientos alojativos de Santiago del Teide (hotel + apartamento)</t>
  </si>
  <si>
    <t>Estancia Media en los hoteles de Santiago del Teide</t>
  </si>
  <si>
    <t>Estancia Media en los hoteles de 4, 5 estrellas de Santiago del Teide</t>
  </si>
  <si>
    <t>Estancia Media en los hoteles de 1, 2, 3 Estrellas de Santiago del Teide</t>
  </si>
  <si>
    <t>Estancia Media en los apartamentos de Santiago del Teide</t>
  </si>
  <si>
    <t>Tasa de ocupación por plaza en los establecimientos alojativos de Santiago del Teide
(hotel + apartamento)</t>
  </si>
  <si>
    <t>Tasa de ocupación por plaza en los hoteles de Santiago del Teide</t>
  </si>
  <si>
    <t>Tasa de ocupación por plaza en los hoteles de 4, 5 estrellas de Santiago del Teide</t>
  </si>
  <si>
    <t>Tasa de ocupación por plaza en los hoteles de 1, 2 y 3 estrellas de Santiago del Teide</t>
  </si>
  <si>
    <t>Tasa de ocupación por plaza en los apartamentos de Santiago del Teide</t>
  </si>
  <si>
    <t>Distribución de viajeros españoles entrados en hoteles y apartamentos de Santiago del Teide  por lugar de residencia</t>
  </si>
  <si>
    <t>Viajeros españoles entrados en los hoteles y apartamentos de Santiago del Teide según lugar de residencia</t>
  </si>
  <si>
    <t>Viajeros españoles entrados en los hoteles y apartamentos de Santiago del Teide por tipología y categoría de alojamiento</t>
  </si>
  <si>
    <t>Viajeros peninsulares entrados en los hoteles y apartamentos de Santiago del Teide por tipología y categoría de alojamiento</t>
  </si>
  <si>
    <t>Viajeros canarios entrados en los hoteles y apartamentos de Santiago del Teide por tipología y categoría de alojamiento</t>
  </si>
  <si>
    <t>Evolución de viajeros españoles entrados en los establecimientos alojativos de Santiago del Teide
(hotel + apartamento)</t>
  </si>
  <si>
    <t>Evolución de viajeros peninsulares entrados en los establecimientos alojativos de Santiago del Teide
(hotel + apartamento)</t>
  </si>
  <si>
    <t>Evolución de viajeros canarios entrados en los establecimientos alojativos de Santiago del Teide
(hotel + apartamento)</t>
  </si>
  <si>
    <t>nd</t>
  </si>
  <si>
    <t>Pernoctaciones realizadas por los turistas en los hoteles de 1, 2, 3 estrellas de Santiago del Teide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</si>
</sst>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thick">
        <color theme="0" tint="-0.149906918546098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1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3" fillId="0" borderId="0" xfId="0" applyFont="1" applyAlignment="1">
      <alignment horizontal="left" indent="2"/>
    </xf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8" xfId="0" applyFont="1" applyFill="1" applyBorder="1" applyAlignment="1">
      <alignment horizontal="right" vertical="center" wrapText="1"/>
    </xf>
    <xf numFmtId="0" fontId="7" fillId="3" borderId="39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40" xfId="0" applyNumberFormat="1" applyFont="1" applyFill="1" applyBorder="1" applyAlignment="1">
      <alignment horizontal="right"/>
    </xf>
    <xf numFmtId="0" fontId="24" fillId="0" borderId="41" xfId="0" applyFont="1" applyBorder="1" applyAlignment="1">
      <alignment horizontal="left" indent="1"/>
    </xf>
    <xf numFmtId="3" fontId="24" fillId="0" borderId="41" xfId="0" applyNumberFormat="1" applyFont="1" applyBorder="1" applyAlignment="1">
      <alignment horizontal="right"/>
    </xf>
    <xf numFmtId="164" fontId="24" fillId="0" borderId="41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" fontId="7" fillId="3" borderId="45" xfId="0" applyNumberFormat="1" applyFont="1" applyFill="1" applyBorder="1" applyAlignment="1">
      <alignment horizontal="right" vertical="center" wrapText="1"/>
    </xf>
    <xf numFmtId="164" fontId="7" fillId="3" borderId="46" xfId="0" applyNumberFormat="1" applyFont="1" applyFill="1" applyBorder="1" applyAlignment="1">
      <alignment horizontal="right" vertical="center" wrapText="1"/>
    </xf>
    <xf numFmtId="3" fontId="7" fillId="3" borderId="47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8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8" xfId="0" applyNumberFormat="1" applyFont="1" applyBorder="1" applyAlignment="1">
      <alignment horizontal="right"/>
    </xf>
    <xf numFmtId="164" fontId="18" fillId="0" borderId="49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8" xfId="0" applyNumberFormat="1" applyFont="1" applyBorder="1" applyAlignment="1">
      <alignment horizontal="right"/>
    </xf>
    <xf numFmtId="164" fontId="7" fillId="0" borderId="49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50" xfId="0" applyNumberFormat="1" applyFont="1" applyBorder="1" applyAlignment="1">
      <alignment horizontal="right"/>
    </xf>
    <xf numFmtId="164" fontId="7" fillId="0" borderId="51" xfId="0" applyNumberFormat="1" applyFont="1" applyBorder="1" applyAlignment="1">
      <alignment horizontal="right"/>
    </xf>
    <xf numFmtId="0" fontId="12" fillId="0" borderId="0" xfId="0" applyFont="1"/>
    <xf numFmtId="3" fontId="7" fillId="3" borderId="54" xfId="0" applyNumberFormat="1" applyFont="1" applyFill="1" applyBorder="1" applyAlignment="1">
      <alignment horizontal="right" vertical="center" wrapText="1"/>
    </xf>
    <xf numFmtId="164" fontId="7" fillId="3" borderId="55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6" xfId="0" applyNumberFormat="1" applyFont="1" applyBorder="1" applyAlignment="1">
      <alignment horizontal="right"/>
    </xf>
    <xf numFmtId="164" fontId="17" fillId="0" borderId="57" xfId="0" applyNumberFormat="1" applyFont="1" applyBorder="1" applyAlignment="1">
      <alignment horizontal="right"/>
    </xf>
    <xf numFmtId="164" fontId="18" fillId="0" borderId="49" xfId="1" applyNumberFormat="1" applyFont="1" applyBorder="1" applyAlignment="1">
      <alignment horizontal="right"/>
    </xf>
    <xf numFmtId="164" fontId="7" fillId="0" borderId="49" xfId="1" applyNumberFormat="1" applyFont="1" applyBorder="1" applyAlignment="1">
      <alignment horizontal="right"/>
    </xf>
    <xf numFmtId="164" fontId="7" fillId="0" borderId="51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4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8" xfId="0" applyNumberFormat="1" applyFont="1" applyFill="1" applyBorder="1" applyAlignment="1">
      <alignment horizontal="right" vertical="center" wrapText="1"/>
    </xf>
    <xf numFmtId="17" fontId="7" fillId="3" borderId="59" xfId="0" applyNumberFormat="1" applyFont="1" applyFill="1" applyBorder="1" applyAlignment="1">
      <alignment horizontal="right" vertical="center" wrapText="1"/>
    </xf>
    <xf numFmtId="0" fontId="7" fillId="3" borderId="60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1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40" xfId="1" applyNumberFormat="1" applyFont="1" applyFill="1" applyBorder="1" applyAlignment="1">
      <alignment horizontal="right"/>
    </xf>
    <xf numFmtId="3" fontId="24" fillId="2" borderId="61" xfId="0" applyNumberFormat="1" applyFont="1" applyFill="1" applyBorder="1" applyAlignment="1">
      <alignment horizontal="right"/>
    </xf>
    <xf numFmtId="166" fontId="24" fillId="2" borderId="61" xfId="1" applyNumberFormat="1" applyFont="1" applyFill="1" applyBorder="1" applyAlignment="1">
      <alignment horizontal="right"/>
    </xf>
    <xf numFmtId="166" fontId="24" fillId="2" borderId="40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2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3" xfId="0" applyNumberFormat="1" applyFont="1" applyFill="1" applyBorder="1" applyAlignment="1">
      <alignment horizontal="right" vertical="center" wrapText="1"/>
    </xf>
    <xf numFmtId="164" fontId="22" fillId="4" borderId="63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indent="1"/>
    </xf>
    <xf numFmtId="3" fontId="27" fillId="0" borderId="8" xfId="0" applyNumberFormat="1" applyFont="1" applyBorder="1"/>
    <xf numFmtId="164" fontId="27" fillId="0" borderId="8" xfId="1" applyNumberFormat="1" applyFont="1" applyBorder="1"/>
    <xf numFmtId="164" fontId="27" fillId="4" borderId="8" xfId="1" applyNumberFormat="1" applyFont="1" applyFill="1" applyBorder="1"/>
    <xf numFmtId="3" fontId="27" fillId="4" borderId="8" xfId="0" applyNumberFormat="1" applyFont="1" applyFill="1" applyBorder="1"/>
    <xf numFmtId="164" fontId="27" fillId="4" borderId="8" xfId="1" applyNumberFormat="1" applyFont="1" applyFill="1" applyBorder="1" applyAlignment="1">
      <alignment horizontal="right"/>
    </xf>
    <xf numFmtId="3" fontId="27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7" fillId="0" borderId="8" xfId="0" applyNumberFormat="1" applyFont="1" applyBorder="1" applyAlignment="1">
      <alignment horizontal="right"/>
    </xf>
    <xf numFmtId="164" fontId="27" fillId="0" borderId="8" xfId="1" applyNumberFormat="1" applyFont="1" applyBorder="1" applyAlignment="1">
      <alignment horizontal="right"/>
    </xf>
    <xf numFmtId="0" fontId="7" fillId="0" borderId="62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4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9A4C7DF0-16F6-4BB0-BC1D-18489ACCB41C}"/>
    <cellStyle name="Normal 2 6" xfId="3" xr:uid="{4CB703CA-7584-47BD-8DA0-4A751280239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A4-4E9C-90A6-9D1085FEC9CF}"/>
              </c:ext>
            </c:extLst>
          </c:dPt>
          <c:val>
            <c:numRef>
              <c:f>'Viajeros entr evol mensu TF'!$G$9:$G$21</c:f>
              <c:numCache>
                <c:formatCode>#,##0</c:formatCode>
                <c:ptCount val="13"/>
                <c:pt idx="0">
                  <c:v>23190</c:v>
                </c:pt>
                <c:pt idx="1">
                  <c:v>23921</c:v>
                </c:pt>
                <c:pt idx="2">
                  <c:v>27356</c:v>
                </c:pt>
                <c:pt idx="3">
                  <c:v>22205</c:v>
                </c:pt>
                <c:pt idx="4">
                  <c:v>23449</c:v>
                </c:pt>
                <c:pt idx="5">
                  <c:v>22841</c:v>
                </c:pt>
                <c:pt idx="6">
                  <c:v>24893</c:v>
                </c:pt>
                <c:pt idx="7">
                  <c:v>25319</c:v>
                </c:pt>
                <c:pt idx="8">
                  <c:v>21182</c:v>
                </c:pt>
                <c:pt idx="9">
                  <c:v>27341</c:v>
                </c:pt>
                <c:pt idx="10">
                  <c:v>23363</c:v>
                </c:pt>
                <c:pt idx="11">
                  <c:v>23290</c:v>
                </c:pt>
                <c:pt idx="12">
                  <c:v>288350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A4-4E9C-90A6-9D1085FEC9CF}"/>
            </c:ext>
          </c:extLst>
        </c:ser>
        <c:ser>
          <c:idx val="0"/>
          <c:order val="2"/>
          <c:tx>
            <c:strRef>
              <c:f>'Viajeros entr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9A4-4E9C-90A6-9D1085FEC9C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22528</c:v>
                </c:pt>
                <c:pt idx="1">
                  <c:v>23285</c:v>
                </c:pt>
                <c:pt idx="2">
                  <c:v>24054</c:v>
                </c:pt>
                <c:pt idx="3">
                  <c:v>23503</c:v>
                </c:pt>
                <c:pt idx="4">
                  <c:v>19536</c:v>
                </c:pt>
                <c:pt idx="5">
                  <c:v>23159</c:v>
                </c:pt>
                <c:pt idx="6">
                  <c:v>27952</c:v>
                </c:pt>
                <c:pt idx="7">
                  <c:v>25459</c:v>
                </c:pt>
                <c:pt idx="8">
                  <c:v>24257</c:v>
                </c:pt>
                <c:pt idx="9">
                  <c:v>26482</c:v>
                </c:pt>
                <c:pt idx="10">
                  <c:v>23375</c:v>
                </c:pt>
                <c:pt idx="11">
                  <c:v>24074</c:v>
                </c:pt>
                <c:pt idx="12">
                  <c:v>287664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A4-4E9C-90A6-9D1085FEC9CF}"/>
            </c:ext>
          </c:extLst>
        </c:ser>
        <c:ser>
          <c:idx val="1"/>
          <c:order val="3"/>
          <c:tx>
            <c:strRef>
              <c:f>'Viajeros entr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A4-4E9C-90A6-9D1085FEC9C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A4-4E9C-90A6-9D1085FEC9C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23783</c:v>
                </c:pt>
                <c:pt idx="1">
                  <c:v>21964</c:v>
                </c:pt>
                <c:pt idx="2">
                  <c:v>23677</c:v>
                </c:pt>
                <c:pt idx="3">
                  <c:v>23510</c:v>
                </c:pt>
                <c:pt idx="4">
                  <c:v>23254</c:v>
                </c:pt>
                <c:pt idx="12">
                  <c:v>116188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A4-4E9C-90A6-9D1085FE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9A4-4E9C-90A6-9D1085FEC9C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15598</c:v>
                      </c:pt>
                      <c:pt idx="1">
                        <c:v>21666</c:v>
                      </c:pt>
                      <c:pt idx="2">
                        <c:v>22231</c:v>
                      </c:pt>
                      <c:pt idx="3">
                        <c:v>23894</c:v>
                      </c:pt>
                      <c:pt idx="4">
                        <c:v>20251</c:v>
                      </c:pt>
                      <c:pt idx="5">
                        <c:v>18886</c:v>
                      </c:pt>
                      <c:pt idx="6">
                        <c:v>23111</c:v>
                      </c:pt>
                      <c:pt idx="7">
                        <c:v>24659</c:v>
                      </c:pt>
                      <c:pt idx="8">
                        <c:v>20130</c:v>
                      </c:pt>
                      <c:pt idx="9">
                        <c:v>22327</c:v>
                      </c:pt>
                      <c:pt idx="10">
                        <c:v>21079</c:v>
                      </c:pt>
                      <c:pt idx="11">
                        <c:v>23310</c:v>
                      </c:pt>
                      <c:pt idx="12">
                        <c:v>257142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9A4-4E9C-90A6-9D1085FEC9C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9A4-4E9C-90A6-9D1085FEC9C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9A4-4E9C-90A6-9D1085FEC9C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9A4-4E9C-90A6-9D1085FEC9C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9A4-4E9C-90A6-9D1085FEC9C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9A4-4E9C-90A6-9D1085FEC9C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9A4-4E9C-90A6-9D1085FEC9C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9A4-4E9C-90A6-9D1085FEC9C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9A4-4E9C-90A6-9D1085FEC9C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9A4-4E9C-90A6-9D1085FEC9C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9A4-4E9C-90A6-9D1085FEC9C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9A4-4E9C-90A6-9D1085FEC9C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9A4-4E9C-90A6-9D1085FEC9C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9A4-4E9C-90A6-9D1085FEC9CF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TF'!$L$9:$L$21</c:f>
              <c:numCache>
                <c:formatCode>0.0%</c:formatCode>
                <c:ptCount val="13"/>
                <c:pt idx="0">
                  <c:v>5.5708451704545414E-2</c:v>
                </c:pt>
                <c:pt idx="1">
                  <c:v>-5.6731801589005815E-2</c:v>
                </c:pt>
                <c:pt idx="2">
                  <c:v>-1.5673068928244827E-2</c:v>
                </c:pt>
                <c:pt idx="3">
                  <c:v>2.9783431902319357E-4</c:v>
                </c:pt>
                <c:pt idx="4">
                  <c:v>0.19031531531531543</c:v>
                </c:pt>
                <c:pt idx="12">
                  <c:v>2.906842860432568E-2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9A4-4E9C-90A6-9D1085FE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B5-4206-B6ED-7EF3CC224237}"/>
              </c:ext>
            </c:extLst>
          </c:dPt>
          <c:val>
            <c:numRef>
              <c:f>'Viajeros entr evol mensu TF'!$G$207:$G$219</c:f>
              <c:numCache>
                <c:formatCode>#,##0</c:formatCode>
                <c:ptCount val="13"/>
                <c:pt idx="0">
                  <c:v>577</c:v>
                </c:pt>
                <c:pt idx="1">
                  <c:v>669</c:v>
                </c:pt>
                <c:pt idx="2">
                  <c:v>493</c:v>
                </c:pt>
                <c:pt idx="3">
                  <c:v>570</c:v>
                </c:pt>
                <c:pt idx="4">
                  <c:v>527</c:v>
                </c:pt>
                <c:pt idx="5">
                  <c:v>432</c:v>
                </c:pt>
                <c:pt idx="6">
                  <c:v>531</c:v>
                </c:pt>
                <c:pt idx="7">
                  <c:v>508</c:v>
                </c:pt>
                <c:pt idx="8">
                  <c:v>446</c:v>
                </c:pt>
                <c:pt idx="9">
                  <c:v>702</c:v>
                </c:pt>
                <c:pt idx="10">
                  <c:v>613</c:v>
                </c:pt>
                <c:pt idx="11">
                  <c:v>489</c:v>
                </c:pt>
                <c:pt idx="12">
                  <c:v>6557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B5-4206-B6ED-7EF3CC224237}"/>
            </c:ext>
          </c:extLst>
        </c:ser>
        <c:ser>
          <c:idx val="0"/>
          <c:order val="2"/>
          <c:tx>
            <c:strRef>
              <c:f>'Viajeros entr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7B5-4206-B6ED-7EF3CC22423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512</c:v>
                </c:pt>
                <c:pt idx="1">
                  <c:v>678</c:v>
                </c:pt>
                <c:pt idx="2">
                  <c:v>547</c:v>
                </c:pt>
                <c:pt idx="3">
                  <c:v>590</c:v>
                </c:pt>
                <c:pt idx="4">
                  <c:v>280</c:v>
                </c:pt>
                <c:pt idx="5">
                  <c:v>397</c:v>
                </c:pt>
                <c:pt idx="6">
                  <c:v>569</c:v>
                </c:pt>
                <c:pt idx="7">
                  <c:v>378</c:v>
                </c:pt>
                <c:pt idx="8">
                  <c:v>459</c:v>
                </c:pt>
                <c:pt idx="9">
                  <c:v>543</c:v>
                </c:pt>
                <c:pt idx="10">
                  <c:v>438</c:v>
                </c:pt>
                <c:pt idx="11">
                  <c:v>497</c:v>
                </c:pt>
                <c:pt idx="12">
                  <c:v>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B5-4206-B6ED-7EF3CC224237}"/>
            </c:ext>
          </c:extLst>
        </c:ser>
        <c:ser>
          <c:idx val="1"/>
          <c:order val="3"/>
          <c:tx>
            <c:strRef>
              <c:f>'Viajeros entr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B5-4206-B6ED-7EF3CC22423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7B5-4206-B6ED-7EF3CC22423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346</c:v>
                </c:pt>
                <c:pt idx="1">
                  <c:v>392</c:v>
                </c:pt>
                <c:pt idx="2">
                  <c:v>386</c:v>
                </c:pt>
                <c:pt idx="3">
                  <c:v>623</c:v>
                </c:pt>
                <c:pt idx="4">
                  <c:v>280</c:v>
                </c:pt>
                <c:pt idx="12">
                  <c:v>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B5-4206-B6ED-7EF3CC224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7B5-4206-B6ED-7EF3CC22423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928</c:v>
                      </c:pt>
                      <c:pt idx="1">
                        <c:v>770</c:v>
                      </c:pt>
                      <c:pt idx="2">
                        <c:v>561</c:v>
                      </c:pt>
                      <c:pt idx="3">
                        <c:v>1074</c:v>
                      </c:pt>
                      <c:pt idx="4">
                        <c:v>827</c:v>
                      </c:pt>
                      <c:pt idx="5">
                        <c:v>664</c:v>
                      </c:pt>
                      <c:pt idx="6">
                        <c:v>1141</c:v>
                      </c:pt>
                      <c:pt idx="7">
                        <c:v>1213</c:v>
                      </c:pt>
                      <c:pt idx="8">
                        <c:v>808</c:v>
                      </c:pt>
                      <c:pt idx="9">
                        <c:v>709</c:v>
                      </c:pt>
                      <c:pt idx="10">
                        <c:v>646</c:v>
                      </c:pt>
                      <c:pt idx="11">
                        <c:v>624</c:v>
                      </c:pt>
                      <c:pt idx="12">
                        <c:v>9965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7B5-4206-B6ED-7EF3CC22423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7B5-4206-B6ED-7EF3CC22423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7B5-4206-B6ED-7EF3CC22423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7B5-4206-B6ED-7EF3CC22423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7B5-4206-B6ED-7EF3CC22423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7B5-4206-B6ED-7EF3CC22423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7B5-4206-B6ED-7EF3CC22423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7B5-4206-B6ED-7EF3CC22423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7B5-4206-B6ED-7EF3CC22423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7B5-4206-B6ED-7EF3CC22423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7B5-4206-B6ED-7EF3CC22423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7B5-4206-B6ED-7EF3CC22423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7B5-4206-B6ED-7EF3CC22423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7B5-4206-B6ED-7EF3CC224237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TF'!$L$207:$L$219</c:f>
              <c:numCache>
                <c:formatCode>0.0%</c:formatCode>
                <c:ptCount val="13"/>
                <c:pt idx="0">
                  <c:v>-0.32421875</c:v>
                </c:pt>
                <c:pt idx="1">
                  <c:v>-0.42182890855457222</c:v>
                </c:pt>
                <c:pt idx="2">
                  <c:v>-0.29433272394881171</c:v>
                </c:pt>
                <c:pt idx="3">
                  <c:v>5.5932203389830404E-2</c:v>
                </c:pt>
                <c:pt idx="4">
                  <c:v>0</c:v>
                </c:pt>
                <c:pt idx="12">
                  <c:v>-0.22247794399693133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7B5-4206-B6ED-7EF3CC224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A7-447D-8A66-EDC3246960EB}"/>
              </c:ext>
            </c:extLst>
          </c:dPt>
          <c:val>
            <c:numRef>
              <c:f>'Viajeros entr evol mensu TF'!$G$229:$G$241</c:f>
              <c:numCache>
                <c:formatCode>#,##0</c:formatCode>
                <c:ptCount val="13"/>
                <c:pt idx="0">
                  <c:v>401</c:v>
                </c:pt>
                <c:pt idx="1">
                  <c:v>462</c:v>
                </c:pt>
                <c:pt idx="2">
                  <c:v>592</c:v>
                </c:pt>
                <c:pt idx="3">
                  <c:v>404</c:v>
                </c:pt>
                <c:pt idx="4">
                  <c:v>597</c:v>
                </c:pt>
                <c:pt idx="5">
                  <c:v>533</c:v>
                </c:pt>
                <c:pt idx="6">
                  <c:v>628</c:v>
                </c:pt>
                <c:pt idx="7">
                  <c:v>486</c:v>
                </c:pt>
                <c:pt idx="8">
                  <c:v>217</c:v>
                </c:pt>
                <c:pt idx="9">
                  <c:v>350</c:v>
                </c:pt>
                <c:pt idx="10">
                  <c:v>424</c:v>
                </c:pt>
                <c:pt idx="11">
                  <c:v>497</c:v>
                </c:pt>
                <c:pt idx="12">
                  <c:v>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7-447D-8A66-EDC3246960EB}"/>
            </c:ext>
          </c:extLst>
        </c:ser>
        <c:ser>
          <c:idx val="0"/>
          <c:order val="2"/>
          <c:tx>
            <c:strRef>
              <c:f>'Viajeros entr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3A7-447D-8A66-EDC3246960E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326</c:v>
                </c:pt>
                <c:pt idx="1">
                  <c:v>351</c:v>
                </c:pt>
                <c:pt idx="2">
                  <c:v>381</c:v>
                </c:pt>
                <c:pt idx="3">
                  <c:v>569</c:v>
                </c:pt>
                <c:pt idx="4">
                  <c:v>211</c:v>
                </c:pt>
                <c:pt idx="5">
                  <c:v>304</c:v>
                </c:pt>
                <c:pt idx="6">
                  <c:v>554</c:v>
                </c:pt>
                <c:pt idx="7">
                  <c:v>299</c:v>
                </c:pt>
                <c:pt idx="8">
                  <c:v>205</c:v>
                </c:pt>
                <c:pt idx="9">
                  <c:v>481</c:v>
                </c:pt>
                <c:pt idx="10">
                  <c:v>416</c:v>
                </c:pt>
                <c:pt idx="11">
                  <c:v>534</c:v>
                </c:pt>
                <c:pt idx="12">
                  <c:v>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A7-447D-8A66-EDC3246960EB}"/>
            </c:ext>
          </c:extLst>
        </c:ser>
        <c:ser>
          <c:idx val="1"/>
          <c:order val="3"/>
          <c:tx>
            <c:strRef>
              <c:f>'Viajeros entr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A7-447D-8A66-EDC3246960E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A7-447D-8A66-EDC3246960E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323</c:v>
                </c:pt>
                <c:pt idx="1">
                  <c:v>383</c:v>
                </c:pt>
                <c:pt idx="2">
                  <c:v>304</c:v>
                </c:pt>
                <c:pt idx="3">
                  <c:v>539</c:v>
                </c:pt>
                <c:pt idx="4">
                  <c:v>347</c:v>
                </c:pt>
                <c:pt idx="12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A7-447D-8A66-EDC324696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3A7-447D-8A66-EDC3246960E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418</c:v>
                      </c:pt>
                      <c:pt idx="1">
                        <c:v>389</c:v>
                      </c:pt>
                      <c:pt idx="2">
                        <c:v>354</c:v>
                      </c:pt>
                      <c:pt idx="3">
                        <c:v>556</c:v>
                      </c:pt>
                      <c:pt idx="4">
                        <c:v>214</c:v>
                      </c:pt>
                      <c:pt idx="5">
                        <c:v>248</c:v>
                      </c:pt>
                      <c:pt idx="6">
                        <c:v>528</c:v>
                      </c:pt>
                      <c:pt idx="7">
                        <c:v>262</c:v>
                      </c:pt>
                      <c:pt idx="8">
                        <c:v>331</c:v>
                      </c:pt>
                      <c:pt idx="9">
                        <c:v>379</c:v>
                      </c:pt>
                      <c:pt idx="10">
                        <c:v>412</c:v>
                      </c:pt>
                      <c:pt idx="11">
                        <c:v>478</c:v>
                      </c:pt>
                      <c:pt idx="12">
                        <c:v>4569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3A7-447D-8A66-EDC3246960E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3A7-447D-8A66-EDC3246960E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3A7-447D-8A66-EDC3246960E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3A7-447D-8A66-EDC3246960E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3A7-447D-8A66-EDC3246960E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3A7-447D-8A66-EDC3246960E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3A7-447D-8A66-EDC3246960E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3A7-447D-8A66-EDC3246960E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3A7-447D-8A66-EDC3246960E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3A7-447D-8A66-EDC3246960E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3A7-447D-8A66-EDC3246960E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3A7-447D-8A66-EDC3246960E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3A7-447D-8A66-EDC3246960E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3A7-447D-8A66-EDC3246960EB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TF'!$L$229:$L$241</c:f>
              <c:numCache>
                <c:formatCode>0.0%</c:formatCode>
                <c:ptCount val="13"/>
                <c:pt idx="0">
                  <c:v>-9.2024539877300082E-3</c:v>
                </c:pt>
                <c:pt idx="1">
                  <c:v>9.1168091168091214E-2</c:v>
                </c:pt>
                <c:pt idx="2">
                  <c:v>-0.20209973753280841</c:v>
                </c:pt>
                <c:pt idx="3">
                  <c:v>-5.2724077328646701E-2</c:v>
                </c:pt>
                <c:pt idx="4">
                  <c:v>0.64454976303317535</c:v>
                </c:pt>
                <c:pt idx="12">
                  <c:v>3.1556039173014083E-2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3A7-447D-8A66-EDC324696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D3-4D07-B37C-314B25686C5B}"/>
              </c:ext>
            </c:extLst>
          </c:dPt>
          <c:val>
            <c:numRef>
              <c:f>'Viajeros entr evol mensu TF'!$G$251:$G$263</c:f>
              <c:numCache>
                <c:formatCode>#,##0</c:formatCode>
                <c:ptCount val="13"/>
                <c:pt idx="0">
                  <c:v>582</c:v>
                </c:pt>
                <c:pt idx="1">
                  <c:v>638</c:v>
                </c:pt>
                <c:pt idx="2">
                  <c:v>499</c:v>
                </c:pt>
                <c:pt idx="3">
                  <c:v>203</c:v>
                </c:pt>
                <c:pt idx="4">
                  <c:v>22</c:v>
                </c:pt>
                <c:pt idx="5">
                  <c:v>6</c:v>
                </c:pt>
                <c:pt idx="6">
                  <c:v>17</c:v>
                </c:pt>
                <c:pt idx="7">
                  <c:v>25</c:v>
                </c:pt>
                <c:pt idx="8">
                  <c:v>10</c:v>
                </c:pt>
                <c:pt idx="9">
                  <c:v>176</c:v>
                </c:pt>
                <c:pt idx="10">
                  <c:v>514</c:v>
                </c:pt>
                <c:pt idx="11">
                  <c:v>676</c:v>
                </c:pt>
                <c:pt idx="12">
                  <c:v>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3-4D07-B37C-314B25686C5B}"/>
            </c:ext>
          </c:extLst>
        </c:ser>
        <c:ser>
          <c:idx val="0"/>
          <c:order val="2"/>
          <c:tx>
            <c:strRef>
              <c:f>'Viajeros entr evol mensu TF'!$I$249:$J$249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D3-4D07-B37C-314B25686C5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664</c:v>
                </c:pt>
                <c:pt idx="1">
                  <c:v>582</c:v>
                </c:pt>
                <c:pt idx="2">
                  <c:v>650</c:v>
                </c:pt>
                <c:pt idx="3">
                  <c:v>320</c:v>
                </c:pt>
                <c:pt idx="4">
                  <c:v>9</c:v>
                </c:pt>
                <c:pt idx="5">
                  <c:v>23</c:v>
                </c:pt>
                <c:pt idx="6">
                  <c:v>57</c:v>
                </c:pt>
                <c:pt idx="7">
                  <c:v>11</c:v>
                </c:pt>
                <c:pt idx="8">
                  <c:v>17</c:v>
                </c:pt>
                <c:pt idx="9">
                  <c:v>153</c:v>
                </c:pt>
                <c:pt idx="10">
                  <c:v>557</c:v>
                </c:pt>
                <c:pt idx="11">
                  <c:v>441</c:v>
                </c:pt>
                <c:pt idx="12">
                  <c:v>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D3-4D07-B37C-314B25686C5B}"/>
            </c:ext>
          </c:extLst>
        </c:ser>
        <c:ser>
          <c:idx val="1"/>
          <c:order val="3"/>
          <c:tx>
            <c:strRef>
              <c:f>'Viajeros entr evol mensu TF'!$K$249:$L$249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D3-4D07-B37C-314B25686C5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D3-4D07-B37C-314B25686C5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518</c:v>
                </c:pt>
                <c:pt idx="1">
                  <c:v>461</c:v>
                </c:pt>
                <c:pt idx="2">
                  <c:v>662</c:v>
                </c:pt>
                <c:pt idx="3">
                  <c:v>161</c:v>
                </c:pt>
                <c:pt idx="4">
                  <c:v>15</c:v>
                </c:pt>
                <c:pt idx="12">
                  <c:v>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D3-4D07-B37C-314B25686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D3-4D07-B37C-314B25686C5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458</c:v>
                      </c:pt>
                      <c:pt idx="1">
                        <c:v>444</c:v>
                      </c:pt>
                      <c:pt idx="2">
                        <c:v>515</c:v>
                      </c:pt>
                      <c:pt idx="3">
                        <c:v>328</c:v>
                      </c:pt>
                      <c:pt idx="4">
                        <c:v>22</c:v>
                      </c:pt>
                      <c:pt idx="5">
                        <c:v>23</c:v>
                      </c:pt>
                      <c:pt idx="6">
                        <c:v>80</c:v>
                      </c:pt>
                      <c:pt idx="7">
                        <c:v>7</c:v>
                      </c:pt>
                      <c:pt idx="8">
                        <c:v>21</c:v>
                      </c:pt>
                      <c:pt idx="9">
                        <c:v>86</c:v>
                      </c:pt>
                      <c:pt idx="10">
                        <c:v>784</c:v>
                      </c:pt>
                      <c:pt idx="11">
                        <c:v>556</c:v>
                      </c:pt>
                      <c:pt idx="12">
                        <c:v>3324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D3-4D07-B37C-314B25686C5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TF'!$L$250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D3-4D07-B37C-314B25686C5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D3-4D07-B37C-314B25686C5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D3-4D07-B37C-314B25686C5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D3-4D07-B37C-314B25686C5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D3-4D07-B37C-314B25686C5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D3-4D07-B37C-314B25686C5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D3-4D07-B37C-314B25686C5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D3-4D07-B37C-314B25686C5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D3-4D07-B37C-314B25686C5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D3-4D07-B37C-314B25686C5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D3-4D07-B37C-314B25686C5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D3-4D07-B37C-314B25686C5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D3-4D07-B37C-314B25686C5B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TF'!$L$251:$L$263</c:f>
              <c:numCache>
                <c:formatCode>0.0%</c:formatCode>
                <c:ptCount val="13"/>
                <c:pt idx="0">
                  <c:v>-0.21987951807228912</c:v>
                </c:pt>
                <c:pt idx="1">
                  <c:v>-0.20790378006872856</c:v>
                </c:pt>
                <c:pt idx="2">
                  <c:v>1.8461538461538529E-2</c:v>
                </c:pt>
                <c:pt idx="3">
                  <c:v>-0.49687499999999996</c:v>
                </c:pt>
                <c:pt idx="4">
                  <c:v>0.66666666666666674</c:v>
                </c:pt>
                <c:pt idx="12">
                  <c:v>-0.1833707865168539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D3-4D07-B37C-314B25686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A0-466B-A369-FD2C2D2C37B3}"/>
              </c:ext>
            </c:extLst>
          </c:dPt>
          <c:val>
            <c:numRef>
              <c:f>'Viajeros entr evol mensu TF'!$G$273:$G$285</c:f>
              <c:numCache>
                <c:formatCode>#,##0</c:formatCode>
                <c:ptCount val="13"/>
                <c:pt idx="0">
                  <c:v>592</c:v>
                </c:pt>
                <c:pt idx="1">
                  <c:v>407</c:v>
                </c:pt>
                <c:pt idx="2">
                  <c:v>446</c:v>
                </c:pt>
                <c:pt idx="3">
                  <c:v>96</c:v>
                </c:pt>
                <c:pt idx="4">
                  <c:v>14</c:v>
                </c:pt>
                <c:pt idx="5">
                  <c:v>5</c:v>
                </c:pt>
                <c:pt idx="6">
                  <c:v>25</c:v>
                </c:pt>
                <c:pt idx="7">
                  <c:v>3</c:v>
                </c:pt>
                <c:pt idx="8">
                  <c:v>12</c:v>
                </c:pt>
                <c:pt idx="9">
                  <c:v>229</c:v>
                </c:pt>
                <c:pt idx="10">
                  <c:v>519</c:v>
                </c:pt>
                <c:pt idx="11">
                  <c:v>484</c:v>
                </c:pt>
                <c:pt idx="12">
                  <c:v>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A0-466B-A369-FD2C2D2C37B3}"/>
            </c:ext>
          </c:extLst>
        </c:ser>
        <c:ser>
          <c:idx val="0"/>
          <c:order val="2"/>
          <c:tx>
            <c:strRef>
              <c:f>'Viajeros entr evol mensu TF'!$I$271:$J$271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A0-466B-A369-FD2C2D2C37B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342</c:v>
                </c:pt>
                <c:pt idx="1">
                  <c:v>288</c:v>
                </c:pt>
                <c:pt idx="2">
                  <c:v>331</c:v>
                </c:pt>
                <c:pt idx="3">
                  <c:v>95</c:v>
                </c:pt>
                <c:pt idx="4">
                  <c:v>14</c:v>
                </c:pt>
                <c:pt idx="5">
                  <c:v>23</c:v>
                </c:pt>
                <c:pt idx="6">
                  <c:v>25</c:v>
                </c:pt>
                <c:pt idx="7">
                  <c:v>8</c:v>
                </c:pt>
                <c:pt idx="8">
                  <c:v>7</c:v>
                </c:pt>
                <c:pt idx="9">
                  <c:v>228</c:v>
                </c:pt>
                <c:pt idx="10">
                  <c:v>481</c:v>
                </c:pt>
                <c:pt idx="11">
                  <c:v>411</c:v>
                </c:pt>
                <c:pt idx="12">
                  <c:v>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A0-466B-A369-FD2C2D2C37B3}"/>
            </c:ext>
          </c:extLst>
        </c:ser>
        <c:ser>
          <c:idx val="1"/>
          <c:order val="3"/>
          <c:tx>
            <c:strRef>
              <c:f>'Viajeros entr evol mensu TF'!$K$271:$L$271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A0-466B-A369-FD2C2D2C37B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A0-466B-A369-FD2C2D2C37B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352</c:v>
                </c:pt>
                <c:pt idx="1">
                  <c:v>256</c:v>
                </c:pt>
                <c:pt idx="2">
                  <c:v>296</c:v>
                </c:pt>
                <c:pt idx="3">
                  <c:v>170</c:v>
                </c:pt>
                <c:pt idx="4">
                  <c:v>16</c:v>
                </c:pt>
                <c:pt idx="12">
                  <c:v>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A0-466B-A369-FD2C2D2C3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8A0-466B-A369-FD2C2D2C37B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232</c:v>
                      </c:pt>
                      <c:pt idx="1">
                        <c:v>194</c:v>
                      </c:pt>
                      <c:pt idx="2">
                        <c:v>261</c:v>
                      </c:pt>
                      <c:pt idx="3">
                        <c:v>187</c:v>
                      </c:pt>
                      <c:pt idx="4">
                        <c:v>2</c:v>
                      </c:pt>
                      <c:pt idx="5">
                        <c:v>12</c:v>
                      </c:pt>
                      <c:pt idx="6">
                        <c:v>29</c:v>
                      </c:pt>
                      <c:pt idx="7">
                        <c:v>9</c:v>
                      </c:pt>
                      <c:pt idx="8">
                        <c:v>0</c:v>
                      </c:pt>
                      <c:pt idx="9">
                        <c:v>151</c:v>
                      </c:pt>
                      <c:pt idx="10">
                        <c:v>417</c:v>
                      </c:pt>
                      <c:pt idx="11">
                        <c:v>585</c:v>
                      </c:pt>
                      <c:pt idx="12">
                        <c:v>2079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8A0-466B-A369-FD2C2D2C37B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TF'!$L$272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8A0-466B-A369-FD2C2D2C37B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8A0-466B-A369-FD2C2D2C37B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8A0-466B-A369-FD2C2D2C37B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8A0-466B-A369-FD2C2D2C37B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8A0-466B-A369-FD2C2D2C37B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8A0-466B-A369-FD2C2D2C37B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8A0-466B-A369-FD2C2D2C37B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8A0-466B-A369-FD2C2D2C37B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8A0-466B-A369-FD2C2D2C37B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8A0-466B-A369-FD2C2D2C37B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8A0-466B-A369-FD2C2D2C37B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8A0-466B-A369-FD2C2D2C37B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8A0-466B-A369-FD2C2D2C37B3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TF'!$L$273:$L$285</c:f>
              <c:numCache>
                <c:formatCode>0.0%</c:formatCode>
                <c:ptCount val="13"/>
                <c:pt idx="0">
                  <c:v>2.9239766081871288E-2</c:v>
                </c:pt>
                <c:pt idx="1">
                  <c:v>-0.11111111111111116</c:v>
                </c:pt>
                <c:pt idx="2">
                  <c:v>-0.10574018126888218</c:v>
                </c:pt>
                <c:pt idx="3">
                  <c:v>0.78947368421052633</c:v>
                </c:pt>
                <c:pt idx="4">
                  <c:v>0.14285714285714279</c:v>
                </c:pt>
                <c:pt idx="12">
                  <c:v>1.8691588785046731E-2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8A0-466B-A369-FD2C2D2C3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C4-4A40-8868-4E8F6B65C03F}"/>
              </c:ext>
            </c:extLst>
          </c:dPt>
          <c:val>
            <c:numRef>
              <c:f>'Viajeros entr evol mensu TF cat'!$G$9:$G$21</c:f>
              <c:numCache>
                <c:formatCode>#,##0</c:formatCode>
                <c:ptCount val="13"/>
                <c:pt idx="0">
                  <c:v>23190</c:v>
                </c:pt>
                <c:pt idx="1">
                  <c:v>23921</c:v>
                </c:pt>
                <c:pt idx="2">
                  <c:v>27356</c:v>
                </c:pt>
                <c:pt idx="3">
                  <c:v>22205</c:v>
                </c:pt>
                <c:pt idx="4">
                  <c:v>23449</c:v>
                </c:pt>
                <c:pt idx="5">
                  <c:v>22841</c:v>
                </c:pt>
                <c:pt idx="6">
                  <c:v>24893</c:v>
                </c:pt>
                <c:pt idx="7">
                  <c:v>25319</c:v>
                </c:pt>
                <c:pt idx="8">
                  <c:v>21182</c:v>
                </c:pt>
                <c:pt idx="9">
                  <c:v>27341</c:v>
                </c:pt>
                <c:pt idx="10">
                  <c:v>23363</c:v>
                </c:pt>
                <c:pt idx="11">
                  <c:v>23290</c:v>
                </c:pt>
                <c:pt idx="12">
                  <c:v>288350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C4-4A40-8868-4E8F6B65C03F}"/>
            </c:ext>
          </c:extLst>
        </c:ser>
        <c:ser>
          <c:idx val="0"/>
          <c:order val="2"/>
          <c:tx>
            <c:strRef>
              <c:f>'Viajeros entr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C4-4A40-8868-4E8F6B65C03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22528</c:v>
                </c:pt>
                <c:pt idx="1">
                  <c:v>23285</c:v>
                </c:pt>
                <c:pt idx="2">
                  <c:v>24054</c:v>
                </c:pt>
                <c:pt idx="3">
                  <c:v>23503</c:v>
                </c:pt>
                <c:pt idx="4">
                  <c:v>19536</c:v>
                </c:pt>
                <c:pt idx="5">
                  <c:v>23159</c:v>
                </c:pt>
                <c:pt idx="6">
                  <c:v>27952</c:v>
                </c:pt>
                <c:pt idx="7">
                  <c:v>25459</c:v>
                </c:pt>
                <c:pt idx="8">
                  <c:v>24257</c:v>
                </c:pt>
                <c:pt idx="9">
                  <c:v>26482</c:v>
                </c:pt>
                <c:pt idx="10">
                  <c:v>23375</c:v>
                </c:pt>
                <c:pt idx="11">
                  <c:v>24074</c:v>
                </c:pt>
                <c:pt idx="12">
                  <c:v>287664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C4-4A40-8868-4E8F6B65C03F}"/>
            </c:ext>
          </c:extLst>
        </c:ser>
        <c:ser>
          <c:idx val="1"/>
          <c:order val="3"/>
          <c:tx>
            <c:strRef>
              <c:f>'Viajeros entr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C4-4A40-8868-4E8F6B65C03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C4-4A40-8868-4E8F6B65C03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23783</c:v>
                </c:pt>
                <c:pt idx="1">
                  <c:v>21964</c:v>
                </c:pt>
                <c:pt idx="2">
                  <c:v>23677</c:v>
                </c:pt>
                <c:pt idx="3">
                  <c:v>23510</c:v>
                </c:pt>
                <c:pt idx="4">
                  <c:v>23254</c:v>
                </c:pt>
                <c:pt idx="12">
                  <c:v>116188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2C4-4A40-8868-4E8F6B65C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2C4-4A40-8868-4E8F6B65C03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15598</c:v>
                      </c:pt>
                      <c:pt idx="1">
                        <c:v>21666</c:v>
                      </c:pt>
                      <c:pt idx="2">
                        <c:v>22231</c:v>
                      </c:pt>
                      <c:pt idx="3">
                        <c:v>23894</c:v>
                      </c:pt>
                      <c:pt idx="4">
                        <c:v>20251</c:v>
                      </c:pt>
                      <c:pt idx="5">
                        <c:v>18886</c:v>
                      </c:pt>
                      <c:pt idx="6">
                        <c:v>23111</c:v>
                      </c:pt>
                      <c:pt idx="7">
                        <c:v>24659</c:v>
                      </c:pt>
                      <c:pt idx="8">
                        <c:v>20130</c:v>
                      </c:pt>
                      <c:pt idx="9">
                        <c:v>22327</c:v>
                      </c:pt>
                      <c:pt idx="10">
                        <c:v>21079</c:v>
                      </c:pt>
                      <c:pt idx="11">
                        <c:v>23310</c:v>
                      </c:pt>
                      <c:pt idx="12">
                        <c:v>257142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2C4-4A40-8868-4E8F6B65C03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2C4-4A40-8868-4E8F6B65C03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2C4-4A40-8868-4E8F6B65C03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2C4-4A40-8868-4E8F6B65C03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2C4-4A40-8868-4E8F6B65C03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2C4-4A40-8868-4E8F6B65C03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2C4-4A40-8868-4E8F6B65C03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2C4-4A40-8868-4E8F6B65C03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2C4-4A40-8868-4E8F6B65C03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2C4-4A40-8868-4E8F6B65C03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2C4-4A40-8868-4E8F6B65C03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2C4-4A40-8868-4E8F6B65C03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2C4-4A40-8868-4E8F6B65C03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2C4-4A40-8868-4E8F6B65C03F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cat'!$L$9:$L$21</c:f>
              <c:numCache>
                <c:formatCode>0.0%</c:formatCode>
                <c:ptCount val="13"/>
                <c:pt idx="0">
                  <c:v>5.5708451704545414E-2</c:v>
                </c:pt>
                <c:pt idx="1">
                  <c:v>-5.6731801589005815E-2</c:v>
                </c:pt>
                <c:pt idx="2">
                  <c:v>-1.5673068928244827E-2</c:v>
                </c:pt>
                <c:pt idx="3">
                  <c:v>2.9783431902319357E-4</c:v>
                </c:pt>
                <c:pt idx="4">
                  <c:v>0.19031531531531543</c:v>
                </c:pt>
                <c:pt idx="12">
                  <c:v>2.906842860432568E-2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2C4-4A40-8868-4E8F6B65C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D2-47BB-8D96-FC63EC8EEDF5}"/>
              </c:ext>
            </c:extLst>
          </c:dPt>
          <c:val>
            <c:numRef>
              <c:f>'Viajeros entr evol mensu TF cat'!$G$31:$G$43</c:f>
              <c:numCache>
                <c:formatCode>#,##0</c:formatCode>
                <c:ptCount val="13"/>
                <c:pt idx="0">
                  <c:v>18822</c:v>
                </c:pt>
                <c:pt idx="1">
                  <c:v>20148</c:v>
                </c:pt>
                <c:pt idx="2">
                  <c:v>22158</c:v>
                </c:pt>
                <c:pt idx="3">
                  <c:v>18488</c:v>
                </c:pt>
                <c:pt idx="4">
                  <c:v>19636</c:v>
                </c:pt>
                <c:pt idx="5">
                  <c:v>19273</c:v>
                </c:pt>
                <c:pt idx="6">
                  <c:v>20528</c:v>
                </c:pt>
                <c:pt idx="7">
                  <c:v>20545</c:v>
                </c:pt>
                <c:pt idx="8">
                  <c:v>17254</c:v>
                </c:pt>
                <c:pt idx="9">
                  <c:v>22570</c:v>
                </c:pt>
                <c:pt idx="10">
                  <c:v>18565</c:v>
                </c:pt>
                <c:pt idx="11">
                  <c:v>18483</c:v>
                </c:pt>
                <c:pt idx="12">
                  <c:v>236470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2-47BB-8D96-FC63EC8EEDF5}"/>
            </c:ext>
          </c:extLst>
        </c:ser>
        <c:ser>
          <c:idx val="0"/>
          <c:order val="2"/>
          <c:tx>
            <c:strRef>
              <c:f>'Viajeros entr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D2-47BB-8D96-FC63EC8EEDF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18130</c:v>
                </c:pt>
                <c:pt idx="1">
                  <c:v>19062</c:v>
                </c:pt>
                <c:pt idx="2">
                  <c:v>19601</c:v>
                </c:pt>
                <c:pt idx="3">
                  <c:v>19232</c:v>
                </c:pt>
                <c:pt idx="4">
                  <c:v>15443</c:v>
                </c:pt>
                <c:pt idx="5">
                  <c:v>19200</c:v>
                </c:pt>
                <c:pt idx="6">
                  <c:v>22688</c:v>
                </c:pt>
                <c:pt idx="7">
                  <c:v>19559</c:v>
                </c:pt>
                <c:pt idx="8">
                  <c:v>20129</c:v>
                </c:pt>
                <c:pt idx="9">
                  <c:v>21549</c:v>
                </c:pt>
                <c:pt idx="10">
                  <c:v>18927</c:v>
                </c:pt>
                <c:pt idx="11">
                  <c:v>19257</c:v>
                </c:pt>
                <c:pt idx="12">
                  <c:v>232777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D2-47BB-8D96-FC63EC8EEDF5}"/>
            </c:ext>
          </c:extLst>
        </c:ser>
        <c:ser>
          <c:idx val="1"/>
          <c:order val="3"/>
          <c:tx>
            <c:strRef>
              <c:f>'Viajeros entr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D2-47BB-8D96-FC63EC8EEDF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D2-47BB-8D96-FC63EC8EEDF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19382</c:v>
                </c:pt>
                <c:pt idx="1">
                  <c:v>17739</c:v>
                </c:pt>
                <c:pt idx="2">
                  <c:v>19142</c:v>
                </c:pt>
                <c:pt idx="3">
                  <c:v>19425</c:v>
                </c:pt>
                <c:pt idx="4">
                  <c:v>19974</c:v>
                </c:pt>
                <c:pt idx="12">
                  <c:v>95662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D2-47BB-8D96-FC63EC8E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1D2-47BB-8D96-FC63EC8EEDF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12209</c:v>
                      </c:pt>
                      <c:pt idx="1">
                        <c:v>17700</c:v>
                      </c:pt>
                      <c:pt idx="2">
                        <c:v>17761</c:v>
                      </c:pt>
                      <c:pt idx="3">
                        <c:v>19923</c:v>
                      </c:pt>
                      <c:pt idx="4">
                        <c:v>17673</c:v>
                      </c:pt>
                      <c:pt idx="5">
                        <c:v>15881</c:v>
                      </c:pt>
                      <c:pt idx="6">
                        <c:v>18743</c:v>
                      </c:pt>
                      <c:pt idx="7">
                        <c:v>20467</c:v>
                      </c:pt>
                      <c:pt idx="8">
                        <c:v>16918</c:v>
                      </c:pt>
                      <c:pt idx="9">
                        <c:v>18718</c:v>
                      </c:pt>
                      <c:pt idx="10">
                        <c:v>16558</c:v>
                      </c:pt>
                      <c:pt idx="11">
                        <c:v>18747</c:v>
                      </c:pt>
                      <c:pt idx="12">
                        <c:v>211298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1D2-47BB-8D96-FC63EC8EEDF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1D2-47BB-8D96-FC63EC8EEDF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1D2-47BB-8D96-FC63EC8EEDF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1D2-47BB-8D96-FC63EC8EEDF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1D2-47BB-8D96-FC63EC8EEDF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1D2-47BB-8D96-FC63EC8EEDF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1D2-47BB-8D96-FC63EC8EEDF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1D2-47BB-8D96-FC63EC8EEDF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1D2-47BB-8D96-FC63EC8EEDF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1D2-47BB-8D96-FC63EC8EEDF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1D2-47BB-8D96-FC63EC8EEDF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1D2-47BB-8D96-FC63EC8EEDF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1D2-47BB-8D96-FC63EC8EEDF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1D2-47BB-8D96-FC63EC8EEDF5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cat'!$L$31:$L$43</c:f>
              <c:numCache>
                <c:formatCode>0.0%</c:formatCode>
                <c:ptCount val="13"/>
                <c:pt idx="0">
                  <c:v>6.9056811913954741E-2</c:v>
                </c:pt>
                <c:pt idx="1">
                  <c:v>-6.9405099150141591E-2</c:v>
                </c:pt>
                <c:pt idx="2">
                  <c:v>-2.3417172593235058E-2</c:v>
                </c:pt>
                <c:pt idx="3">
                  <c:v>1.0035357737104844E-2</c:v>
                </c:pt>
                <c:pt idx="4">
                  <c:v>0.29340154115133066</c:v>
                </c:pt>
                <c:pt idx="12">
                  <c:v>4.5852101281322444E-2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1D2-47BB-8D96-FC63EC8E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CE-47C2-A83D-22DDC981E785}"/>
              </c:ext>
            </c:extLst>
          </c:dPt>
          <c:val>
            <c:numRef>
              <c:f>'Viajeros entr evol mensu TF cat'!$G$53:$G$65</c:f>
              <c:numCache>
                <c:formatCode>#,##0</c:formatCode>
                <c:ptCount val="13"/>
                <c:pt idx="0">
                  <c:v>14894</c:v>
                </c:pt>
                <c:pt idx="1">
                  <c:v>15736</c:v>
                </c:pt>
                <c:pt idx="2">
                  <c:v>17491</c:v>
                </c:pt>
                <c:pt idx="3">
                  <c:v>14826</c:v>
                </c:pt>
                <c:pt idx="4">
                  <c:v>15219</c:v>
                </c:pt>
                <c:pt idx="5">
                  <c:v>14680</c:v>
                </c:pt>
                <c:pt idx="6">
                  <c:v>15688</c:v>
                </c:pt>
                <c:pt idx="7">
                  <c:v>15273</c:v>
                </c:pt>
                <c:pt idx="8">
                  <c:v>12989</c:v>
                </c:pt>
                <c:pt idx="9">
                  <c:v>17980</c:v>
                </c:pt>
                <c:pt idx="10">
                  <c:v>14412</c:v>
                </c:pt>
                <c:pt idx="11">
                  <c:v>14687</c:v>
                </c:pt>
                <c:pt idx="12">
                  <c:v>183875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E-47C2-A83D-22DDC981E785}"/>
            </c:ext>
          </c:extLst>
        </c:ser>
        <c:ser>
          <c:idx val="0"/>
          <c:order val="2"/>
          <c:tx>
            <c:strRef>
              <c:f>'Viajeros entr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5CE-47C2-A83D-22DDC981E78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14208</c:v>
                </c:pt>
                <c:pt idx="1">
                  <c:v>15122</c:v>
                </c:pt>
                <c:pt idx="2">
                  <c:v>15694</c:v>
                </c:pt>
                <c:pt idx="3">
                  <c:v>15532</c:v>
                </c:pt>
                <c:pt idx="4">
                  <c:v>10784</c:v>
                </c:pt>
                <c:pt idx="5">
                  <c:v>14746</c:v>
                </c:pt>
                <c:pt idx="6">
                  <c:v>17978</c:v>
                </c:pt>
                <c:pt idx="7">
                  <c:v>14386</c:v>
                </c:pt>
                <c:pt idx="8">
                  <c:v>16265</c:v>
                </c:pt>
                <c:pt idx="9">
                  <c:v>17112</c:v>
                </c:pt>
                <c:pt idx="10">
                  <c:v>14925</c:v>
                </c:pt>
                <c:pt idx="11">
                  <c:v>15398</c:v>
                </c:pt>
                <c:pt idx="12">
                  <c:v>182150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CE-47C2-A83D-22DDC981E785}"/>
            </c:ext>
          </c:extLst>
        </c:ser>
        <c:ser>
          <c:idx val="1"/>
          <c:order val="3"/>
          <c:tx>
            <c:strRef>
              <c:f>'Viajeros entr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CE-47C2-A83D-22DDC981E78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5CE-47C2-A83D-22DDC981E78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15585</c:v>
                </c:pt>
                <c:pt idx="1">
                  <c:v>14293</c:v>
                </c:pt>
                <c:pt idx="2">
                  <c:v>15178</c:v>
                </c:pt>
                <c:pt idx="3">
                  <c:v>14580</c:v>
                </c:pt>
                <c:pt idx="4">
                  <c:v>13364</c:v>
                </c:pt>
                <c:pt idx="12">
                  <c:v>76202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CE-47C2-A83D-22DDC981E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5CE-47C2-A83D-22DDC981E78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9227</c:v>
                      </c:pt>
                      <c:pt idx="1">
                        <c:v>13725</c:v>
                      </c:pt>
                      <c:pt idx="2">
                        <c:v>13764</c:v>
                      </c:pt>
                      <c:pt idx="3">
                        <c:v>16004</c:v>
                      </c:pt>
                      <c:pt idx="4">
                        <c:v>13304</c:v>
                      </c:pt>
                      <c:pt idx="5">
                        <c:v>11604</c:v>
                      </c:pt>
                      <c:pt idx="6">
                        <c:v>13798</c:v>
                      </c:pt>
                      <c:pt idx="7">
                        <c:v>15896</c:v>
                      </c:pt>
                      <c:pt idx="8">
                        <c:v>12977</c:v>
                      </c:pt>
                      <c:pt idx="9">
                        <c:v>14897</c:v>
                      </c:pt>
                      <c:pt idx="10">
                        <c:v>13391</c:v>
                      </c:pt>
                      <c:pt idx="11">
                        <c:v>15326</c:v>
                      </c:pt>
                      <c:pt idx="12">
                        <c:v>163913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5CE-47C2-A83D-22DDC981E78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5CE-47C2-A83D-22DDC981E78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5CE-47C2-A83D-22DDC981E78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5CE-47C2-A83D-22DDC981E78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5CE-47C2-A83D-22DDC981E78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5CE-47C2-A83D-22DDC981E78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5CE-47C2-A83D-22DDC981E78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5CE-47C2-A83D-22DDC981E78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5CE-47C2-A83D-22DDC981E78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5CE-47C2-A83D-22DDC981E78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5CE-47C2-A83D-22DDC981E78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5CE-47C2-A83D-22DDC981E78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5CE-47C2-A83D-22DDC981E78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5CE-47C2-A83D-22DDC981E785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cat'!$L$53:$L$65</c:f>
              <c:numCache>
                <c:formatCode>0.0%</c:formatCode>
                <c:ptCount val="13"/>
                <c:pt idx="0">
                  <c:v>9.6917229729729826E-2</c:v>
                </c:pt>
                <c:pt idx="1">
                  <c:v>-5.4820790900674488E-2</c:v>
                </c:pt>
                <c:pt idx="2">
                  <c:v>-3.2878807187460168E-2</c:v>
                </c:pt>
                <c:pt idx="3">
                  <c:v>-6.1292814833891374E-2</c:v>
                </c:pt>
                <c:pt idx="4">
                  <c:v>0.2392433234421365</c:v>
                </c:pt>
                <c:pt idx="12">
                  <c:v>6.8152509111297999E-2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5CE-47C2-A83D-22DDC981E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5D-400E-B3F3-AD09F508EE05}"/>
              </c:ext>
            </c:extLst>
          </c:dPt>
          <c:val>
            <c:numRef>
              <c:f>'Viajeros entr evol mensu TF cat'!$G$75:$G$87</c:f>
              <c:numCache>
                <c:formatCode>#,##0</c:formatCode>
                <c:ptCount val="13"/>
                <c:pt idx="0">
                  <c:v>3928</c:v>
                </c:pt>
                <c:pt idx="1">
                  <c:v>4412</c:v>
                </c:pt>
                <c:pt idx="2">
                  <c:v>4667</c:v>
                </c:pt>
                <c:pt idx="3">
                  <c:v>3662</c:v>
                </c:pt>
                <c:pt idx="4">
                  <c:v>4417</c:v>
                </c:pt>
                <c:pt idx="5">
                  <c:v>4593</c:v>
                </c:pt>
                <c:pt idx="6">
                  <c:v>4840</c:v>
                </c:pt>
                <c:pt idx="7">
                  <c:v>5272</c:v>
                </c:pt>
                <c:pt idx="8">
                  <c:v>4265</c:v>
                </c:pt>
                <c:pt idx="9">
                  <c:v>4590</c:v>
                </c:pt>
                <c:pt idx="10">
                  <c:v>4153</c:v>
                </c:pt>
                <c:pt idx="11">
                  <c:v>3796</c:v>
                </c:pt>
                <c:pt idx="12">
                  <c:v>52595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D-400E-B3F3-AD09F508EE05}"/>
            </c:ext>
          </c:extLst>
        </c:ser>
        <c:ser>
          <c:idx val="0"/>
          <c:order val="2"/>
          <c:tx>
            <c:strRef>
              <c:f>'Viajeros entr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5D-400E-B3F3-AD09F508EE0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3922</c:v>
                </c:pt>
                <c:pt idx="1">
                  <c:v>3940</c:v>
                </c:pt>
                <c:pt idx="2">
                  <c:v>3907</c:v>
                </c:pt>
                <c:pt idx="3">
                  <c:v>3700</c:v>
                </c:pt>
                <c:pt idx="4">
                  <c:v>4659</c:v>
                </c:pt>
                <c:pt idx="5">
                  <c:v>4454</c:v>
                </c:pt>
                <c:pt idx="6">
                  <c:v>4710</c:v>
                </c:pt>
                <c:pt idx="7">
                  <c:v>5173</c:v>
                </c:pt>
                <c:pt idx="8">
                  <c:v>3864</c:v>
                </c:pt>
                <c:pt idx="9">
                  <c:v>4437</c:v>
                </c:pt>
                <c:pt idx="10">
                  <c:v>4002</c:v>
                </c:pt>
                <c:pt idx="11">
                  <c:v>3859</c:v>
                </c:pt>
                <c:pt idx="12">
                  <c:v>50627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5D-400E-B3F3-AD09F508EE05}"/>
            </c:ext>
          </c:extLst>
        </c:ser>
        <c:ser>
          <c:idx val="1"/>
          <c:order val="3"/>
          <c:tx>
            <c:strRef>
              <c:f>'Viajeros entr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5D-400E-B3F3-AD09F508EE0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5D-400E-B3F3-AD09F508EE0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3797</c:v>
                </c:pt>
                <c:pt idx="1">
                  <c:v>3918</c:v>
                </c:pt>
                <c:pt idx="2">
                  <c:v>3901</c:v>
                </c:pt>
                <c:pt idx="3">
                  <c:v>3434</c:v>
                </c:pt>
                <c:pt idx="4">
                  <c:v>4076</c:v>
                </c:pt>
                <c:pt idx="12">
                  <c:v>19460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C5D-400E-B3F3-AD09F508E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C5D-400E-B3F3-AD09F508EE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2982</c:v>
                      </c:pt>
                      <c:pt idx="1">
                        <c:v>3975</c:v>
                      </c:pt>
                      <c:pt idx="2">
                        <c:v>3997</c:v>
                      </c:pt>
                      <c:pt idx="3">
                        <c:v>3919</c:v>
                      </c:pt>
                      <c:pt idx="4">
                        <c:v>4369</c:v>
                      </c:pt>
                      <c:pt idx="5">
                        <c:v>4277</c:v>
                      </c:pt>
                      <c:pt idx="6">
                        <c:v>4945</c:v>
                      </c:pt>
                      <c:pt idx="7">
                        <c:v>4571</c:v>
                      </c:pt>
                      <c:pt idx="8">
                        <c:v>3941</c:v>
                      </c:pt>
                      <c:pt idx="9">
                        <c:v>3821</c:v>
                      </c:pt>
                      <c:pt idx="10">
                        <c:v>3167</c:v>
                      </c:pt>
                      <c:pt idx="11">
                        <c:v>3421</c:v>
                      </c:pt>
                      <c:pt idx="12">
                        <c:v>47385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C5D-400E-B3F3-AD09F508EE0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C5D-400E-B3F3-AD09F508EE0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C5D-400E-B3F3-AD09F508EE0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C5D-400E-B3F3-AD09F508EE0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C5D-400E-B3F3-AD09F508EE0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C5D-400E-B3F3-AD09F508EE0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C5D-400E-B3F3-AD09F508EE0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C5D-400E-B3F3-AD09F508EE0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C5D-400E-B3F3-AD09F508EE0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C5D-400E-B3F3-AD09F508EE0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C5D-400E-B3F3-AD09F508EE0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C5D-400E-B3F3-AD09F508EE0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C5D-400E-B3F3-AD09F508EE0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C5D-400E-B3F3-AD09F508EE05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cat'!$L$75:$L$87</c:f>
              <c:numCache>
                <c:formatCode>0.0%</c:formatCode>
                <c:ptCount val="13"/>
                <c:pt idx="0">
                  <c:v>-3.1871494135645051E-2</c:v>
                </c:pt>
                <c:pt idx="1">
                  <c:v>-5.583756345177715E-3</c:v>
                </c:pt>
                <c:pt idx="2">
                  <c:v>-1.5357051446122094E-3</c:v>
                </c:pt>
                <c:pt idx="3">
                  <c:v>-7.1891891891891935E-2</c:v>
                </c:pt>
                <c:pt idx="4">
                  <c:v>-0.1251341489590041</c:v>
                </c:pt>
                <c:pt idx="12">
                  <c:v>-3.3187599364069897E-2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C5D-400E-B3F3-AD09F508E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6F-4C71-9F02-CA6C603C35DA}"/>
              </c:ext>
            </c:extLst>
          </c:dPt>
          <c:val>
            <c:numRef>
              <c:f>'Viajeros entr evol mensu TF cat'!$G$97:$G$109</c:f>
              <c:numCache>
                <c:formatCode>#,##0</c:formatCode>
                <c:ptCount val="13"/>
                <c:pt idx="0">
                  <c:v>4368</c:v>
                </c:pt>
                <c:pt idx="1">
                  <c:v>3773</c:v>
                </c:pt>
                <c:pt idx="2">
                  <c:v>5198</c:v>
                </c:pt>
                <c:pt idx="3">
                  <c:v>3717</c:v>
                </c:pt>
                <c:pt idx="4">
                  <c:v>3813</c:v>
                </c:pt>
                <c:pt idx="5">
                  <c:v>3568</c:v>
                </c:pt>
                <c:pt idx="6">
                  <c:v>4365</c:v>
                </c:pt>
                <c:pt idx="7">
                  <c:v>4774</c:v>
                </c:pt>
                <c:pt idx="8">
                  <c:v>3928</c:v>
                </c:pt>
                <c:pt idx="9">
                  <c:v>4771</c:v>
                </c:pt>
                <c:pt idx="10">
                  <c:v>4798</c:v>
                </c:pt>
                <c:pt idx="11">
                  <c:v>4807</c:v>
                </c:pt>
                <c:pt idx="12">
                  <c:v>51880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6F-4C71-9F02-CA6C603C35DA}"/>
            </c:ext>
          </c:extLst>
        </c:ser>
        <c:ser>
          <c:idx val="0"/>
          <c:order val="2"/>
          <c:tx>
            <c:strRef>
              <c:f>'Viajeros entr evol mensu TF cat'!$I$95:$J$95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96F-4C71-9F02-CA6C603C35D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4398</c:v>
                </c:pt>
                <c:pt idx="1">
                  <c:v>4223</c:v>
                </c:pt>
                <c:pt idx="2">
                  <c:v>4453</c:v>
                </c:pt>
                <c:pt idx="3">
                  <c:v>4271</c:v>
                </c:pt>
                <c:pt idx="4">
                  <c:v>4093</c:v>
                </c:pt>
                <c:pt idx="5">
                  <c:v>3959</c:v>
                </c:pt>
                <c:pt idx="6">
                  <c:v>5264</c:v>
                </c:pt>
                <c:pt idx="7">
                  <c:v>5900</c:v>
                </c:pt>
                <c:pt idx="8">
                  <c:v>4128</c:v>
                </c:pt>
                <c:pt idx="9">
                  <c:v>4933</c:v>
                </c:pt>
                <c:pt idx="10">
                  <c:v>4448</c:v>
                </c:pt>
                <c:pt idx="11">
                  <c:v>4817</c:v>
                </c:pt>
                <c:pt idx="12">
                  <c:v>54887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6F-4C71-9F02-CA6C603C35DA}"/>
            </c:ext>
          </c:extLst>
        </c:ser>
        <c:ser>
          <c:idx val="1"/>
          <c:order val="3"/>
          <c:tx>
            <c:strRef>
              <c:f>'Viajeros entr evol mensu TF cat'!$K$95:$L$95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6F-4C71-9F02-CA6C603C35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6F-4C71-9F02-CA6C603C35D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4401</c:v>
                </c:pt>
                <c:pt idx="1">
                  <c:v>4225</c:v>
                </c:pt>
                <c:pt idx="2">
                  <c:v>4535</c:v>
                </c:pt>
                <c:pt idx="3">
                  <c:v>4085</c:v>
                </c:pt>
                <c:pt idx="4">
                  <c:v>3280</c:v>
                </c:pt>
                <c:pt idx="12">
                  <c:v>20526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6F-4C71-9F02-CA6C603C3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96F-4C71-9F02-CA6C603C35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3389</c:v>
                      </c:pt>
                      <c:pt idx="1">
                        <c:v>3966</c:v>
                      </c:pt>
                      <c:pt idx="2">
                        <c:v>4470</c:v>
                      </c:pt>
                      <c:pt idx="3">
                        <c:v>3971</c:v>
                      </c:pt>
                      <c:pt idx="4">
                        <c:v>2578</c:v>
                      </c:pt>
                      <c:pt idx="5">
                        <c:v>3005</c:v>
                      </c:pt>
                      <c:pt idx="6">
                        <c:v>4368</c:v>
                      </c:pt>
                      <c:pt idx="7">
                        <c:v>4192</c:v>
                      </c:pt>
                      <c:pt idx="8">
                        <c:v>3212</c:v>
                      </c:pt>
                      <c:pt idx="9">
                        <c:v>3609</c:v>
                      </c:pt>
                      <c:pt idx="10">
                        <c:v>4521</c:v>
                      </c:pt>
                      <c:pt idx="11">
                        <c:v>4563</c:v>
                      </c:pt>
                      <c:pt idx="12">
                        <c:v>45844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96F-4C71-9F02-CA6C603C35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96F-4C71-9F02-CA6C603C35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96F-4C71-9F02-CA6C603C35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96F-4C71-9F02-CA6C603C35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96F-4C71-9F02-CA6C603C35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96F-4C71-9F02-CA6C603C35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96F-4C71-9F02-CA6C603C35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96F-4C71-9F02-CA6C603C35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96F-4C71-9F02-CA6C603C35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96F-4C71-9F02-CA6C603C35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96F-4C71-9F02-CA6C603C35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96F-4C71-9F02-CA6C603C35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96F-4C71-9F02-CA6C603C35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96F-4C71-9F02-CA6C603C35DA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cat'!$L$97:$L$109</c:f>
              <c:numCache>
                <c:formatCode>0.0%</c:formatCode>
                <c:ptCount val="13"/>
                <c:pt idx="0">
                  <c:v>6.8212824010904782E-4</c:v>
                </c:pt>
                <c:pt idx="1">
                  <c:v>4.7359696897930625E-4</c:v>
                </c:pt>
                <c:pt idx="2">
                  <c:v>1.8414551987424144E-2</c:v>
                </c:pt>
                <c:pt idx="3">
                  <c:v>-4.3549520018731025E-2</c:v>
                </c:pt>
                <c:pt idx="4">
                  <c:v>-0.1986318104080137</c:v>
                </c:pt>
                <c:pt idx="12">
                  <c:v>-4.2541281835992151E-2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96F-4C71-9F02-CA6C603C3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287664</c:v>
                </c:pt>
                <c:pt idx="1">
                  <c:v>288350</c:v>
                </c:pt>
                <c:pt idx="2">
                  <c:v>280769</c:v>
                </c:pt>
                <c:pt idx="3">
                  <c:v>257142</c:v>
                </c:pt>
                <c:pt idx="4">
                  <c:v>140346</c:v>
                </c:pt>
                <c:pt idx="5">
                  <c:v>96681</c:v>
                </c:pt>
                <c:pt idx="6">
                  <c:v>250224</c:v>
                </c:pt>
                <c:pt idx="7">
                  <c:v>272428</c:v>
                </c:pt>
                <c:pt idx="8">
                  <c:v>264633</c:v>
                </c:pt>
                <c:pt idx="9">
                  <c:v>252163</c:v>
                </c:pt>
                <c:pt idx="10">
                  <c:v>234964</c:v>
                </c:pt>
                <c:pt idx="11">
                  <c:v>227194</c:v>
                </c:pt>
                <c:pt idx="12">
                  <c:v>224100</c:v>
                </c:pt>
                <c:pt idx="13">
                  <c:v>232379</c:v>
                </c:pt>
                <c:pt idx="14">
                  <c:v>235365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4-41B7-8281-0980EBDDA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-2.3790532339170722E-3</c:v>
                </c:pt>
                <c:pt idx="1">
                  <c:v>2.7000844110282918E-2</c:v>
                </c:pt>
                <c:pt idx="2">
                  <c:v>9.1883084054724673E-2</c:v>
                </c:pt>
                <c:pt idx="3">
                  <c:v>0.8322004189645591</c:v>
                </c:pt>
                <c:pt idx="4">
                  <c:v>0.45163992925186958</c:v>
                </c:pt>
                <c:pt idx="5">
                  <c:v>-0.61362219451371569</c:v>
                </c:pt>
                <c:pt idx="6">
                  <c:v>-8.1504103836609998E-2</c:v>
                </c:pt>
                <c:pt idx="7">
                  <c:v>2.9455887965597727E-2</c:v>
                </c:pt>
                <c:pt idx="8">
                  <c:v>4.9452140083993346E-2</c:v>
                </c:pt>
                <c:pt idx="9">
                  <c:v>7.3198447421732649E-2</c:v>
                </c:pt>
                <c:pt idx="10">
                  <c:v>3.4199846826940883E-2</c:v>
                </c:pt>
                <c:pt idx="11">
                  <c:v>1.3806336456938961E-2</c:v>
                </c:pt>
                <c:pt idx="12">
                  <c:v>-3.5627143588706334E-2</c:v>
                </c:pt>
                <c:pt idx="13">
                  <c:v>-1.2686678138210894E-2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4-41B7-8281-0980EBDDA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36-4EF7-8274-64D62BADBA7D}"/>
              </c:ext>
            </c:extLst>
          </c:dPt>
          <c:val>
            <c:numRef>
              <c:f>'Viajeros entr evol mensu TF'!$G$31:$G$43</c:f>
              <c:numCache>
                <c:formatCode>#,##0</c:formatCode>
                <c:ptCount val="13"/>
                <c:pt idx="0">
                  <c:v>1053</c:v>
                </c:pt>
                <c:pt idx="1">
                  <c:v>1343</c:v>
                </c:pt>
                <c:pt idx="2">
                  <c:v>2340</c:v>
                </c:pt>
                <c:pt idx="3">
                  <c:v>1383</c:v>
                </c:pt>
                <c:pt idx="4">
                  <c:v>2206</c:v>
                </c:pt>
                <c:pt idx="5">
                  <c:v>2734</c:v>
                </c:pt>
                <c:pt idx="6">
                  <c:v>4112</c:v>
                </c:pt>
                <c:pt idx="7">
                  <c:v>5008</c:v>
                </c:pt>
                <c:pt idx="8">
                  <c:v>2838</c:v>
                </c:pt>
                <c:pt idx="9">
                  <c:v>3489</c:v>
                </c:pt>
                <c:pt idx="10">
                  <c:v>1304</c:v>
                </c:pt>
                <c:pt idx="11">
                  <c:v>1399</c:v>
                </c:pt>
                <c:pt idx="12">
                  <c:v>29209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6-4EF7-8274-64D62BADBA7D}"/>
            </c:ext>
          </c:extLst>
        </c:ser>
        <c:ser>
          <c:idx val="0"/>
          <c:order val="2"/>
          <c:tx>
            <c:strRef>
              <c:f>'Viajeros entr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36-4EF7-8274-64D62BADBA7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851</c:v>
                </c:pt>
                <c:pt idx="1">
                  <c:v>670</c:v>
                </c:pt>
                <c:pt idx="2">
                  <c:v>929</c:v>
                </c:pt>
                <c:pt idx="3">
                  <c:v>2250</c:v>
                </c:pt>
                <c:pt idx="4">
                  <c:v>1847</c:v>
                </c:pt>
                <c:pt idx="5">
                  <c:v>2922</c:v>
                </c:pt>
                <c:pt idx="6">
                  <c:v>6200</c:v>
                </c:pt>
                <c:pt idx="7">
                  <c:v>5409</c:v>
                </c:pt>
                <c:pt idx="8">
                  <c:v>5461</c:v>
                </c:pt>
                <c:pt idx="9">
                  <c:v>2925</c:v>
                </c:pt>
                <c:pt idx="10">
                  <c:v>1455</c:v>
                </c:pt>
                <c:pt idx="11">
                  <c:v>2071</c:v>
                </c:pt>
                <c:pt idx="12">
                  <c:v>32990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36-4EF7-8274-64D62BADBA7D}"/>
            </c:ext>
          </c:extLst>
        </c:ser>
        <c:ser>
          <c:idx val="1"/>
          <c:order val="3"/>
          <c:tx>
            <c:strRef>
              <c:f>'Viajeros entr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36-4EF7-8274-64D62BADBA7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36-4EF7-8274-64D62BADBA7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1324</c:v>
                </c:pt>
                <c:pt idx="1">
                  <c:v>862</c:v>
                </c:pt>
                <c:pt idx="2">
                  <c:v>1376</c:v>
                </c:pt>
                <c:pt idx="3">
                  <c:v>3171</c:v>
                </c:pt>
                <c:pt idx="4">
                  <c:v>4643</c:v>
                </c:pt>
                <c:pt idx="12">
                  <c:v>11376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36-4EF7-8274-64D62BAD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36-4EF7-8274-64D62BADBA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744</c:v>
                      </c:pt>
                      <c:pt idx="1">
                        <c:v>1386</c:v>
                      </c:pt>
                      <c:pt idx="2">
                        <c:v>1477</c:v>
                      </c:pt>
                      <c:pt idx="3">
                        <c:v>3054</c:v>
                      </c:pt>
                      <c:pt idx="4">
                        <c:v>2857</c:v>
                      </c:pt>
                      <c:pt idx="5">
                        <c:v>1981</c:v>
                      </c:pt>
                      <c:pt idx="6">
                        <c:v>4035</c:v>
                      </c:pt>
                      <c:pt idx="7">
                        <c:v>5520</c:v>
                      </c:pt>
                      <c:pt idx="8">
                        <c:v>3446</c:v>
                      </c:pt>
                      <c:pt idx="9">
                        <c:v>1651</c:v>
                      </c:pt>
                      <c:pt idx="10">
                        <c:v>1088</c:v>
                      </c:pt>
                      <c:pt idx="11">
                        <c:v>1847</c:v>
                      </c:pt>
                      <c:pt idx="12">
                        <c:v>29086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36-4EF7-8274-64D62BADBA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36-4EF7-8274-64D62BADBA7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36-4EF7-8274-64D62BADBA7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36-4EF7-8274-64D62BADBA7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36-4EF7-8274-64D62BADBA7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36-4EF7-8274-64D62BADBA7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36-4EF7-8274-64D62BADBA7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36-4EF7-8274-64D62BADBA7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36-4EF7-8274-64D62BADBA7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36-4EF7-8274-64D62BADBA7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36-4EF7-8274-64D62BADBA7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36-4EF7-8274-64D62BADBA7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36-4EF7-8274-64D62BADBA7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36-4EF7-8274-64D62BADBA7D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TF'!$L$31:$L$43</c:f>
              <c:numCache>
                <c:formatCode>0.0%</c:formatCode>
                <c:ptCount val="13"/>
                <c:pt idx="0">
                  <c:v>0.55581668625146885</c:v>
                </c:pt>
                <c:pt idx="1">
                  <c:v>0.28656716417910455</c:v>
                </c:pt>
                <c:pt idx="2">
                  <c:v>0.48116254036598494</c:v>
                </c:pt>
                <c:pt idx="3">
                  <c:v>0.40933333333333333</c:v>
                </c:pt>
                <c:pt idx="4">
                  <c:v>1.5138061721710883</c:v>
                </c:pt>
                <c:pt idx="12">
                  <c:v>0.73758973575683529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36-4EF7-8274-64D62BAD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232777</c:v>
                </c:pt>
                <c:pt idx="1">
                  <c:v>236470</c:v>
                </c:pt>
                <c:pt idx="2">
                  <c:v>231221</c:v>
                </c:pt>
                <c:pt idx="3">
                  <c:v>211298</c:v>
                </c:pt>
                <c:pt idx="4">
                  <c:v>116590</c:v>
                </c:pt>
                <c:pt idx="5">
                  <c:v>77095</c:v>
                </c:pt>
                <c:pt idx="6">
                  <c:v>179597</c:v>
                </c:pt>
                <c:pt idx="7">
                  <c:v>174825</c:v>
                </c:pt>
                <c:pt idx="8">
                  <c:v>170572</c:v>
                </c:pt>
                <c:pt idx="9">
                  <c:v>169148</c:v>
                </c:pt>
                <c:pt idx="10">
                  <c:v>168456</c:v>
                </c:pt>
                <c:pt idx="11">
                  <c:v>166846</c:v>
                </c:pt>
                <c:pt idx="12">
                  <c:v>162205</c:v>
                </c:pt>
                <c:pt idx="13">
                  <c:v>162021</c:v>
                </c:pt>
                <c:pt idx="14">
                  <c:v>154116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C-414B-910B-69C9487A0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-1.5617203027868176E-2</c:v>
                </c:pt>
                <c:pt idx="1">
                  <c:v>2.2701225234732059E-2</c:v>
                </c:pt>
                <c:pt idx="2">
                  <c:v>9.4288635008376698E-2</c:v>
                </c:pt>
                <c:pt idx="3">
                  <c:v>0.81231666523715584</c:v>
                </c:pt>
                <c:pt idx="4">
                  <c:v>0.51229003177897403</c:v>
                </c:pt>
                <c:pt idx="5">
                  <c:v>-0.57073336414305365</c:v>
                </c:pt>
                <c:pt idx="6">
                  <c:v>2.7295867295867193E-2</c:v>
                </c:pt>
                <c:pt idx="7">
                  <c:v>2.4933752315737578E-2</c:v>
                </c:pt>
                <c:pt idx="8">
                  <c:v>8.4186629460589746E-3</c:v>
                </c:pt>
                <c:pt idx="9">
                  <c:v>4.1078976112456367E-3</c:v>
                </c:pt>
                <c:pt idx="10">
                  <c:v>9.6496170120949909E-3</c:v>
                </c:pt>
                <c:pt idx="11">
                  <c:v>2.8611941678739816E-2</c:v>
                </c:pt>
                <c:pt idx="12">
                  <c:v>1.1356552545658261E-3</c:v>
                </c:pt>
                <c:pt idx="13">
                  <c:v>5.1292532897298182E-2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C-414B-910B-69C9487A0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182150</c:v>
                </c:pt>
                <c:pt idx="1">
                  <c:v>183875</c:v>
                </c:pt>
                <c:pt idx="2">
                  <c:v>182213</c:v>
                </c:pt>
                <c:pt idx="3">
                  <c:v>163913</c:v>
                </c:pt>
                <c:pt idx="4">
                  <c:v>87353</c:v>
                </c:pt>
                <c:pt idx="5">
                  <c:v>0</c:v>
                </c:pt>
                <c:pt idx="6">
                  <c:v>149743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E-40B1-A952-0B4E55ECB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-9.3813732154996998E-3</c:v>
                </c:pt>
                <c:pt idx="1">
                  <c:v>9.1211933286867719E-3</c:v>
                </c:pt>
                <c:pt idx="2">
                  <c:v>0.11164459194816767</c:v>
                </c:pt>
                <c:pt idx="3">
                  <c:v>0.8764438542465629</c:v>
                </c:pt>
                <c:pt idx="4">
                  <c:v>0</c:v>
                </c:pt>
                <c:pt idx="5">
                  <c:v>-1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E-40B1-A952-0B4E55ECB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00-438D-9CA4-4AFE18FE29C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00-438D-9CA4-4AFE18FE29C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F00-438D-9CA4-4AFE18FE29C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F00-438D-9CA4-4AFE18FE29C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F00-438D-9CA4-4AFE18FE29C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F00-438D-9CA4-4AFE18FE29C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F00-438D-9CA4-4AFE18FE29C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F00-438D-9CA4-4AFE18FE29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287664</c:v>
                </c:pt>
                <c:pt idx="1">
                  <c:v>32990</c:v>
                </c:pt>
                <c:pt idx="2">
                  <c:v>254674</c:v>
                </c:pt>
                <c:pt idx="3">
                  <c:v>115809</c:v>
                </c:pt>
                <c:pt idx="4">
                  <c:v>21670</c:v>
                </c:pt>
                <c:pt idx="5">
                  <c:v>23656</c:v>
                </c:pt>
                <c:pt idx="6">
                  <c:v>5888</c:v>
                </c:pt>
                <c:pt idx="7">
                  <c:v>4631</c:v>
                </c:pt>
                <c:pt idx="8">
                  <c:v>3484</c:v>
                </c:pt>
                <c:pt idx="9">
                  <c:v>2253</c:v>
                </c:pt>
                <c:pt idx="10">
                  <c:v>77283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00-438D-9CA4-4AFE18FE29CB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-2.3790532339170722E-3</c:v>
                </c:pt>
                <c:pt idx="1">
                  <c:v>0.12944640350576875</c:v>
                </c:pt>
                <c:pt idx="2">
                  <c:v>-1.7237720005711221E-2</c:v>
                </c:pt>
                <c:pt idx="3">
                  <c:v>-5.0858669599058715E-3</c:v>
                </c:pt>
                <c:pt idx="4">
                  <c:v>1.0162222636584062E-2</c:v>
                </c:pt>
                <c:pt idx="5">
                  <c:v>-3.8608469478988883E-2</c:v>
                </c:pt>
                <c:pt idx="6">
                  <c:v>-0.10202836663108128</c:v>
                </c:pt>
                <c:pt idx="7">
                  <c:v>-0.17170452512967271</c:v>
                </c:pt>
                <c:pt idx="8">
                  <c:v>3.444180522565321E-2</c:v>
                </c:pt>
                <c:pt idx="9">
                  <c:v>-0.20444915254237284</c:v>
                </c:pt>
                <c:pt idx="10">
                  <c:v>-1.3416907090152419E-2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00-438D-9CA4-4AFE18FE29C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F00-438D-9CA4-4AFE18FE29C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F00-438D-9CA4-4AFE18FE29C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F00-438D-9CA4-4AFE18FE29C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F00-438D-9CA4-4AFE18FE29C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F00-438D-9CA4-4AFE18FE29C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F00-438D-9CA4-4AFE18FE29C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F00-438D-9CA4-4AFE18FE29CB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0.11468240725290617</c:v>
                </c:pt>
                <c:pt idx="2">
                  <c:v>0.88531759274709387</c:v>
                </c:pt>
                <c:pt idx="3">
                  <c:v>0.40258426497580513</c:v>
                </c:pt>
                <c:pt idx="4">
                  <c:v>7.5330941654152064E-2</c:v>
                </c:pt>
                <c:pt idx="5">
                  <c:v>8.2234829523332775E-2</c:v>
                </c:pt>
                <c:pt idx="6">
                  <c:v>2.0468324155959731E-2</c:v>
                </c:pt>
                <c:pt idx="7">
                  <c:v>1.6098642861115744E-2</c:v>
                </c:pt>
                <c:pt idx="8">
                  <c:v>1.2111352133044108E-2</c:v>
                </c:pt>
                <c:pt idx="9">
                  <c:v>7.832054063073586E-3</c:v>
                </c:pt>
                <c:pt idx="10">
                  <c:v>0.26865718338061073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F00-438D-9CA4-4AFE18FE2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2D-4054-AE60-294A54699E50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2D-4054-AE60-294A54699E5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2D-4054-AE60-294A54699E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02D-4054-AE60-294A54699E5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02D-4054-AE60-294A54699E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02D-4054-AE60-294A54699E5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02D-4054-AE60-294A54699E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02D-4054-AE60-294A54699E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19536</c:v>
                </c:pt>
                <c:pt idx="1">
                  <c:v>1847</c:v>
                </c:pt>
                <c:pt idx="2">
                  <c:v>1032</c:v>
                </c:pt>
                <c:pt idx="3">
                  <c:v>815</c:v>
                </c:pt>
                <c:pt idx="4">
                  <c:v>17689</c:v>
                </c:pt>
                <c:pt idx="5">
                  <c:v>9728</c:v>
                </c:pt>
                <c:pt idx="6">
                  <c:v>829</c:v>
                </c:pt>
                <c:pt idx="7">
                  <c:v>1698</c:v>
                </c:pt>
                <c:pt idx="8">
                  <c:v>280</c:v>
                </c:pt>
                <c:pt idx="9">
                  <c:v>211</c:v>
                </c:pt>
                <c:pt idx="10">
                  <c:v>9</c:v>
                </c:pt>
                <c:pt idx="11">
                  <c:v>14</c:v>
                </c:pt>
                <c:pt idx="12">
                  <c:v>4920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2D-4054-AE60-294A54699E50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mayo 2026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-0.16687278775214298</c:v>
                </c:pt>
                <c:pt idx="1">
                  <c:v>-0.16273798730734357</c:v>
                </c:pt>
                <c:pt idx="2">
                  <c:v>-0.29508196721311475</c:v>
                </c:pt>
                <c:pt idx="3">
                  <c:v>9.8382749326145547E-2</c:v>
                </c:pt>
                <c:pt idx="4">
                  <c:v>-0.16730217012662996</c:v>
                </c:pt>
                <c:pt idx="5">
                  <c:v>-5.5625667410931001E-2</c:v>
                </c:pt>
                <c:pt idx="6">
                  <c:v>-0.50684116597263529</c:v>
                </c:pt>
                <c:pt idx="7">
                  <c:v>-0.3144933387161889</c:v>
                </c:pt>
                <c:pt idx="8">
                  <c:v>-0.46869070208728658</c:v>
                </c:pt>
                <c:pt idx="9">
                  <c:v>-0.64656616415410384</c:v>
                </c:pt>
                <c:pt idx="10">
                  <c:v>-0.59090909090909083</c:v>
                </c:pt>
                <c:pt idx="11">
                  <c:v>0</c:v>
                </c:pt>
                <c:pt idx="12">
                  <c:v>-0.12517780938833567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2D-4054-AE60-294A54699E50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2D-4054-AE60-294A54699E50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2D-4054-AE60-294A54699E50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2D-4054-AE60-294A54699E50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2D-4054-AE60-294A54699E50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2D-4054-AE60-294A54699E50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2D-4054-AE60-294A54699E50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2D-4054-AE60-294A54699E50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9.4543407043407038E-2</c:v>
                </c:pt>
                <c:pt idx="2">
                  <c:v>5.2825552825552825E-2</c:v>
                </c:pt>
                <c:pt idx="3">
                  <c:v>4.1717854217854219E-2</c:v>
                </c:pt>
                <c:pt idx="4">
                  <c:v>0.90545659295659298</c:v>
                </c:pt>
                <c:pt idx="5">
                  <c:v>0.49795249795249796</c:v>
                </c:pt>
                <c:pt idx="6">
                  <c:v>4.2434479934479935E-2</c:v>
                </c:pt>
                <c:pt idx="7">
                  <c:v>8.6916461916461921E-2</c:v>
                </c:pt>
                <c:pt idx="8">
                  <c:v>1.4332514332514333E-2</c:v>
                </c:pt>
                <c:pt idx="9">
                  <c:v>1.0800573300573301E-2</c:v>
                </c:pt>
                <c:pt idx="10">
                  <c:v>4.606879606879607E-4</c:v>
                </c:pt>
                <c:pt idx="11">
                  <c:v>7.1662571662571659E-4</c:v>
                </c:pt>
                <c:pt idx="12">
                  <c:v>0.25184275184275184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02D-4054-AE60-294A54699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06-418A-BF1B-F010EFC2A6A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06-418A-BF1B-F010EFC2A6A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C06-418A-BF1B-F010EFC2A6A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C06-418A-BF1B-F010EFC2A6A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C06-418A-BF1B-F010EFC2A6A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C06-418A-BF1B-F010EFC2A6A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C06-418A-BF1B-F010EFC2A6A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C06-418A-BF1B-F010EFC2A6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116188</c:v>
                </c:pt>
                <c:pt idx="1">
                  <c:v>11376</c:v>
                </c:pt>
                <c:pt idx="2">
                  <c:v>104812</c:v>
                </c:pt>
                <c:pt idx="3">
                  <c:v>43782</c:v>
                </c:pt>
                <c:pt idx="4">
                  <c:v>9210</c:v>
                </c:pt>
                <c:pt idx="5">
                  <c:v>10330</c:v>
                </c:pt>
                <c:pt idx="6">
                  <c:v>2027</c:v>
                </c:pt>
                <c:pt idx="7">
                  <c:v>1896</c:v>
                </c:pt>
                <c:pt idx="8">
                  <c:v>1817</c:v>
                </c:pt>
                <c:pt idx="9">
                  <c:v>1090</c:v>
                </c:pt>
                <c:pt idx="10">
                  <c:v>34660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06-418A-BF1B-F010EFC2A6A6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2.906842860432568E-2</c:v>
                </c:pt>
                <c:pt idx="1">
                  <c:v>0.73758973575683529</c:v>
                </c:pt>
                <c:pt idx="2">
                  <c:v>-1.454507846068509E-2</c:v>
                </c:pt>
                <c:pt idx="3">
                  <c:v>-6.196169173415611E-2</c:v>
                </c:pt>
                <c:pt idx="4">
                  <c:v>4.4809982983550656E-2</c:v>
                </c:pt>
                <c:pt idx="5">
                  <c:v>5.3329254614051136E-2</c:v>
                </c:pt>
                <c:pt idx="6">
                  <c:v>-0.22247794399693133</c:v>
                </c:pt>
                <c:pt idx="7">
                  <c:v>3.1556039173014083E-2</c:v>
                </c:pt>
                <c:pt idx="8">
                  <c:v>-0.1833707865168539</c:v>
                </c:pt>
                <c:pt idx="9">
                  <c:v>1.8691588785046731E-2</c:v>
                </c:pt>
                <c:pt idx="10">
                  <c:v>4.012243795576631E-2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06-418A-BF1B-F010EFC2A6A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06-418A-BF1B-F010EFC2A6A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C06-418A-BF1B-F010EFC2A6A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C06-418A-BF1B-F010EFC2A6A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C06-418A-BF1B-F010EFC2A6A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C06-418A-BF1B-F010EFC2A6A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C06-418A-BF1B-F010EFC2A6A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C06-418A-BF1B-F010EFC2A6A6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9.7910283333907111E-2</c:v>
                </c:pt>
                <c:pt idx="2">
                  <c:v>0.90208971666609283</c:v>
                </c:pt>
                <c:pt idx="3">
                  <c:v>0.37682032567907187</c:v>
                </c:pt>
                <c:pt idx="4">
                  <c:v>7.9268082762419534E-2</c:v>
                </c:pt>
                <c:pt idx="5">
                  <c:v>8.8907632457740901E-2</c:v>
                </c:pt>
                <c:pt idx="6">
                  <c:v>1.744586360037181E-2</c:v>
                </c:pt>
                <c:pt idx="7">
                  <c:v>1.6318380555651185E-2</c:v>
                </c:pt>
                <c:pt idx="8">
                  <c:v>1.5638448032499055E-2</c:v>
                </c:pt>
                <c:pt idx="9">
                  <c:v>9.3813474713395524E-3</c:v>
                </c:pt>
                <c:pt idx="10">
                  <c:v>0.29830963610699901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C06-418A-BF1B-F010EFC2A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91-4FD5-A79E-0203C286A67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91-4FD5-A79E-0203C286A67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B91-4FD5-A79E-0203C286A67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B91-4FD5-A79E-0203C286A67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B91-4FD5-A79E-0203C286A67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B91-4FD5-A79E-0203C286A67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B91-4FD5-A79E-0203C286A67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B91-4FD5-A79E-0203C286A6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95662</c:v>
                </c:pt>
                <c:pt idx="1">
                  <c:v>8866</c:v>
                </c:pt>
                <c:pt idx="2">
                  <c:v>86796</c:v>
                </c:pt>
                <c:pt idx="3">
                  <c:v>36196</c:v>
                </c:pt>
                <c:pt idx="4">
                  <c:v>8082</c:v>
                </c:pt>
                <c:pt idx="5">
                  <c:v>8955</c:v>
                </c:pt>
                <c:pt idx="6">
                  <c:v>1548</c:v>
                </c:pt>
                <c:pt idx="7">
                  <c:v>1608</c:v>
                </c:pt>
                <c:pt idx="8">
                  <c:v>1486</c:v>
                </c:pt>
                <c:pt idx="9">
                  <c:v>768</c:v>
                </c:pt>
                <c:pt idx="10">
                  <c:v>28153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91-4FD5-A79E-0203C286A676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4.5852101281322444E-2</c:v>
                </c:pt>
                <c:pt idx="1">
                  <c:v>0.99954894000902117</c:v>
                </c:pt>
                <c:pt idx="2">
                  <c:v>-2.7345635039179861E-3</c:v>
                </c:pt>
                <c:pt idx="3">
                  <c:v>-6.26925965248466E-2</c:v>
                </c:pt>
                <c:pt idx="4">
                  <c:v>7.3021773765268083E-2</c:v>
                </c:pt>
                <c:pt idx="5">
                  <c:v>0.11256056653000379</c:v>
                </c:pt>
                <c:pt idx="6">
                  <c:v>-0.23366336633663365</c:v>
                </c:pt>
                <c:pt idx="7">
                  <c:v>0.10973084886128359</c:v>
                </c:pt>
                <c:pt idx="8">
                  <c:v>-0.24759493670886079</c:v>
                </c:pt>
                <c:pt idx="9">
                  <c:v>-3.7593984962406068E-2</c:v>
                </c:pt>
                <c:pt idx="10">
                  <c:v>5.8622245619312618E-2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91-4FD5-A79E-0203C286A67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91-4FD5-A79E-0203C286A67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B91-4FD5-A79E-0203C286A67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B91-4FD5-A79E-0203C286A67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B91-4FD5-A79E-0203C286A67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B91-4FD5-A79E-0203C286A67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B91-4FD5-A79E-0203C286A67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B91-4FD5-A79E-0203C286A676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9.2680479187138051E-2</c:v>
                </c:pt>
                <c:pt idx="2">
                  <c:v>0.90731952081286193</c:v>
                </c:pt>
                <c:pt idx="3">
                  <c:v>0.37837385795822792</c:v>
                </c:pt>
                <c:pt idx="4">
                  <c:v>8.4484957454370596E-2</c:v>
                </c:pt>
                <c:pt idx="5">
                  <c:v>9.3610838159352727E-2</c:v>
                </c:pt>
                <c:pt idx="6">
                  <c:v>1.618197403357655E-2</c:v>
                </c:pt>
                <c:pt idx="7">
                  <c:v>1.6809182329451611E-2</c:v>
                </c:pt>
                <c:pt idx="8">
                  <c:v>1.5533858794505655E-2</c:v>
                </c:pt>
                <c:pt idx="9">
                  <c:v>8.0282661872007697E-3</c:v>
                </c:pt>
                <c:pt idx="10">
                  <c:v>0.29429658589617613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B91-4FD5-A79E-0203C286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D3-497B-8251-85D7E9D678F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D3-497B-8251-85D7E9D678F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D3-497B-8251-85D7E9D678F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2D3-497B-8251-85D7E9D678F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2D3-497B-8251-85D7E9D678F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2D3-497B-8251-85D7E9D678F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2D3-497B-8251-85D7E9D678F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2D3-497B-8251-85D7E9D678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20526</c:v>
                </c:pt>
                <c:pt idx="1">
                  <c:v>2510</c:v>
                </c:pt>
                <c:pt idx="2">
                  <c:v>18016</c:v>
                </c:pt>
                <c:pt idx="3">
                  <c:v>7586</c:v>
                </c:pt>
                <c:pt idx="4">
                  <c:v>1128</c:v>
                </c:pt>
                <c:pt idx="5">
                  <c:v>1375</c:v>
                </c:pt>
                <c:pt idx="6">
                  <c:v>479</c:v>
                </c:pt>
                <c:pt idx="7">
                  <c:v>288</c:v>
                </c:pt>
                <c:pt idx="8">
                  <c:v>331</c:v>
                </c:pt>
                <c:pt idx="9">
                  <c:v>322</c:v>
                </c:pt>
                <c:pt idx="10">
                  <c:v>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2D3-497B-8251-85D7E9D678F8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-4.2541281835992151E-2</c:v>
                </c:pt>
                <c:pt idx="1">
                  <c:v>0.18788452437292946</c:v>
                </c:pt>
                <c:pt idx="2">
                  <c:v>-6.773609314359641E-2</c:v>
                </c:pt>
                <c:pt idx="3">
                  <c:v>-5.8458483306441655E-2</c:v>
                </c:pt>
                <c:pt idx="4">
                  <c:v>-0.12081060015588463</c:v>
                </c:pt>
                <c:pt idx="5">
                  <c:v>-0.21786120591581337</c:v>
                </c:pt>
                <c:pt idx="6">
                  <c:v>-0.18398637137989782</c:v>
                </c:pt>
                <c:pt idx="7">
                  <c:v>-0.25964010282776351</c:v>
                </c:pt>
                <c:pt idx="8">
                  <c:v>0.32400000000000007</c:v>
                </c:pt>
                <c:pt idx="9">
                  <c:v>0.18382352941176472</c:v>
                </c:pt>
                <c:pt idx="10">
                  <c:v>-3.2991529201961689E-2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2D3-497B-8251-85D7E9D678F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2D3-497B-8251-85D7E9D678F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2D3-497B-8251-85D7E9D678F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2D3-497B-8251-85D7E9D678F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2D3-497B-8251-85D7E9D678F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2D3-497B-8251-85D7E9D678F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2D3-497B-8251-85D7E9D678F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2D3-497B-8251-85D7E9D678F8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0.12228393257332164</c:v>
                </c:pt>
                <c:pt idx="2">
                  <c:v>0.8777160674266784</c:v>
                </c:pt>
                <c:pt idx="3">
                  <c:v>0.36958004482120238</c:v>
                </c:pt>
                <c:pt idx="4">
                  <c:v>5.4954691610640163E-2</c:v>
                </c:pt>
                <c:pt idx="5">
                  <c:v>6.6988210075026797E-2</c:v>
                </c:pt>
                <c:pt idx="6">
                  <c:v>2.3336256455227515E-2</c:v>
                </c:pt>
                <c:pt idx="7">
                  <c:v>1.4030985092078339E-2</c:v>
                </c:pt>
                <c:pt idx="8">
                  <c:v>1.6125889116242815E-2</c:v>
                </c:pt>
                <c:pt idx="9">
                  <c:v>1.5687420832115367E-2</c:v>
                </c:pt>
                <c:pt idx="10">
                  <c:v>0.31701256942414496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2D3-497B-8251-85D7E9D67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C3-4E6D-B3A5-AB3F31B118D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C3-4E6D-B3A5-AB3F31B118D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FC3-4E6D-B3A5-AB3F31B118D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FC3-4E6D-B3A5-AB3F31B118D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FC3-4E6D-B3A5-AB3F31B118D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FC3-4E6D-B3A5-AB3F31B118D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C3-4E6D-B3A5-AB3F31B118D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FC3-4E6D-B3A5-AB3F31B118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27263</c:v>
                </c:pt>
                <c:pt idx="1">
                  <c:v>5285</c:v>
                </c:pt>
                <c:pt idx="2">
                  <c:v>21978</c:v>
                </c:pt>
                <c:pt idx="3">
                  <c:v>9591</c:v>
                </c:pt>
                <c:pt idx="4">
                  <c:v>1554</c:v>
                </c:pt>
                <c:pt idx="5">
                  <c:v>2554</c:v>
                </c:pt>
                <c:pt idx="6">
                  <c:v>429</c:v>
                </c:pt>
                <c:pt idx="7">
                  <c:v>545</c:v>
                </c:pt>
                <c:pt idx="8">
                  <c:v>23</c:v>
                </c:pt>
                <c:pt idx="9">
                  <c:v>26</c:v>
                </c:pt>
                <c:pt idx="10">
                  <c:v>7256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C3-4E6D-B3A5-AB3F31B118DB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0.1685311388281685</c:v>
                </c:pt>
                <c:pt idx="1">
                  <c:v>1.5717761557177616</c:v>
                </c:pt>
                <c:pt idx="2">
                  <c:v>3.2994923857867953E-2</c:v>
                </c:pt>
                <c:pt idx="3">
                  <c:v>-0.15378507146638432</c:v>
                </c:pt>
                <c:pt idx="4">
                  <c:v>0.31918505942275033</c:v>
                </c:pt>
                <c:pt idx="5">
                  <c:v>0.1862517417556897</c:v>
                </c:pt>
                <c:pt idx="6">
                  <c:v>-8.333333333333337E-2</c:v>
                </c:pt>
                <c:pt idx="7">
                  <c:v>0.43421052631578938</c:v>
                </c:pt>
                <c:pt idx="8">
                  <c:v>1.0909090909090908</c:v>
                </c:pt>
                <c:pt idx="9">
                  <c:v>0.85714285714285721</c:v>
                </c:pt>
                <c:pt idx="10">
                  <c:v>0.26455210874869284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C3-4E6D-B3A5-AB3F31B118D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C3-4E6D-B3A5-AB3F31B118D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FC3-4E6D-B3A5-AB3F31B118D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FC3-4E6D-B3A5-AB3F31B118D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FC3-4E6D-B3A5-AB3F31B118D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FC3-4E6D-B3A5-AB3F31B118D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FC3-4E6D-B3A5-AB3F31B118D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FC3-4E6D-B3A5-AB3F31B118DB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0.19385247404907752</c:v>
                </c:pt>
                <c:pt idx="2">
                  <c:v>0.80614752595092254</c:v>
                </c:pt>
                <c:pt idx="3">
                  <c:v>0.35179547371895975</c:v>
                </c:pt>
                <c:pt idx="4">
                  <c:v>5.7000330117741992E-2</c:v>
                </c:pt>
                <c:pt idx="5">
                  <c:v>9.3680079228258079E-2</c:v>
                </c:pt>
                <c:pt idx="6">
                  <c:v>1.5735612368411402E-2</c:v>
                </c:pt>
                <c:pt idx="7">
                  <c:v>1.9990463265231267E-2</c:v>
                </c:pt>
                <c:pt idx="8">
                  <c:v>8.4363422954186989E-4</c:v>
                </c:pt>
                <c:pt idx="9">
                  <c:v>9.5367347687341818E-4</c:v>
                </c:pt>
                <c:pt idx="10">
                  <c:v>0.26614825954590471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FC3-4E6D-B3A5-AB3F31B11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FC-4E72-AFCA-66BCE3A5B005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FC-4E72-AFCA-66BCE3A5B00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CFC-4E72-AFCA-66BCE3A5B00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CFC-4E72-AFCA-66BCE3A5B00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CFC-4E72-AFCA-66BCE3A5B00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CFC-4E72-AFCA-66BCE3A5B00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CFC-4E72-AFCA-66BCE3A5B00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CFC-4E72-AFCA-66BCE3A5B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140784</c:v>
                </c:pt>
                <c:pt idx="1">
                  <c:v>12937</c:v>
                </c:pt>
                <c:pt idx="2">
                  <c:v>7321</c:v>
                </c:pt>
                <c:pt idx="3">
                  <c:v>5616</c:v>
                </c:pt>
                <c:pt idx="4">
                  <c:v>127847</c:v>
                </c:pt>
                <c:pt idx="5">
                  <c:v>53913</c:v>
                </c:pt>
                <c:pt idx="6">
                  <c:v>11406</c:v>
                </c:pt>
                <c:pt idx="7">
                  <c:v>12158</c:v>
                </c:pt>
                <c:pt idx="8">
                  <c:v>2663</c:v>
                </c:pt>
                <c:pt idx="9">
                  <c:v>2425</c:v>
                </c:pt>
                <c:pt idx="10">
                  <c:v>2247</c:v>
                </c:pt>
                <c:pt idx="11">
                  <c:v>1413</c:v>
                </c:pt>
                <c:pt idx="12">
                  <c:v>41622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FC-4E72-AFCA-66BCE3A5B005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3.733504277282873E-2</c:v>
                </c:pt>
                <c:pt idx="1">
                  <c:v>0.78885508849557517</c:v>
                </c:pt>
                <c:pt idx="2">
                  <c:v>1.3600902643455837</c:v>
                </c:pt>
                <c:pt idx="3">
                  <c:v>0.35980629539951581</c:v>
                </c:pt>
                <c:pt idx="4">
                  <c:v>-4.9655601821224638E-3</c:v>
                </c:pt>
                <c:pt idx="5">
                  <c:v>-4.9103127149584647E-2</c:v>
                </c:pt>
                <c:pt idx="6">
                  <c:v>3.530906780430243E-2</c:v>
                </c:pt>
                <c:pt idx="7">
                  <c:v>6.3878193909695513E-2</c:v>
                </c:pt>
                <c:pt idx="8">
                  <c:v>-0.16729205753595999</c:v>
                </c:pt>
                <c:pt idx="9">
                  <c:v>4.1219407471017711E-2</c:v>
                </c:pt>
                <c:pt idx="10">
                  <c:v>-0.15905688622754488</c:v>
                </c:pt>
                <c:pt idx="11">
                  <c:v>7.2078907435508377E-2</c:v>
                </c:pt>
                <c:pt idx="12">
                  <c:v>4.5096168332245279E-2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CFC-4E72-AFCA-66BCE3A5B00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CFC-4E72-AFCA-66BCE3A5B00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CFC-4E72-AFCA-66BCE3A5B00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CFC-4E72-AFCA-66BCE3A5B00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CFC-4E72-AFCA-66BCE3A5B005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CFC-4E72-AFCA-66BCE3A5B005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CFC-4E72-AFCA-66BCE3A5B005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CFC-4E72-AFCA-66BCE3A5B005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9.1892544607341739E-2</c:v>
                </c:pt>
                <c:pt idx="2">
                  <c:v>5.2001647914535744E-2</c:v>
                </c:pt>
                <c:pt idx="3">
                  <c:v>3.9890896692806002E-2</c:v>
                </c:pt>
                <c:pt idx="4">
                  <c:v>0.90810745539265825</c:v>
                </c:pt>
                <c:pt idx="5">
                  <c:v>0.38294834640300035</c:v>
                </c:pt>
                <c:pt idx="6">
                  <c:v>8.101772928741903E-2</c:v>
                </c:pt>
                <c:pt idx="7">
                  <c:v>8.6359245368791915E-2</c:v>
                </c:pt>
                <c:pt idx="8">
                  <c:v>1.8915501761563813E-2</c:v>
                </c:pt>
                <c:pt idx="9">
                  <c:v>1.7224968746448459E-2</c:v>
                </c:pt>
                <c:pt idx="10">
                  <c:v>1.5960620525059664E-2</c:v>
                </c:pt>
                <c:pt idx="11">
                  <c:v>1.0036651892260485E-2</c:v>
                </c:pt>
                <c:pt idx="12">
                  <c:v>0.29564439140811455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CFC-4E72-AFCA-66BCE3A5B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8F-400C-9DE4-1D4EF38244AC}"/>
              </c:ext>
            </c:extLst>
          </c:dPt>
          <c:val>
            <c:numRef>
              <c:f>'Pernoctaciones evol mensu TF'!$G$9:$G$21</c:f>
              <c:numCache>
                <c:formatCode>#,##0</c:formatCode>
                <c:ptCount val="13"/>
                <c:pt idx="0">
                  <c:v>175787</c:v>
                </c:pt>
                <c:pt idx="1">
                  <c:v>166759</c:v>
                </c:pt>
                <c:pt idx="2">
                  <c:v>176870</c:v>
                </c:pt>
                <c:pt idx="3">
                  <c:v>154662</c:v>
                </c:pt>
                <c:pt idx="4">
                  <c:v>159924</c:v>
                </c:pt>
                <c:pt idx="5">
                  <c:v>157113</c:v>
                </c:pt>
                <c:pt idx="6">
                  <c:v>173767</c:v>
                </c:pt>
                <c:pt idx="7">
                  <c:v>179514</c:v>
                </c:pt>
                <c:pt idx="8">
                  <c:v>145872</c:v>
                </c:pt>
                <c:pt idx="9">
                  <c:v>177711</c:v>
                </c:pt>
                <c:pt idx="10">
                  <c:v>162641</c:v>
                </c:pt>
                <c:pt idx="11">
                  <c:v>160539</c:v>
                </c:pt>
                <c:pt idx="12">
                  <c:v>1991159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8F-400C-9DE4-1D4EF38244AC}"/>
            </c:ext>
          </c:extLst>
        </c:ser>
        <c:ser>
          <c:idx val="0"/>
          <c:order val="2"/>
          <c:tx>
            <c:strRef>
              <c:f>'Pernoctaciones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98F-400C-9DE4-1D4EF38244A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169944</c:v>
                </c:pt>
                <c:pt idx="1">
                  <c:v>168166</c:v>
                </c:pt>
                <c:pt idx="2">
                  <c:v>166403</c:v>
                </c:pt>
                <c:pt idx="3">
                  <c:v>160144</c:v>
                </c:pt>
                <c:pt idx="4">
                  <c:v>143215</c:v>
                </c:pt>
                <c:pt idx="5">
                  <c:v>156124</c:v>
                </c:pt>
                <c:pt idx="6">
                  <c:v>187387</c:v>
                </c:pt>
                <c:pt idx="7">
                  <c:v>189132</c:v>
                </c:pt>
                <c:pt idx="8">
                  <c:v>164231</c:v>
                </c:pt>
                <c:pt idx="9">
                  <c:v>182092</c:v>
                </c:pt>
                <c:pt idx="10">
                  <c:v>162859</c:v>
                </c:pt>
                <c:pt idx="11">
                  <c:v>163498</c:v>
                </c:pt>
                <c:pt idx="12">
                  <c:v>2013195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8F-400C-9DE4-1D4EF38244AC}"/>
            </c:ext>
          </c:extLst>
        </c:ser>
        <c:ser>
          <c:idx val="1"/>
          <c:order val="3"/>
          <c:tx>
            <c:strRef>
              <c:f>'Pernoctaciones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8F-400C-9DE4-1D4EF38244A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98F-400C-9DE4-1D4EF38244A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173007</c:v>
                </c:pt>
                <c:pt idx="1">
                  <c:v>167644</c:v>
                </c:pt>
                <c:pt idx="2">
                  <c:v>168396</c:v>
                </c:pt>
                <c:pt idx="3">
                  <c:v>155224</c:v>
                </c:pt>
                <c:pt idx="4">
                  <c:v>146616</c:v>
                </c:pt>
                <c:pt idx="12">
                  <c:v>810887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8F-400C-9DE4-1D4EF3824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98F-400C-9DE4-1D4EF38244A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114870</c:v>
                      </c:pt>
                      <c:pt idx="1">
                        <c:v>141290</c:v>
                      </c:pt>
                      <c:pt idx="2">
                        <c:v>148905</c:v>
                      </c:pt>
                      <c:pt idx="3">
                        <c:v>152510</c:v>
                      </c:pt>
                      <c:pt idx="4">
                        <c:v>125910</c:v>
                      </c:pt>
                      <c:pt idx="5">
                        <c:v>132220</c:v>
                      </c:pt>
                      <c:pt idx="6">
                        <c:v>159520</c:v>
                      </c:pt>
                      <c:pt idx="7">
                        <c:v>178525</c:v>
                      </c:pt>
                      <c:pt idx="8">
                        <c:v>136089</c:v>
                      </c:pt>
                      <c:pt idx="9">
                        <c:v>154114</c:v>
                      </c:pt>
                      <c:pt idx="10">
                        <c:v>153023</c:v>
                      </c:pt>
                      <c:pt idx="11">
                        <c:v>156197</c:v>
                      </c:pt>
                      <c:pt idx="12">
                        <c:v>1753173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98F-400C-9DE4-1D4EF38244A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98F-400C-9DE4-1D4EF38244A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98F-400C-9DE4-1D4EF38244A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98F-400C-9DE4-1D4EF38244A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98F-400C-9DE4-1D4EF38244A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98F-400C-9DE4-1D4EF38244A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98F-400C-9DE4-1D4EF38244A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98F-400C-9DE4-1D4EF38244A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98F-400C-9DE4-1D4EF38244A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98F-400C-9DE4-1D4EF38244A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98F-400C-9DE4-1D4EF38244A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98F-400C-9DE4-1D4EF38244A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98F-400C-9DE4-1D4EF38244A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98F-400C-9DE4-1D4EF38244AC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TF'!$L$9:$L$21</c:f>
              <c:numCache>
                <c:formatCode>0.0%</c:formatCode>
                <c:ptCount val="13"/>
                <c:pt idx="0">
                  <c:v>1.8023584239514223E-2</c:v>
                </c:pt>
                <c:pt idx="1">
                  <c:v>-3.1040757346907366E-3</c:v>
                </c:pt>
                <c:pt idx="2">
                  <c:v>1.1976947530994098E-2</c:v>
                </c:pt>
                <c:pt idx="3">
                  <c:v>-3.0722349885103362E-2</c:v>
                </c:pt>
                <c:pt idx="4">
                  <c:v>2.3747512481234523E-2</c:v>
                </c:pt>
                <c:pt idx="12">
                  <c:v>3.7320268557394787E-3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98F-400C-9DE4-1D4EF3824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BB-421D-A5C6-97563E0C053F}"/>
              </c:ext>
            </c:extLst>
          </c:dPt>
          <c:val>
            <c:numRef>
              <c:f>'Viajeros entr evol mensu TF'!$G$53:$G$65</c:f>
              <c:numCache>
                <c:formatCode>#,##0</c:formatCode>
                <c:ptCount val="13"/>
                <c:pt idx="0">
                  <c:v>482</c:v>
                </c:pt>
                <c:pt idx="1">
                  <c:v>473</c:v>
                </c:pt>
                <c:pt idx="2">
                  <c:v>813</c:v>
                </c:pt>
                <c:pt idx="3">
                  <c:v>563</c:v>
                </c:pt>
                <c:pt idx="4">
                  <c:v>742</c:v>
                </c:pt>
                <c:pt idx="5">
                  <c:v>858</c:v>
                </c:pt>
                <c:pt idx="6">
                  <c:v>1216</c:v>
                </c:pt>
                <c:pt idx="7">
                  <c:v>1718</c:v>
                </c:pt>
                <c:pt idx="8">
                  <c:v>1147</c:v>
                </c:pt>
                <c:pt idx="9">
                  <c:v>932</c:v>
                </c:pt>
                <c:pt idx="10">
                  <c:v>937</c:v>
                </c:pt>
                <c:pt idx="11">
                  <c:v>952</c:v>
                </c:pt>
                <c:pt idx="12">
                  <c:v>10833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BB-421D-A5C6-97563E0C053F}"/>
            </c:ext>
          </c:extLst>
        </c:ser>
        <c:ser>
          <c:idx val="0"/>
          <c:order val="2"/>
          <c:tx>
            <c:strRef>
              <c:f>'Viajeros entr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BB-421D-A5C6-97563E0C053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603</c:v>
                </c:pt>
                <c:pt idx="1">
                  <c:v>400</c:v>
                </c:pt>
                <c:pt idx="2">
                  <c:v>604</c:v>
                </c:pt>
                <c:pt idx="3">
                  <c:v>1123</c:v>
                </c:pt>
                <c:pt idx="4">
                  <c:v>815</c:v>
                </c:pt>
                <c:pt idx="5">
                  <c:v>1243</c:v>
                </c:pt>
                <c:pt idx="6">
                  <c:v>1640</c:v>
                </c:pt>
                <c:pt idx="7">
                  <c:v>2020</c:v>
                </c:pt>
                <c:pt idx="8">
                  <c:v>1800</c:v>
                </c:pt>
                <c:pt idx="9">
                  <c:v>1091</c:v>
                </c:pt>
                <c:pt idx="10">
                  <c:v>941</c:v>
                </c:pt>
                <c:pt idx="11">
                  <c:v>1104</c:v>
                </c:pt>
                <c:pt idx="12">
                  <c:v>13384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BB-421D-A5C6-97563E0C053F}"/>
            </c:ext>
          </c:extLst>
        </c:ser>
        <c:ser>
          <c:idx val="1"/>
          <c:order val="3"/>
          <c:tx>
            <c:strRef>
              <c:f>'Viajeros entr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BB-421D-A5C6-97563E0C053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BB-421D-A5C6-97563E0C053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780</c:v>
                </c:pt>
                <c:pt idx="1">
                  <c:v>438</c:v>
                </c:pt>
                <c:pt idx="2">
                  <c:v>835</c:v>
                </c:pt>
                <c:pt idx="3">
                  <c:v>1058</c:v>
                </c:pt>
                <c:pt idx="4">
                  <c:v>1392</c:v>
                </c:pt>
                <c:pt idx="12">
                  <c:v>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BB-421D-A5C6-97563E0C0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BB-421D-A5C6-97563E0C053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515</c:v>
                      </c:pt>
                      <c:pt idx="1">
                        <c:v>515</c:v>
                      </c:pt>
                      <c:pt idx="2">
                        <c:v>541</c:v>
                      </c:pt>
                      <c:pt idx="3">
                        <c:v>688</c:v>
                      </c:pt>
                      <c:pt idx="4">
                        <c:v>629</c:v>
                      </c:pt>
                      <c:pt idx="5">
                        <c:v>736</c:v>
                      </c:pt>
                      <c:pt idx="6">
                        <c:v>1359</c:v>
                      </c:pt>
                      <c:pt idx="7">
                        <c:v>1359</c:v>
                      </c:pt>
                      <c:pt idx="8">
                        <c:v>914</c:v>
                      </c:pt>
                      <c:pt idx="9">
                        <c:v>587</c:v>
                      </c:pt>
                      <c:pt idx="10">
                        <c:v>454</c:v>
                      </c:pt>
                      <c:pt idx="11">
                        <c:v>821</c:v>
                      </c:pt>
                      <c:pt idx="12">
                        <c:v>9118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BB-421D-A5C6-97563E0C053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BB-421D-A5C6-97563E0C053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BB-421D-A5C6-97563E0C053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BB-421D-A5C6-97563E0C053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BB-421D-A5C6-97563E0C053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BB-421D-A5C6-97563E0C053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BB-421D-A5C6-97563E0C053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BB-421D-A5C6-97563E0C053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BB-421D-A5C6-97563E0C053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BB-421D-A5C6-97563E0C053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BB-421D-A5C6-97563E0C053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BB-421D-A5C6-97563E0C053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BB-421D-A5C6-97563E0C053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BB-421D-A5C6-97563E0C053F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TF'!$L$53:$L$65</c:f>
              <c:numCache>
                <c:formatCode>0.0%</c:formatCode>
                <c:ptCount val="13"/>
                <c:pt idx="0">
                  <c:v>0.29353233830845782</c:v>
                </c:pt>
                <c:pt idx="1">
                  <c:v>9.4999999999999973E-2</c:v>
                </c:pt>
                <c:pt idx="2">
                  <c:v>0.38245033112582782</c:v>
                </c:pt>
                <c:pt idx="3">
                  <c:v>-5.7880676758682137E-2</c:v>
                </c:pt>
                <c:pt idx="4">
                  <c:v>0.7079754601226993</c:v>
                </c:pt>
                <c:pt idx="12">
                  <c:v>0.2702397743300422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BB-421D-A5C6-97563E0C0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EF-4BAF-9A3E-57812CA811FB}"/>
              </c:ext>
            </c:extLst>
          </c:dPt>
          <c:val>
            <c:numRef>
              <c:f>'Pernoctaciones evol mensu TF'!$G$31:$G$43</c:f>
              <c:numCache>
                <c:formatCode>#,##0</c:formatCode>
                <c:ptCount val="13"/>
                <c:pt idx="0">
                  <c:v>4696</c:v>
                </c:pt>
                <c:pt idx="1">
                  <c:v>3359</c:v>
                </c:pt>
                <c:pt idx="2">
                  <c:v>7332</c:v>
                </c:pt>
                <c:pt idx="3">
                  <c:v>5241</c:v>
                </c:pt>
                <c:pt idx="4">
                  <c:v>6651</c:v>
                </c:pt>
                <c:pt idx="5">
                  <c:v>9313</c:v>
                </c:pt>
                <c:pt idx="6">
                  <c:v>15147</c:v>
                </c:pt>
                <c:pt idx="7">
                  <c:v>17997</c:v>
                </c:pt>
                <c:pt idx="8">
                  <c:v>11247</c:v>
                </c:pt>
                <c:pt idx="9">
                  <c:v>11565</c:v>
                </c:pt>
                <c:pt idx="10">
                  <c:v>5701</c:v>
                </c:pt>
                <c:pt idx="11">
                  <c:v>5544</c:v>
                </c:pt>
                <c:pt idx="12">
                  <c:v>103793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F-4BAF-9A3E-57812CA811FB}"/>
            </c:ext>
          </c:extLst>
        </c:ser>
        <c:ser>
          <c:idx val="0"/>
          <c:order val="2"/>
          <c:tx>
            <c:strRef>
              <c:f>'Pernoctaciones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EF-4BAF-9A3E-57812CA811F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4190</c:v>
                </c:pt>
                <c:pt idx="1">
                  <c:v>2494</c:v>
                </c:pt>
                <c:pt idx="2">
                  <c:v>3474</c:v>
                </c:pt>
                <c:pt idx="3">
                  <c:v>8301</c:v>
                </c:pt>
                <c:pt idx="4">
                  <c:v>7050</c:v>
                </c:pt>
                <c:pt idx="5">
                  <c:v>9472</c:v>
                </c:pt>
                <c:pt idx="6">
                  <c:v>20797</c:v>
                </c:pt>
                <c:pt idx="7">
                  <c:v>22722</c:v>
                </c:pt>
                <c:pt idx="8">
                  <c:v>20603</c:v>
                </c:pt>
                <c:pt idx="9">
                  <c:v>10139</c:v>
                </c:pt>
                <c:pt idx="10">
                  <c:v>6011</c:v>
                </c:pt>
                <c:pt idx="11">
                  <c:v>7404</c:v>
                </c:pt>
                <c:pt idx="12">
                  <c:v>122657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EF-4BAF-9A3E-57812CA811FB}"/>
            </c:ext>
          </c:extLst>
        </c:ser>
        <c:ser>
          <c:idx val="1"/>
          <c:order val="3"/>
          <c:tx>
            <c:strRef>
              <c:f>'Pernoctaciones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EF-4BAF-9A3E-57812CA811F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EF-4BAF-9A3E-57812CA811F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6096</c:v>
                </c:pt>
                <c:pt idx="1">
                  <c:v>3771</c:v>
                </c:pt>
                <c:pt idx="2">
                  <c:v>5021</c:v>
                </c:pt>
                <c:pt idx="3">
                  <c:v>10608</c:v>
                </c:pt>
                <c:pt idx="4">
                  <c:v>16299</c:v>
                </c:pt>
                <c:pt idx="12">
                  <c:v>41795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4EF-4BAF-9A3E-57812CA81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4EF-4BAF-9A3E-57812CA811F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4259</c:v>
                      </c:pt>
                      <c:pt idx="1">
                        <c:v>4072</c:v>
                      </c:pt>
                      <c:pt idx="2">
                        <c:v>4758</c:v>
                      </c:pt>
                      <c:pt idx="3">
                        <c:v>8585</c:v>
                      </c:pt>
                      <c:pt idx="4">
                        <c:v>7510</c:v>
                      </c:pt>
                      <c:pt idx="5">
                        <c:v>7211</c:v>
                      </c:pt>
                      <c:pt idx="6">
                        <c:v>16871</c:v>
                      </c:pt>
                      <c:pt idx="7">
                        <c:v>22263</c:v>
                      </c:pt>
                      <c:pt idx="8">
                        <c:v>12307</c:v>
                      </c:pt>
                      <c:pt idx="9">
                        <c:v>5869</c:v>
                      </c:pt>
                      <c:pt idx="10">
                        <c:v>3929</c:v>
                      </c:pt>
                      <c:pt idx="11">
                        <c:v>7641</c:v>
                      </c:pt>
                      <c:pt idx="12">
                        <c:v>105275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4EF-4BAF-9A3E-57812CA811F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4EF-4BAF-9A3E-57812CA811F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4EF-4BAF-9A3E-57812CA811F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4EF-4BAF-9A3E-57812CA811F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4EF-4BAF-9A3E-57812CA811F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4EF-4BAF-9A3E-57812CA811F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4EF-4BAF-9A3E-57812CA811F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4EF-4BAF-9A3E-57812CA811F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4EF-4BAF-9A3E-57812CA811F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4EF-4BAF-9A3E-57812CA811F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4EF-4BAF-9A3E-57812CA811F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4EF-4BAF-9A3E-57812CA811F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4EF-4BAF-9A3E-57812CA811F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4EF-4BAF-9A3E-57812CA811FB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TF'!$L$31:$L$43</c:f>
              <c:numCache>
                <c:formatCode>0.0%</c:formatCode>
                <c:ptCount val="13"/>
                <c:pt idx="0">
                  <c:v>0.45489260143198096</c:v>
                </c:pt>
                <c:pt idx="1">
                  <c:v>0.5120288692862871</c:v>
                </c:pt>
                <c:pt idx="2">
                  <c:v>0.44530800230282086</c:v>
                </c:pt>
                <c:pt idx="3">
                  <c:v>0.27791832309360309</c:v>
                </c:pt>
                <c:pt idx="4">
                  <c:v>1.3119148936170211</c:v>
                </c:pt>
                <c:pt idx="12">
                  <c:v>0.63844133443098516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4EF-4BAF-9A3E-57812CA81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D1-45D9-8086-99ECA3ACAD5F}"/>
              </c:ext>
            </c:extLst>
          </c:dPt>
          <c:val>
            <c:numRef>
              <c:f>'Pernoctaciones evol mensu TF'!$G$53:$G$65</c:f>
              <c:numCache>
                <c:formatCode>#,##0</c:formatCode>
                <c:ptCount val="13"/>
                <c:pt idx="0">
                  <c:v>2726</c:v>
                </c:pt>
                <c:pt idx="1">
                  <c:v>1677</c:v>
                </c:pt>
                <c:pt idx="2">
                  <c:v>3345</c:v>
                </c:pt>
                <c:pt idx="3">
                  <c:v>2702</c:v>
                </c:pt>
                <c:pt idx="4">
                  <c:v>3660</c:v>
                </c:pt>
                <c:pt idx="5">
                  <c:v>4118</c:v>
                </c:pt>
                <c:pt idx="6">
                  <c:v>7349</c:v>
                </c:pt>
                <c:pt idx="7">
                  <c:v>10060</c:v>
                </c:pt>
                <c:pt idx="8">
                  <c:v>6716</c:v>
                </c:pt>
                <c:pt idx="9">
                  <c:v>4738</c:v>
                </c:pt>
                <c:pt idx="10">
                  <c:v>4224</c:v>
                </c:pt>
                <c:pt idx="11">
                  <c:v>4590</c:v>
                </c:pt>
                <c:pt idx="12">
                  <c:v>55905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D1-45D9-8086-99ECA3ACAD5F}"/>
            </c:ext>
          </c:extLst>
        </c:ser>
        <c:ser>
          <c:idx val="0"/>
          <c:order val="2"/>
          <c:tx>
            <c:strRef>
              <c:f>'Pernoctaciones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D1-45D9-8086-99ECA3ACAD5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3585</c:v>
                </c:pt>
                <c:pt idx="1">
                  <c:v>1820</c:v>
                </c:pt>
                <c:pt idx="2">
                  <c:v>2781</c:v>
                </c:pt>
                <c:pt idx="3">
                  <c:v>5202</c:v>
                </c:pt>
                <c:pt idx="4">
                  <c:v>4562</c:v>
                </c:pt>
                <c:pt idx="5">
                  <c:v>5916</c:v>
                </c:pt>
                <c:pt idx="6">
                  <c:v>8907</c:v>
                </c:pt>
                <c:pt idx="7">
                  <c:v>11833</c:v>
                </c:pt>
                <c:pt idx="8">
                  <c:v>9450</c:v>
                </c:pt>
                <c:pt idx="9">
                  <c:v>5385</c:v>
                </c:pt>
                <c:pt idx="10">
                  <c:v>4881</c:v>
                </c:pt>
                <c:pt idx="11">
                  <c:v>5024</c:v>
                </c:pt>
                <c:pt idx="12">
                  <c:v>69346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D1-45D9-8086-99ECA3ACAD5F}"/>
            </c:ext>
          </c:extLst>
        </c:ser>
        <c:ser>
          <c:idx val="1"/>
          <c:order val="3"/>
          <c:tx>
            <c:strRef>
              <c:f>'Pernoctaciones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D1-45D9-8086-99ECA3ACAD5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3D1-45D9-8086-99ECA3ACAD5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4599</c:v>
                </c:pt>
                <c:pt idx="1">
                  <c:v>2284</c:v>
                </c:pt>
                <c:pt idx="2">
                  <c:v>3356</c:v>
                </c:pt>
                <c:pt idx="3">
                  <c:v>5902</c:v>
                </c:pt>
                <c:pt idx="4">
                  <c:v>8566</c:v>
                </c:pt>
                <c:pt idx="12">
                  <c:v>24707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3D1-45D9-8086-99ECA3ACA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3D1-45D9-8086-99ECA3ACAD5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2953</c:v>
                      </c:pt>
                      <c:pt idx="1">
                        <c:v>2193</c:v>
                      </c:pt>
                      <c:pt idx="2">
                        <c:v>2613</c:v>
                      </c:pt>
                      <c:pt idx="3">
                        <c:v>2610</c:v>
                      </c:pt>
                      <c:pt idx="4">
                        <c:v>2461</c:v>
                      </c:pt>
                      <c:pt idx="5">
                        <c:v>4006</c:v>
                      </c:pt>
                      <c:pt idx="6">
                        <c:v>8443</c:v>
                      </c:pt>
                      <c:pt idx="7">
                        <c:v>8711</c:v>
                      </c:pt>
                      <c:pt idx="8">
                        <c:v>5083</c:v>
                      </c:pt>
                      <c:pt idx="9">
                        <c:v>2717</c:v>
                      </c:pt>
                      <c:pt idx="10">
                        <c:v>2080</c:v>
                      </c:pt>
                      <c:pt idx="11">
                        <c:v>3803</c:v>
                      </c:pt>
                      <c:pt idx="12">
                        <c:v>47673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3D1-45D9-8086-99ECA3ACAD5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3D1-45D9-8086-99ECA3ACAD5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3D1-45D9-8086-99ECA3ACAD5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3D1-45D9-8086-99ECA3ACAD5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3D1-45D9-8086-99ECA3ACAD5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3D1-45D9-8086-99ECA3ACAD5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3D1-45D9-8086-99ECA3ACAD5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3D1-45D9-8086-99ECA3ACAD5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3D1-45D9-8086-99ECA3ACAD5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3D1-45D9-8086-99ECA3ACAD5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3D1-45D9-8086-99ECA3ACAD5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3D1-45D9-8086-99ECA3ACAD5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3D1-45D9-8086-99ECA3ACAD5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3D1-45D9-8086-99ECA3ACAD5F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TF'!$L$53:$L$65</c:f>
              <c:numCache>
                <c:formatCode>0.0%</c:formatCode>
                <c:ptCount val="13"/>
                <c:pt idx="0">
                  <c:v>0.28284518828451888</c:v>
                </c:pt>
                <c:pt idx="1">
                  <c:v>0.25494505494505493</c:v>
                </c:pt>
                <c:pt idx="2">
                  <c:v>0.20676015821646887</c:v>
                </c:pt>
                <c:pt idx="3">
                  <c:v>0.13456362937331789</c:v>
                </c:pt>
                <c:pt idx="4">
                  <c:v>0.87768522577816754</c:v>
                </c:pt>
                <c:pt idx="12">
                  <c:v>0.37643454038997204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D1-45D9-8086-99ECA3ACA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59-46F4-A089-C472D5F14C2C}"/>
              </c:ext>
            </c:extLst>
          </c:dPt>
          <c:val>
            <c:numRef>
              <c:f>'Pernoctaciones evol mensu TF'!$G$75:$G$87</c:f>
              <c:numCache>
                <c:formatCode>#,##0</c:formatCode>
                <c:ptCount val="13"/>
                <c:pt idx="0">
                  <c:v>1970</c:v>
                </c:pt>
                <c:pt idx="1">
                  <c:v>1682</c:v>
                </c:pt>
                <c:pt idx="2">
                  <c:v>3987</c:v>
                </c:pt>
                <c:pt idx="3">
                  <c:v>2539</c:v>
                </c:pt>
                <c:pt idx="4">
                  <c:v>2991</c:v>
                </c:pt>
                <c:pt idx="5">
                  <c:v>5195</c:v>
                </c:pt>
                <c:pt idx="6">
                  <c:v>7798</c:v>
                </c:pt>
                <c:pt idx="7">
                  <c:v>7937</c:v>
                </c:pt>
                <c:pt idx="8">
                  <c:v>4531</c:v>
                </c:pt>
                <c:pt idx="9">
                  <c:v>6827</c:v>
                </c:pt>
                <c:pt idx="10">
                  <c:v>1477</c:v>
                </c:pt>
                <c:pt idx="11">
                  <c:v>954</c:v>
                </c:pt>
                <c:pt idx="12">
                  <c:v>47888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59-46F4-A089-C472D5F14C2C}"/>
            </c:ext>
          </c:extLst>
        </c:ser>
        <c:ser>
          <c:idx val="0"/>
          <c:order val="2"/>
          <c:tx>
            <c:strRef>
              <c:f>'Pernoctaciones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259-46F4-A089-C472D5F14C2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605</c:v>
                </c:pt>
                <c:pt idx="1">
                  <c:v>674</c:v>
                </c:pt>
                <c:pt idx="2">
                  <c:v>693</c:v>
                </c:pt>
                <c:pt idx="3">
                  <c:v>3099</c:v>
                </c:pt>
                <c:pt idx="4">
                  <c:v>2488</c:v>
                </c:pt>
                <c:pt idx="5">
                  <c:v>3556</c:v>
                </c:pt>
                <c:pt idx="6">
                  <c:v>11890</c:v>
                </c:pt>
                <c:pt idx="7">
                  <c:v>10889</c:v>
                </c:pt>
                <c:pt idx="8">
                  <c:v>11153</c:v>
                </c:pt>
                <c:pt idx="9">
                  <c:v>4754</c:v>
                </c:pt>
                <c:pt idx="10">
                  <c:v>1130</c:v>
                </c:pt>
                <c:pt idx="11">
                  <c:v>2380</c:v>
                </c:pt>
                <c:pt idx="12">
                  <c:v>53311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59-46F4-A089-C472D5F14C2C}"/>
            </c:ext>
          </c:extLst>
        </c:ser>
        <c:ser>
          <c:idx val="1"/>
          <c:order val="3"/>
          <c:tx>
            <c:strRef>
              <c:f>'Pernoctaciones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59-46F4-A089-C472D5F14C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59-46F4-A089-C472D5F14C2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1497</c:v>
                </c:pt>
                <c:pt idx="1">
                  <c:v>1487</c:v>
                </c:pt>
                <c:pt idx="2">
                  <c:v>1665</c:v>
                </c:pt>
                <c:pt idx="3">
                  <c:v>4706</c:v>
                </c:pt>
                <c:pt idx="4">
                  <c:v>7733</c:v>
                </c:pt>
                <c:pt idx="12">
                  <c:v>17088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59-46F4-A089-C472D5F14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259-46F4-A089-C472D5F14C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1306</c:v>
                      </c:pt>
                      <c:pt idx="1">
                        <c:v>1879</c:v>
                      </c:pt>
                      <c:pt idx="2">
                        <c:v>2145</c:v>
                      </c:pt>
                      <c:pt idx="3">
                        <c:v>5975</c:v>
                      </c:pt>
                      <c:pt idx="4">
                        <c:v>5049</c:v>
                      </c:pt>
                      <c:pt idx="5">
                        <c:v>3205</c:v>
                      </c:pt>
                      <c:pt idx="6">
                        <c:v>8428</c:v>
                      </c:pt>
                      <c:pt idx="7">
                        <c:v>13552</c:v>
                      </c:pt>
                      <c:pt idx="8">
                        <c:v>7224</c:v>
                      </c:pt>
                      <c:pt idx="9">
                        <c:v>3152</c:v>
                      </c:pt>
                      <c:pt idx="10">
                        <c:v>1849</c:v>
                      </c:pt>
                      <c:pt idx="11">
                        <c:v>3838</c:v>
                      </c:pt>
                      <c:pt idx="12">
                        <c:v>57602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259-46F4-A089-C472D5F14C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259-46F4-A089-C472D5F14C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259-46F4-A089-C472D5F14C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259-46F4-A089-C472D5F14C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259-46F4-A089-C472D5F14C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259-46F4-A089-C472D5F14C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259-46F4-A089-C472D5F14C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259-46F4-A089-C472D5F14C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259-46F4-A089-C472D5F14C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259-46F4-A089-C472D5F14C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259-46F4-A089-C472D5F14C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259-46F4-A089-C472D5F14C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259-46F4-A089-C472D5F14C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259-46F4-A089-C472D5F14C2C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TF'!$L$75:$L$87</c:f>
              <c:numCache>
                <c:formatCode>0.0%</c:formatCode>
                <c:ptCount val="13"/>
                <c:pt idx="0">
                  <c:v>1.4743801652892561</c:v>
                </c:pt>
                <c:pt idx="1">
                  <c:v>1.2062314540059349</c:v>
                </c:pt>
                <c:pt idx="2">
                  <c:v>1.4025974025974026</c:v>
                </c:pt>
                <c:pt idx="3">
                  <c:v>0.51855437237818647</c:v>
                </c:pt>
                <c:pt idx="4">
                  <c:v>2.108118971061093</c:v>
                </c:pt>
                <c:pt idx="12">
                  <c:v>1.2606164836618601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259-46F4-A089-C472D5F14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9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40-4BDF-AB91-D7B286AB005E}"/>
              </c:ext>
            </c:extLst>
          </c:dPt>
          <c:val>
            <c:numRef>
              <c:f>'Pernoctaciones evol mensu TF'!$G$97:$G$109</c:f>
              <c:numCache>
                <c:formatCode>#,##0</c:formatCode>
                <c:ptCount val="13"/>
                <c:pt idx="0">
                  <c:v>171091</c:v>
                </c:pt>
                <c:pt idx="1">
                  <c:v>163400</c:v>
                </c:pt>
                <c:pt idx="2">
                  <c:v>169538</c:v>
                </c:pt>
                <c:pt idx="3">
                  <c:v>149421</c:v>
                </c:pt>
                <c:pt idx="4">
                  <c:v>153273</c:v>
                </c:pt>
                <c:pt idx="5">
                  <c:v>147800</c:v>
                </c:pt>
                <c:pt idx="6">
                  <c:v>158620</c:v>
                </c:pt>
                <c:pt idx="7">
                  <c:v>161517</c:v>
                </c:pt>
                <c:pt idx="8">
                  <c:v>134625</c:v>
                </c:pt>
                <c:pt idx="9">
                  <c:v>166146</c:v>
                </c:pt>
                <c:pt idx="10">
                  <c:v>156940</c:v>
                </c:pt>
                <c:pt idx="11">
                  <c:v>154995</c:v>
                </c:pt>
                <c:pt idx="12">
                  <c:v>1887366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40-4BDF-AB91-D7B286AB005E}"/>
            </c:ext>
          </c:extLst>
        </c:ser>
        <c:ser>
          <c:idx val="0"/>
          <c:order val="2"/>
          <c:tx>
            <c:strRef>
              <c:f>'Pernoctaciones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B40-4BDF-AB91-D7B286AB00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165754</c:v>
                </c:pt>
                <c:pt idx="1">
                  <c:v>165672</c:v>
                </c:pt>
                <c:pt idx="2">
                  <c:v>162929</c:v>
                </c:pt>
                <c:pt idx="3">
                  <c:v>151843</c:v>
                </c:pt>
                <c:pt idx="4">
                  <c:v>136165</c:v>
                </c:pt>
                <c:pt idx="5">
                  <c:v>146652</c:v>
                </c:pt>
                <c:pt idx="6">
                  <c:v>166590</c:v>
                </c:pt>
                <c:pt idx="7">
                  <c:v>166410</c:v>
                </c:pt>
                <c:pt idx="8">
                  <c:v>143628</c:v>
                </c:pt>
                <c:pt idx="9">
                  <c:v>171953</c:v>
                </c:pt>
                <c:pt idx="10">
                  <c:v>156848</c:v>
                </c:pt>
                <c:pt idx="11">
                  <c:v>156094</c:v>
                </c:pt>
                <c:pt idx="12">
                  <c:v>1890538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40-4BDF-AB91-D7B286AB005E}"/>
            </c:ext>
          </c:extLst>
        </c:ser>
        <c:ser>
          <c:idx val="1"/>
          <c:order val="3"/>
          <c:tx>
            <c:strRef>
              <c:f>'Pernoctaciones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40-4BDF-AB91-D7B286AB00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40-4BDF-AB91-D7B286AB00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166911</c:v>
                </c:pt>
                <c:pt idx="1">
                  <c:v>163873</c:v>
                </c:pt>
                <c:pt idx="2">
                  <c:v>163375</c:v>
                </c:pt>
                <c:pt idx="3">
                  <c:v>144616</c:v>
                </c:pt>
                <c:pt idx="4">
                  <c:v>130317</c:v>
                </c:pt>
                <c:pt idx="12">
                  <c:v>769092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B40-4BDF-AB91-D7B286AB0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B40-4BDF-AB91-D7B286AB00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110611</c:v>
                      </c:pt>
                      <c:pt idx="1">
                        <c:v>137218</c:v>
                      </c:pt>
                      <c:pt idx="2">
                        <c:v>144147</c:v>
                      </c:pt>
                      <c:pt idx="3">
                        <c:v>143925</c:v>
                      </c:pt>
                      <c:pt idx="4">
                        <c:v>118400</c:v>
                      </c:pt>
                      <c:pt idx="5">
                        <c:v>125009</c:v>
                      </c:pt>
                      <c:pt idx="6">
                        <c:v>142649</c:v>
                      </c:pt>
                      <c:pt idx="7">
                        <c:v>156262</c:v>
                      </c:pt>
                      <c:pt idx="8">
                        <c:v>123782</c:v>
                      </c:pt>
                      <c:pt idx="9">
                        <c:v>148245</c:v>
                      </c:pt>
                      <c:pt idx="10">
                        <c:v>149094</c:v>
                      </c:pt>
                      <c:pt idx="11">
                        <c:v>148556</c:v>
                      </c:pt>
                      <c:pt idx="12">
                        <c:v>1647898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B40-4BDF-AB91-D7B286AB00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B40-4BDF-AB91-D7B286AB00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B40-4BDF-AB91-D7B286AB00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B40-4BDF-AB91-D7B286AB00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B40-4BDF-AB91-D7B286AB00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B40-4BDF-AB91-D7B286AB00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B40-4BDF-AB91-D7B286AB00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B40-4BDF-AB91-D7B286AB00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B40-4BDF-AB91-D7B286AB00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B40-4BDF-AB91-D7B286AB00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B40-4BDF-AB91-D7B286AB00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B40-4BDF-AB91-D7B286AB00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B40-4BDF-AB91-D7B286AB00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B40-4BDF-AB91-D7B286AB005E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TF'!$L$97:$L$109</c:f>
              <c:numCache>
                <c:formatCode>0.0%</c:formatCode>
                <c:ptCount val="13"/>
                <c:pt idx="0">
                  <c:v>6.9802237050087257E-3</c:v>
                </c:pt>
                <c:pt idx="1">
                  <c:v>-1.0858805350330791E-2</c:v>
                </c:pt>
                <c:pt idx="2">
                  <c:v>2.737388678504038E-3</c:v>
                </c:pt>
                <c:pt idx="3">
                  <c:v>-4.7595213477078291E-2</c:v>
                </c:pt>
                <c:pt idx="4">
                  <c:v>-4.294789409907096E-2</c:v>
                </c:pt>
                <c:pt idx="12">
                  <c:v>-1.6962714238786814E-2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B40-4BDF-AB91-D7B286AB0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FE-4C90-97D2-084AF8EC3AD5}"/>
              </c:ext>
            </c:extLst>
          </c:dPt>
          <c:val>
            <c:numRef>
              <c:f>'Pernoctaciones evol mensu TF'!$G$119:$G$131</c:f>
              <c:numCache>
                <c:formatCode>#,##0</c:formatCode>
                <c:ptCount val="13"/>
                <c:pt idx="0">
                  <c:v>68773</c:v>
                </c:pt>
                <c:pt idx="1">
                  <c:v>68185</c:v>
                </c:pt>
                <c:pt idx="2">
                  <c:v>62209</c:v>
                </c:pt>
                <c:pt idx="3">
                  <c:v>65140</c:v>
                </c:pt>
                <c:pt idx="4">
                  <c:v>74566</c:v>
                </c:pt>
                <c:pt idx="5">
                  <c:v>77243</c:v>
                </c:pt>
                <c:pt idx="6">
                  <c:v>76495</c:v>
                </c:pt>
                <c:pt idx="7">
                  <c:v>82370</c:v>
                </c:pt>
                <c:pt idx="8">
                  <c:v>69701</c:v>
                </c:pt>
                <c:pt idx="9">
                  <c:v>81903</c:v>
                </c:pt>
                <c:pt idx="10">
                  <c:v>69290</c:v>
                </c:pt>
                <c:pt idx="11">
                  <c:v>63488</c:v>
                </c:pt>
                <c:pt idx="12">
                  <c:v>859363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E-4C90-97D2-084AF8EC3AD5}"/>
            </c:ext>
          </c:extLst>
        </c:ser>
        <c:ser>
          <c:idx val="0"/>
          <c:order val="2"/>
          <c:tx>
            <c:strRef>
              <c:f>'Pernoctaciones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0FE-4C90-97D2-084AF8EC3AD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72901</c:v>
                </c:pt>
                <c:pt idx="1">
                  <c:v>72176</c:v>
                </c:pt>
                <c:pt idx="2">
                  <c:v>65836</c:v>
                </c:pt>
                <c:pt idx="3">
                  <c:v>70585</c:v>
                </c:pt>
                <c:pt idx="4">
                  <c:v>74655</c:v>
                </c:pt>
                <c:pt idx="5">
                  <c:v>76127</c:v>
                </c:pt>
                <c:pt idx="6">
                  <c:v>80250</c:v>
                </c:pt>
                <c:pt idx="7">
                  <c:v>87951</c:v>
                </c:pt>
                <c:pt idx="8">
                  <c:v>74942</c:v>
                </c:pt>
                <c:pt idx="9">
                  <c:v>83011</c:v>
                </c:pt>
                <c:pt idx="10">
                  <c:v>66356</c:v>
                </c:pt>
                <c:pt idx="11">
                  <c:v>63934</c:v>
                </c:pt>
                <c:pt idx="12">
                  <c:v>888724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FE-4C90-97D2-084AF8EC3AD5}"/>
            </c:ext>
          </c:extLst>
        </c:ser>
        <c:ser>
          <c:idx val="1"/>
          <c:order val="3"/>
          <c:tx>
            <c:strRef>
              <c:f>'Pernoctaciones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FE-4C90-97D2-084AF8EC3AD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FE-4C90-97D2-084AF8EC3AD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68988</c:v>
                </c:pt>
                <c:pt idx="1">
                  <c:v>70434</c:v>
                </c:pt>
                <c:pt idx="2">
                  <c:v>72644</c:v>
                </c:pt>
                <c:pt idx="3">
                  <c:v>67507</c:v>
                </c:pt>
                <c:pt idx="4">
                  <c:v>61122</c:v>
                </c:pt>
                <c:pt idx="12">
                  <c:v>340695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0FE-4C90-97D2-084AF8EC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0FE-4C90-97D2-084AF8EC3AD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36008</c:v>
                      </c:pt>
                      <c:pt idx="1">
                        <c:v>53181</c:v>
                      </c:pt>
                      <c:pt idx="2">
                        <c:v>65273</c:v>
                      </c:pt>
                      <c:pt idx="3">
                        <c:v>69119</c:v>
                      </c:pt>
                      <c:pt idx="4">
                        <c:v>59127</c:v>
                      </c:pt>
                      <c:pt idx="5">
                        <c:v>59135</c:v>
                      </c:pt>
                      <c:pt idx="6">
                        <c:v>64510</c:v>
                      </c:pt>
                      <c:pt idx="7">
                        <c:v>78894</c:v>
                      </c:pt>
                      <c:pt idx="8">
                        <c:v>60744</c:v>
                      </c:pt>
                      <c:pt idx="9">
                        <c:v>74615</c:v>
                      </c:pt>
                      <c:pt idx="10">
                        <c:v>58033</c:v>
                      </c:pt>
                      <c:pt idx="11">
                        <c:v>61422</c:v>
                      </c:pt>
                      <c:pt idx="12">
                        <c:v>740061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0FE-4C90-97D2-084AF8EC3AD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0FE-4C90-97D2-084AF8EC3AD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0FE-4C90-97D2-084AF8EC3AD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0FE-4C90-97D2-084AF8EC3AD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0FE-4C90-97D2-084AF8EC3AD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0FE-4C90-97D2-084AF8EC3AD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0FE-4C90-97D2-084AF8EC3AD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0FE-4C90-97D2-084AF8EC3AD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0FE-4C90-97D2-084AF8EC3AD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0FE-4C90-97D2-084AF8EC3AD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0FE-4C90-97D2-084AF8EC3AD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0FE-4C90-97D2-084AF8EC3AD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0FE-4C90-97D2-084AF8EC3AD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0FE-4C90-97D2-084AF8EC3AD5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TF'!$L$119:$L$131</c:f>
              <c:numCache>
                <c:formatCode>0.0%</c:formatCode>
                <c:ptCount val="13"/>
                <c:pt idx="0">
                  <c:v>-5.3675532571569651E-2</c:v>
                </c:pt>
                <c:pt idx="1">
                  <c:v>-2.413544668587897E-2</c:v>
                </c:pt>
                <c:pt idx="2">
                  <c:v>0.1034084695303481</c:v>
                </c:pt>
                <c:pt idx="3">
                  <c:v>-4.3606998654105E-2</c:v>
                </c:pt>
                <c:pt idx="4">
                  <c:v>-0.18127385975487242</c:v>
                </c:pt>
                <c:pt idx="12">
                  <c:v>-4.3402694909210338E-2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0FE-4C90-97D2-084AF8EC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CE-4A64-B96C-DAF20585F15A}"/>
              </c:ext>
            </c:extLst>
          </c:dPt>
          <c:val>
            <c:numRef>
              <c:f>'Pernoctaciones evol mensu TF'!$G$141:$G$153</c:f>
              <c:numCache>
                <c:formatCode>#,##0</c:formatCode>
                <c:ptCount val="13"/>
                <c:pt idx="0">
                  <c:v>15329</c:v>
                </c:pt>
                <c:pt idx="1">
                  <c:v>18617</c:v>
                </c:pt>
                <c:pt idx="2">
                  <c:v>27146</c:v>
                </c:pt>
                <c:pt idx="3">
                  <c:v>15780</c:v>
                </c:pt>
                <c:pt idx="4">
                  <c:v>15299</c:v>
                </c:pt>
                <c:pt idx="5">
                  <c:v>12045</c:v>
                </c:pt>
                <c:pt idx="6">
                  <c:v>11369</c:v>
                </c:pt>
                <c:pt idx="7">
                  <c:v>11599</c:v>
                </c:pt>
                <c:pt idx="8">
                  <c:v>10309</c:v>
                </c:pt>
                <c:pt idx="9">
                  <c:v>17259</c:v>
                </c:pt>
                <c:pt idx="10">
                  <c:v>20409</c:v>
                </c:pt>
                <c:pt idx="11">
                  <c:v>15069</c:v>
                </c:pt>
                <c:pt idx="12">
                  <c:v>190230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CE-4A64-B96C-DAF20585F15A}"/>
            </c:ext>
          </c:extLst>
        </c:ser>
        <c:ser>
          <c:idx val="0"/>
          <c:order val="2"/>
          <c:tx>
            <c:strRef>
              <c:f>'Pernoctaciones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2CE-4A64-B96C-DAF20585F15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14398</c:v>
                </c:pt>
                <c:pt idx="1">
                  <c:v>15634</c:v>
                </c:pt>
                <c:pt idx="2">
                  <c:v>19555</c:v>
                </c:pt>
                <c:pt idx="3">
                  <c:v>16806</c:v>
                </c:pt>
                <c:pt idx="4">
                  <c:v>10398</c:v>
                </c:pt>
                <c:pt idx="5">
                  <c:v>14419</c:v>
                </c:pt>
                <c:pt idx="6">
                  <c:v>15851</c:v>
                </c:pt>
                <c:pt idx="7">
                  <c:v>14741</c:v>
                </c:pt>
                <c:pt idx="8">
                  <c:v>13426</c:v>
                </c:pt>
                <c:pt idx="9">
                  <c:v>19414</c:v>
                </c:pt>
                <c:pt idx="10">
                  <c:v>19041</c:v>
                </c:pt>
                <c:pt idx="11">
                  <c:v>16167</c:v>
                </c:pt>
                <c:pt idx="12">
                  <c:v>189850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CE-4A64-B96C-DAF20585F15A}"/>
            </c:ext>
          </c:extLst>
        </c:ser>
        <c:ser>
          <c:idx val="1"/>
          <c:order val="3"/>
          <c:tx>
            <c:strRef>
              <c:f>'Pernoctaciones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CE-4A64-B96C-DAF20585F15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CE-4A64-B96C-DAF20585F15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14127</c:v>
                </c:pt>
                <c:pt idx="1">
                  <c:v>14638</c:v>
                </c:pt>
                <c:pt idx="2">
                  <c:v>19683</c:v>
                </c:pt>
                <c:pt idx="3">
                  <c:v>13203</c:v>
                </c:pt>
                <c:pt idx="4">
                  <c:v>10136</c:v>
                </c:pt>
                <c:pt idx="12">
                  <c:v>71787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2CE-4A64-B96C-DAF20585F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2CE-4A64-B96C-DAF20585F15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10166</c:v>
                      </c:pt>
                      <c:pt idx="1">
                        <c:v>9417</c:v>
                      </c:pt>
                      <c:pt idx="2">
                        <c:v>11533</c:v>
                      </c:pt>
                      <c:pt idx="3">
                        <c:v>11437</c:v>
                      </c:pt>
                      <c:pt idx="4">
                        <c:v>6863</c:v>
                      </c:pt>
                      <c:pt idx="5">
                        <c:v>9733</c:v>
                      </c:pt>
                      <c:pt idx="6">
                        <c:v>9290</c:v>
                      </c:pt>
                      <c:pt idx="7">
                        <c:v>9424</c:v>
                      </c:pt>
                      <c:pt idx="8">
                        <c:v>9609</c:v>
                      </c:pt>
                      <c:pt idx="9">
                        <c:v>12307</c:v>
                      </c:pt>
                      <c:pt idx="10">
                        <c:v>19260</c:v>
                      </c:pt>
                      <c:pt idx="11">
                        <c:v>13422</c:v>
                      </c:pt>
                      <c:pt idx="12">
                        <c:v>132461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2CE-4A64-B96C-DAF20585F1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2CE-4A64-B96C-DAF20585F15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2CE-4A64-B96C-DAF20585F15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2CE-4A64-B96C-DAF20585F15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2CE-4A64-B96C-DAF20585F15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2CE-4A64-B96C-DAF20585F15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2CE-4A64-B96C-DAF20585F15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2CE-4A64-B96C-DAF20585F15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2CE-4A64-B96C-DAF20585F15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2CE-4A64-B96C-DAF20585F15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2CE-4A64-B96C-DAF20585F15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2CE-4A64-B96C-DAF20585F15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2CE-4A64-B96C-DAF20585F15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2CE-4A64-B96C-DAF20585F15A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TF'!$L$141:$L$153</c:f>
              <c:numCache>
                <c:formatCode>0.0%</c:formatCode>
                <c:ptCount val="13"/>
                <c:pt idx="0">
                  <c:v>-1.882205861925268E-2</c:v>
                </c:pt>
                <c:pt idx="1">
                  <c:v>-6.3707304592554692E-2</c:v>
                </c:pt>
                <c:pt idx="2">
                  <c:v>6.5456405011505847E-3</c:v>
                </c:pt>
                <c:pt idx="3">
                  <c:v>-0.21438771867190287</c:v>
                </c:pt>
                <c:pt idx="4">
                  <c:v>-2.5197153298711306E-2</c:v>
                </c:pt>
                <c:pt idx="12">
                  <c:v>-6.5163886392936687E-2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2CE-4A64-B96C-DAF20585F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8C-438B-9E7F-A573E09824B4}"/>
              </c:ext>
            </c:extLst>
          </c:dPt>
          <c:val>
            <c:numRef>
              <c:f>'Pernoctaciones evol mensu TF'!$G$163:$G$175</c:f>
              <c:numCache>
                <c:formatCode>#,##0</c:formatCode>
                <c:ptCount val="13"/>
                <c:pt idx="0">
                  <c:v>11817</c:v>
                </c:pt>
                <c:pt idx="1">
                  <c:v>12570</c:v>
                </c:pt>
                <c:pt idx="2">
                  <c:v>17270</c:v>
                </c:pt>
                <c:pt idx="3">
                  <c:v>18946</c:v>
                </c:pt>
                <c:pt idx="4">
                  <c:v>17473</c:v>
                </c:pt>
                <c:pt idx="5">
                  <c:v>11749</c:v>
                </c:pt>
                <c:pt idx="6">
                  <c:v>14161</c:v>
                </c:pt>
                <c:pt idx="7">
                  <c:v>16901</c:v>
                </c:pt>
                <c:pt idx="8">
                  <c:v>10957</c:v>
                </c:pt>
                <c:pt idx="9">
                  <c:v>17244</c:v>
                </c:pt>
                <c:pt idx="10">
                  <c:v>7982</c:v>
                </c:pt>
                <c:pt idx="11">
                  <c:v>9423</c:v>
                </c:pt>
                <c:pt idx="12">
                  <c:v>166493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C-438B-9E7F-A573E09824B4}"/>
            </c:ext>
          </c:extLst>
        </c:ser>
        <c:ser>
          <c:idx val="0"/>
          <c:order val="2"/>
          <c:tx>
            <c:strRef>
              <c:f>'Pernoctaciones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78C-438B-9E7F-A573E09824B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11295</c:v>
                </c:pt>
                <c:pt idx="1">
                  <c:v>14802</c:v>
                </c:pt>
                <c:pt idx="2">
                  <c:v>13070</c:v>
                </c:pt>
                <c:pt idx="3">
                  <c:v>13583</c:v>
                </c:pt>
                <c:pt idx="4">
                  <c:v>12618</c:v>
                </c:pt>
                <c:pt idx="5">
                  <c:v>12238</c:v>
                </c:pt>
                <c:pt idx="6">
                  <c:v>15027</c:v>
                </c:pt>
                <c:pt idx="7">
                  <c:v>16604</c:v>
                </c:pt>
                <c:pt idx="8">
                  <c:v>12394</c:v>
                </c:pt>
                <c:pt idx="9">
                  <c:v>18386</c:v>
                </c:pt>
                <c:pt idx="10">
                  <c:v>9277</c:v>
                </c:pt>
                <c:pt idx="11">
                  <c:v>10324</c:v>
                </c:pt>
                <c:pt idx="12">
                  <c:v>159618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C-438B-9E7F-A573E09824B4}"/>
            </c:ext>
          </c:extLst>
        </c:ser>
        <c:ser>
          <c:idx val="1"/>
          <c:order val="3"/>
          <c:tx>
            <c:strRef>
              <c:f>'Pernoctaciones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78C-438B-9E7F-A573E09824B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78C-438B-9E7F-A573E09824B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10198</c:v>
                </c:pt>
                <c:pt idx="1">
                  <c:v>12645</c:v>
                </c:pt>
                <c:pt idx="2">
                  <c:v>11194</c:v>
                </c:pt>
                <c:pt idx="3">
                  <c:v>18769</c:v>
                </c:pt>
                <c:pt idx="4">
                  <c:v>14385</c:v>
                </c:pt>
                <c:pt idx="12">
                  <c:v>67191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78C-438B-9E7F-A573E0982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78C-438B-9E7F-A573E09824B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8832</c:v>
                      </c:pt>
                      <c:pt idx="1">
                        <c:v>17087</c:v>
                      </c:pt>
                      <c:pt idx="2">
                        <c:v>13393</c:v>
                      </c:pt>
                      <c:pt idx="3">
                        <c:v>16101</c:v>
                      </c:pt>
                      <c:pt idx="4">
                        <c:v>15637</c:v>
                      </c:pt>
                      <c:pt idx="5">
                        <c:v>13362</c:v>
                      </c:pt>
                      <c:pt idx="6">
                        <c:v>15174</c:v>
                      </c:pt>
                      <c:pt idx="7">
                        <c:v>18095</c:v>
                      </c:pt>
                      <c:pt idx="8">
                        <c:v>11521</c:v>
                      </c:pt>
                      <c:pt idx="9">
                        <c:v>17416</c:v>
                      </c:pt>
                      <c:pt idx="10">
                        <c:v>12685</c:v>
                      </c:pt>
                      <c:pt idx="11">
                        <c:v>11919</c:v>
                      </c:pt>
                      <c:pt idx="12">
                        <c:v>171222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78C-438B-9E7F-A573E09824B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78C-438B-9E7F-A573E09824B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78C-438B-9E7F-A573E09824B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78C-438B-9E7F-A573E09824B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78C-438B-9E7F-A573E09824B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78C-438B-9E7F-A573E09824B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78C-438B-9E7F-A573E09824B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78C-438B-9E7F-A573E09824B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78C-438B-9E7F-A573E09824B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78C-438B-9E7F-A573E09824B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78C-438B-9E7F-A573E09824B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78C-438B-9E7F-A573E09824B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78C-438B-9E7F-A573E09824B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78C-438B-9E7F-A573E09824B4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TF'!$L$163:$L$175</c:f>
              <c:numCache>
                <c:formatCode>0.0%</c:formatCode>
                <c:ptCount val="13"/>
                <c:pt idx="0">
                  <c:v>-9.7122620628596779E-2</c:v>
                </c:pt>
                <c:pt idx="1">
                  <c:v>-0.1457235508715039</c:v>
                </c:pt>
                <c:pt idx="2">
                  <c:v>-0.14353481254781941</c:v>
                </c:pt>
                <c:pt idx="3">
                  <c:v>0.38180078038724874</c:v>
                </c:pt>
                <c:pt idx="4">
                  <c:v>0.14003804089396099</c:v>
                </c:pt>
                <c:pt idx="12">
                  <c:v>2.7888263370456468E-2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78C-438B-9E7F-A573E0982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99-402E-995C-EACEA5C3185F}"/>
              </c:ext>
            </c:extLst>
          </c:dPt>
          <c:val>
            <c:numRef>
              <c:f>'Pernoctaciones evol mensu TF'!$G$185:$G$197</c:f>
              <c:numCache>
                <c:formatCode>#,##0</c:formatCode>
                <c:ptCount val="13"/>
                <c:pt idx="0">
                  <c:v>3441</c:v>
                </c:pt>
                <c:pt idx="1">
                  <c:v>3536</c:v>
                </c:pt>
                <c:pt idx="2">
                  <c:v>4561</c:v>
                </c:pt>
                <c:pt idx="3">
                  <c:v>3507</c:v>
                </c:pt>
                <c:pt idx="4">
                  <c:v>4860</c:v>
                </c:pt>
                <c:pt idx="5">
                  <c:v>4328</c:v>
                </c:pt>
                <c:pt idx="6">
                  <c:v>4658</c:v>
                </c:pt>
                <c:pt idx="7">
                  <c:v>3150</c:v>
                </c:pt>
                <c:pt idx="8">
                  <c:v>1713</c:v>
                </c:pt>
                <c:pt idx="9">
                  <c:v>2226</c:v>
                </c:pt>
                <c:pt idx="10">
                  <c:v>2752</c:v>
                </c:pt>
                <c:pt idx="11">
                  <c:v>3325</c:v>
                </c:pt>
                <c:pt idx="12">
                  <c:v>42057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9-402E-995C-EACEA5C3185F}"/>
            </c:ext>
          </c:extLst>
        </c:ser>
        <c:ser>
          <c:idx val="0"/>
          <c:order val="2"/>
          <c:tx>
            <c:strRef>
              <c:f>'Pernoctaciones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299-402E-995C-EACEA5C3185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2559</c:v>
                </c:pt>
                <c:pt idx="1">
                  <c:v>2201</c:v>
                </c:pt>
                <c:pt idx="2">
                  <c:v>2940</c:v>
                </c:pt>
                <c:pt idx="3">
                  <c:v>3393</c:v>
                </c:pt>
                <c:pt idx="4">
                  <c:v>2524</c:v>
                </c:pt>
                <c:pt idx="5">
                  <c:v>2367</c:v>
                </c:pt>
                <c:pt idx="6">
                  <c:v>4292</c:v>
                </c:pt>
                <c:pt idx="7">
                  <c:v>2359</c:v>
                </c:pt>
                <c:pt idx="8">
                  <c:v>1481</c:v>
                </c:pt>
                <c:pt idx="9">
                  <c:v>3035</c:v>
                </c:pt>
                <c:pt idx="10">
                  <c:v>2708</c:v>
                </c:pt>
                <c:pt idx="11">
                  <c:v>3493</c:v>
                </c:pt>
                <c:pt idx="12">
                  <c:v>33352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9-402E-995C-EACEA5C3185F}"/>
            </c:ext>
          </c:extLst>
        </c:ser>
        <c:ser>
          <c:idx val="1"/>
          <c:order val="3"/>
          <c:tx>
            <c:strRef>
              <c:f>'Pernoctaciones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99-402E-995C-EACEA5C3185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99-402E-995C-EACEA5C3185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2491</c:v>
                </c:pt>
                <c:pt idx="1">
                  <c:v>2593</c:v>
                </c:pt>
                <c:pt idx="2">
                  <c:v>2415</c:v>
                </c:pt>
                <c:pt idx="3">
                  <c:v>2874</c:v>
                </c:pt>
                <c:pt idx="4">
                  <c:v>3065</c:v>
                </c:pt>
                <c:pt idx="12">
                  <c:v>13438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9-402E-995C-EACEA5C3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299-402E-995C-EACEA5C3185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3577</c:v>
                      </c:pt>
                      <c:pt idx="1">
                        <c:v>2176</c:v>
                      </c:pt>
                      <c:pt idx="2">
                        <c:v>2516</c:v>
                      </c:pt>
                      <c:pt idx="3">
                        <c:v>3467</c:v>
                      </c:pt>
                      <c:pt idx="4">
                        <c:v>1313</c:v>
                      </c:pt>
                      <c:pt idx="5">
                        <c:v>1664</c:v>
                      </c:pt>
                      <c:pt idx="6">
                        <c:v>4163</c:v>
                      </c:pt>
                      <c:pt idx="7">
                        <c:v>2347</c:v>
                      </c:pt>
                      <c:pt idx="8">
                        <c:v>2357</c:v>
                      </c:pt>
                      <c:pt idx="9">
                        <c:v>2416</c:v>
                      </c:pt>
                      <c:pt idx="10">
                        <c:v>3088</c:v>
                      </c:pt>
                      <c:pt idx="11">
                        <c:v>3054</c:v>
                      </c:pt>
                      <c:pt idx="12">
                        <c:v>32138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299-402E-995C-EACEA5C3185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299-402E-995C-EACEA5C3185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299-402E-995C-EACEA5C3185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299-402E-995C-EACEA5C3185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299-402E-995C-EACEA5C3185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299-402E-995C-EACEA5C3185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299-402E-995C-EACEA5C3185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299-402E-995C-EACEA5C3185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299-402E-995C-EACEA5C3185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299-402E-995C-EACEA5C3185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299-402E-995C-EACEA5C3185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299-402E-995C-EACEA5C3185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299-402E-995C-EACEA5C3185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299-402E-995C-EACEA5C3185F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TF'!$L$185:$L$197</c:f>
              <c:numCache>
                <c:formatCode>0.0%</c:formatCode>
                <c:ptCount val="13"/>
                <c:pt idx="0">
                  <c:v>-2.6572880031262236E-2</c:v>
                </c:pt>
                <c:pt idx="1">
                  <c:v>0.17810086324398</c:v>
                </c:pt>
                <c:pt idx="2">
                  <c:v>-0.1785714285714286</c:v>
                </c:pt>
                <c:pt idx="3">
                  <c:v>-0.15296198054818744</c:v>
                </c:pt>
                <c:pt idx="4">
                  <c:v>0.21434231378763857</c:v>
                </c:pt>
                <c:pt idx="12">
                  <c:v>-1.3145333039582874E-2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299-402E-995C-EACEA5C3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00-43CD-A26A-F4164DAE2CF2}"/>
              </c:ext>
            </c:extLst>
          </c:dPt>
          <c:val>
            <c:numRef>
              <c:f>'Pernoctaciones evol mensu TF'!$G$207:$G$219</c:f>
              <c:numCache>
                <c:formatCode>#,##0</c:formatCode>
                <c:ptCount val="13"/>
                <c:pt idx="0">
                  <c:v>5676</c:v>
                </c:pt>
                <c:pt idx="1">
                  <c:v>6436</c:v>
                </c:pt>
                <c:pt idx="2">
                  <c:v>4950</c:v>
                </c:pt>
                <c:pt idx="3">
                  <c:v>4758</c:v>
                </c:pt>
                <c:pt idx="4">
                  <c:v>5717</c:v>
                </c:pt>
                <c:pt idx="5">
                  <c:v>5221</c:v>
                </c:pt>
                <c:pt idx="6">
                  <c:v>5284</c:v>
                </c:pt>
                <c:pt idx="7">
                  <c:v>4873</c:v>
                </c:pt>
                <c:pt idx="8">
                  <c:v>3763</c:v>
                </c:pt>
                <c:pt idx="9">
                  <c:v>5114</c:v>
                </c:pt>
                <c:pt idx="10">
                  <c:v>3398</c:v>
                </c:pt>
                <c:pt idx="11">
                  <c:v>3856</c:v>
                </c:pt>
                <c:pt idx="12">
                  <c:v>59046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00-43CD-A26A-F4164DAE2CF2}"/>
            </c:ext>
          </c:extLst>
        </c:ser>
        <c:ser>
          <c:idx val="0"/>
          <c:order val="2"/>
          <c:tx>
            <c:strRef>
              <c:f>'Pernoctaciones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00-43CD-A26A-F4164DAE2CF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4517</c:v>
                </c:pt>
                <c:pt idx="1">
                  <c:v>4373</c:v>
                </c:pt>
                <c:pt idx="2">
                  <c:v>4108</c:v>
                </c:pt>
                <c:pt idx="3">
                  <c:v>4247</c:v>
                </c:pt>
                <c:pt idx="4">
                  <c:v>3153</c:v>
                </c:pt>
                <c:pt idx="5">
                  <c:v>3653</c:v>
                </c:pt>
                <c:pt idx="6">
                  <c:v>5938</c:v>
                </c:pt>
                <c:pt idx="7">
                  <c:v>5372</c:v>
                </c:pt>
                <c:pt idx="8">
                  <c:v>4657</c:v>
                </c:pt>
                <c:pt idx="9">
                  <c:v>6487</c:v>
                </c:pt>
                <c:pt idx="10">
                  <c:v>6448</c:v>
                </c:pt>
                <c:pt idx="11">
                  <c:v>4138</c:v>
                </c:pt>
                <c:pt idx="12">
                  <c:v>57091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00-43CD-A26A-F4164DAE2CF2}"/>
            </c:ext>
          </c:extLst>
        </c:ser>
        <c:ser>
          <c:idx val="1"/>
          <c:order val="3"/>
          <c:tx>
            <c:strRef>
              <c:f>'Pernoctaciones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00-43CD-A26A-F4164DAE2CF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00-43CD-A26A-F4164DAE2CF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3650</c:v>
                </c:pt>
                <c:pt idx="1">
                  <c:v>4043</c:v>
                </c:pt>
                <c:pt idx="2">
                  <c:v>4557</c:v>
                </c:pt>
                <c:pt idx="3">
                  <c:v>5955</c:v>
                </c:pt>
                <c:pt idx="4">
                  <c:v>2746</c:v>
                </c:pt>
                <c:pt idx="12">
                  <c:v>20951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00-43CD-A26A-F4164DAE2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B00-43CD-A26A-F4164DAE2CF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5030</c:v>
                      </c:pt>
                      <c:pt idx="1">
                        <c:v>4398</c:v>
                      </c:pt>
                      <c:pt idx="2">
                        <c:v>3695</c:v>
                      </c:pt>
                      <c:pt idx="3">
                        <c:v>5717</c:v>
                      </c:pt>
                      <c:pt idx="4">
                        <c:v>5879</c:v>
                      </c:pt>
                      <c:pt idx="5">
                        <c:v>4085</c:v>
                      </c:pt>
                      <c:pt idx="6">
                        <c:v>6948</c:v>
                      </c:pt>
                      <c:pt idx="7">
                        <c:v>7259</c:v>
                      </c:pt>
                      <c:pt idx="8">
                        <c:v>5770</c:v>
                      </c:pt>
                      <c:pt idx="9">
                        <c:v>4458</c:v>
                      </c:pt>
                      <c:pt idx="10">
                        <c:v>3763</c:v>
                      </c:pt>
                      <c:pt idx="11">
                        <c:v>3879</c:v>
                      </c:pt>
                      <c:pt idx="12">
                        <c:v>60881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B00-43CD-A26A-F4164DAE2CF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B00-43CD-A26A-F4164DAE2CF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B00-43CD-A26A-F4164DAE2CF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B00-43CD-A26A-F4164DAE2CF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B00-43CD-A26A-F4164DAE2CF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B00-43CD-A26A-F4164DAE2CF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B00-43CD-A26A-F4164DAE2CF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B00-43CD-A26A-F4164DAE2CF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B00-43CD-A26A-F4164DAE2CF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B00-43CD-A26A-F4164DAE2CF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B00-43CD-A26A-F4164DAE2CF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B00-43CD-A26A-F4164DAE2CF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B00-43CD-A26A-F4164DAE2CF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B00-43CD-A26A-F4164DAE2CF2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TF'!$L$207:$L$219</c:f>
              <c:numCache>
                <c:formatCode>0.0%</c:formatCode>
                <c:ptCount val="13"/>
                <c:pt idx="0">
                  <c:v>-0.19194155412884661</c:v>
                </c:pt>
                <c:pt idx="1">
                  <c:v>-7.5463068831465807E-2</c:v>
                </c:pt>
                <c:pt idx="2">
                  <c:v>0.10929892891918214</c:v>
                </c:pt>
                <c:pt idx="3">
                  <c:v>0.40216623498940418</c:v>
                </c:pt>
                <c:pt idx="4">
                  <c:v>-0.1290834126228988</c:v>
                </c:pt>
                <c:pt idx="12">
                  <c:v>2.7110501029512735E-2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B00-43CD-A26A-F4164DAE2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97-49BE-B29D-66470C9E8F10}"/>
              </c:ext>
            </c:extLst>
          </c:dPt>
          <c:val>
            <c:numRef>
              <c:f>'Pernoctaciones evol mensu TF'!$G$229:$G$241</c:f>
              <c:numCache>
                <c:formatCode>#,##0</c:formatCode>
                <c:ptCount val="13"/>
                <c:pt idx="0">
                  <c:v>4848</c:v>
                </c:pt>
                <c:pt idx="1">
                  <c:v>5083</c:v>
                </c:pt>
                <c:pt idx="2">
                  <c:v>4024</c:v>
                </c:pt>
                <c:pt idx="3">
                  <c:v>1498</c:v>
                </c:pt>
                <c:pt idx="4">
                  <c:v>193</c:v>
                </c:pt>
                <c:pt idx="5">
                  <c:v>28</c:v>
                </c:pt>
                <c:pt idx="6">
                  <c:v>144</c:v>
                </c:pt>
                <c:pt idx="7">
                  <c:v>161</c:v>
                </c:pt>
                <c:pt idx="8">
                  <c:v>94</c:v>
                </c:pt>
                <c:pt idx="9">
                  <c:v>1114</c:v>
                </c:pt>
                <c:pt idx="10">
                  <c:v>3947</c:v>
                </c:pt>
                <c:pt idx="11">
                  <c:v>4912</c:v>
                </c:pt>
                <c:pt idx="12">
                  <c:v>26046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97-49BE-B29D-66470C9E8F10}"/>
            </c:ext>
          </c:extLst>
        </c:ser>
        <c:ser>
          <c:idx val="0"/>
          <c:order val="2"/>
          <c:tx>
            <c:strRef>
              <c:f>'Pernoctaciones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997-49BE-B29D-66470C9E8F1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5194</c:v>
                </c:pt>
                <c:pt idx="1">
                  <c:v>4547</c:v>
                </c:pt>
                <c:pt idx="2">
                  <c:v>5135</c:v>
                </c:pt>
                <c:pt idx="3">
                  <c:v>2670</c:v>
                </c:pt>
                <c:pt idx="4">
                  <c:v>122</c:v>
                </c:pt>
                <c:pt idx="5">
                  <c:v>136</c:v>
                </c:pt>
                <c:pt idx="6">
                  <c:v>513</c:v>
                </c:pt>
                <c:pt idx="7">
                  <c:v>114</c:v>
                </c:pt>
                <c:pt idx="8">
                  <c:v>167</c:v>
                </c:pt>
                <c:pt idx="9">
                  <c:v>947</c:v>
                </c:pt>
                <c:pt idx="10">
                  <c:v>3414</c:v>
                </c:pt>
                <c:pt idx="11">
                  <c:v>3725</c:v>
                </c:pt>
                <c:pt idx="12">
                  <c:v>26684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97-49BE-B29D-66470C9E8F10}"/>
            </c:ext>
          </c:extLst>
        </c:ser>
        <c:ser>
          <c:idx val="1"/>
          <c:order val="3"/>
          <c:tx>
            <c:strRef>
              <c:f>'Pernoctaciones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97-49BE-B29D-66470C9E8F1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997-49BE-B29D-66470C9E8F1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4306</c:v>
                </c:pt>
                <c:pt idx="1">
                  <c:v>4528</c:v>
                </c:pt>
                <c:pt idx="2">
                  <c:v>5212</c:v>
                </c:pt>
                <c:pt idx="3">
                  <c:v>1599</c:v>
                </c:pt>
                <c:pt idx="4">
                  <c:v>97</c:v>
                </c:pt>
                <c:pt idx="12">
                  <c:v>15742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97-49BE-B29D-66470C9E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997-49BE-B29D-66470C9E8F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3368</c:v>
                      </c:pt>
                      <c:pt idx="1">
                        <c:v>3577</c:v>
                      </c:pt>
                      <c:pt idx="2">
                        <c:v>4011</c:v>
                      </c:pt>
                      <c:pt idx="3">
                        <c:v>2697</c:v>
                      </c:pt>
                      <c:pt idx="4">
                        <c:v>98</c:v>
                      </c:pt>
                      <c:pt idx="5">
                        <c:v>86</c:v>
                      </c:pt>
                      <c:pt idx="6">
                        <c:v>683</c:v>
                      </c:pt>
                      <c:pt idx="7">
                        <c:v>164</c:v>
                      </c:pt>
                      <c:pt idx="8">
                        <c:v>126</c:v>
                      </c:pt>
                      <c:pt idx="9">
                        <c:v>539</c:v>
                      </c:pt>
                      <c:pt idx="10">
                        <c:v>5248</c:v>
                      </c:pt>
                      <c:pt idx="11">
                        <c:v>4094</c:v>
                      </c:pt>
                      <c:pt idx="12">
                        <c:v>24691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997-49BE-B29D-66470C9E8F1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997-49BE-B29D-66470C9E8F1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997-49BE-B29D-66470C9E8F1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997-49BE-B29D-66470C9E8F1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997-49BE-B29D-66470C9E8F1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997-49BE-B29D-66470C9E8F1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997-49BE-B29D-66470C9E8F1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997-49BE-B29D-66470C9E8F1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997-49BE-B29D-66470C9E8F1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997-49BE-B29D-66470C9E8F1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997-49BE-B29D-66470C9E8F1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997-49BE-B29D-66470C9E8F1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997-49BE-B29D-66470C9E8F1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997-49BE-B29D-66470C9E8F10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TF'!$L$229:$L$241</c:f>
              <c:numCache>
                <c:formatCode>0.0%</c:formatCode>
                <c:ptCount val="13"/>
                <c:pt idx="0">
                  <c:v>-0.17096649980747014</c:v>
                </c:pt>
                <c:pt idx="1">
                  <c:v>-4.1785792830437707E-3</c:v>
                </c:pt>
                <c:pt idx="2">
                  <c:v>1.4995131450827648E-2</c:v>
                </c:pt>
                <c:pt idx="3">
                  <c:v>-0.40112359550561794</c:v>
                </c:pt>
                <c:pt idx="4">
                  <c:v>-0.20491803278688525</c:v>
                </c:pt>
                <c:pt idx="12">
                  <c:v>-0.10901064070636179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997-49BE-B29D-66470C9E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13-4966-B44D-93CE17858107}"/>
              </c:ext>
            </c:extLst>
          </c:dPt>
          <c:val>
            <c:numRef>
              <c:f>'Viajeros entr evol mensu TF'!$G$75:$G$87</c:f>
              <c:numCache>
                <c:formatCode>#,##0</c:formatCode>
                <c:ptCount val="13"/>
                <c:pt idx="0">
                  <c:v>571</c:v>
                </c:pt>
                <c:pt idx="1">
                  <c:v>870</c:v>
                </c:pt>
                <c:pt idx="2">
                  <c:v>1527</c:v>
                </c:pt>
                <c:pt idx="3">
                  <c:v>820</c:v>
                </c:pt>
                <c:pt idx="4">
                  <c:v>1464</c:v>
                </c:pt>
                <c:pt idx="5">
                  <c:v>1876</c:v>
                </c:pt>
                <c:pt idx="6">
                  <c:v>2896</c:v>
                </c:pt>
                <c:pt idx="7">
                  <c:v>3290</c:v>
                </c:pt>
                <c:pt idx="8">
                  <c:v>1691</c:v>
                </c:pt>
                <c:pt idx="9">
                  <c:v>2557</c:v>
                </c:pt>
                <c:pt idx="10">
                  <c:v>367</c:v>
                </c:pt>
                <c:pt idx="11">
                  <c:v>447</c:v>
                </c:pt>
                <c:pt idx="12">
                  <c:v>18376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3-4966-B44D-93CE17858107}"/>
            </c:ext>
          </c:extLst>
        </c:ser>
        <c:ser>
          <c:idx val="0"/>
          <c:order val="2"/>
          <c:tx>
            <c:strRef>
              <c:f>'Viajeros entr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C13-4966-B44D-93CE1785810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248</c:v>
                </c:pt>
                <c:pt idx="1">
                  <c:v>270</c:v>
                </c:pt>
                <c:pt idx="2">
                  <c:v>325</c:v>
                </c:pt>
                <c:pt idx="3">
                  <c:v>1127</c:v>
                </c:pt>
                <c:pt idx="4">
                  <c:v>1032</c:v>
                </c:pt>
                <c:pt idx="5">
                  <c:v>1679</c:v>
                </c:pt>
                <c:pt idx="6">
                  <c:v>4560</c:v>
                </c:pt>
                <c:pt idx="7">
                  <c:v>3389</c:v>
                </c:pt>
                <c:pt idx="8">
                  <c:v>3661</c:v>
                </c:pt>
                <c:pt idx="9">
                  <c:v>1834</c:v>
                </c:pt>
                <c:pt idx="10">
                  <c:v>514</c:v>
                </c:pt>
                <c:pt idx="11">
                  <c:v>967</c:v>
                </c:pt>
                <c:pt idx="12">
                  <c:v>19606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13-4966-B44D-93CE17858107}"/>
            </c:ext>
          </c:extLst>
        </c:ser>
        <c:ser>
          <c:idx val="1"/>
          <c:order val="3"/>
          <c:tx>
            <c:strRef>
              <c:f>'Viajeros entr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13-4966-B44D-93CE178581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C13-4966-B44D-93CE1785810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544</c:v>
                </c:pt>
                <c:pt idx="1">
                  <c:v>424</c:v>
                </c:pt>
                <c:pt idx="2">
                  <c:v>541</c:v>
                </c:pt>
                <c:pt idx="3">
                  <c:v>2113</c:v>
                </c:pt>
                <c:pt idx="4">
                  <c:v>3251</c:v>
                </c:pt>
                <c:pt idx="12">
                  <c:v>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13-4966-B44D-93CE17858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C13-4966-B44D-93CE178581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229</c:v>
                      </c:pt>
                      <c:pt idx="1">
                        <c:v>871</c:v>
                      </c:pt>
                      <c:pt idx="2">
                        <c:v>936</c:v>
                      </c:pt>
                      <c:pt idx="3">
                        <c:v>2366</c:v>
                      </c:pt>
                      <c:pt idx="4">
                        <c:v>2228</c:v>
                      </c:pt>
                      <c:pt idx="5">
                        <c:v>1245</c:v>
                      </c:pt>
                      <c:pt idx="6">
                        <c:v>2676</c:v>
                      </c:pt>
                      <c:pt idx="7">
                        <c:v>4161</c:v>
                      </c:pt>
                      <c:pt idx="8">
                        <c:v>2532</c:v>
                      </c:pt>
                      <c:pt idx="9">
                        <c:v>1064</c:v>
                      </c:pt>
                      <c:pt idx="10">
                        <c:v>634</c:v>
                      </c:pt>
                      <c:pt idx="11">
                        <c:v>1026</c:v>
                      </c:pt>
                      <c:pt idx="12">
                        <c:v>19968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C13-4966-B44D-93CE178581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C13-4966-B44D-93CE178581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C13-4966-B44D-93CE178581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C13-4966-B44D-93CE178581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C13-4966-B44D-93CE178581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C13-4966-B44D-93CE178581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C13-4966-B44D-93CE178581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C13-4966-B44D-93CE178581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C13-4966-B44D-93CE178581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C13-4966-B44D-93CE178581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C13-4966-B44D-93CE178581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C13-4966-B44D-93CE178581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C13-4966-B44D-93CE178581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C13-4966-B44D-93CE17858107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TF'!$L$75:$L$87</c:f>
              <c:numCache>
                <c:formatCode>0.0%</c:formatCode>
                <c:ptCount val="13"/>
                <c:pt idx="0">
                  <c:v>1.193548387096774</c:v>
                </c:pt>
                <c:pt idx="1">
                  <c:v>0.57037037037037042</c:v>
                </c:pt>
                <c:pt idx="2">
                  <c:v>0.66461538461538461</c:v>
                </c:pt>
                <c:pt idx="3">
                  <c:v>0.87488908606921023</c:v>
                </c:pt>
                <c:pt idx="4">
                  <c:v>2.1501937984496124</c:v>
                </c:pt>
                <c:pt idx="12">
                  <c:v>1.2894736842105261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C13-4966-B44D-93CE17858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TF'!$G$253:$H$253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97-4F39-A976-A356BBB50B3E}"/>
              </c:ext>
            </c:extLst>
          </c:dPt>
          <c:val>
            <c:numRef>
              <c:f>'Pernoctaciones evol mensu TF'!$G$255:$G$267</c:f>
              <c:numCache>
                <c:formatCode>#,##0</c:formatCode>
                <c:ptCount val="13"/>
                <c:pt idx="0">
                  <c:v>4204</c:v>
                </c:pt>
                <c:pt idx="1">
                  <c:v>3238</c:v>
                </c:pt>
                <c:pt idx="2">
                  <c:v>2853</c:v>
                </c:pt>
                <c:pt idx="3">
                  <c:v>920</c:v>
                </c:pt>
                <c:pt idx="4">
                  <c:v>71</c:v>
                </c:pt>
                <c:pt idx="5">
                  <c:v>24</c:v>
                </c:pt>
                <c:pt idx="6">
                  <c:v>146</c:v>
                </c:pt>
                <c:pt idx="7">
                  <c:v>3</c:v>
                </c:pt>
                <c:pt idx="8">
                  <c:v>102</c:v>
                </c:pt>
                <c:pt idx="9">
                  <c:v>1129</c:v>
                </c:pt>
                <c:pt idx="10">
                  <c:v>3568</c:v>
                </c:pt>
                <c:pt idx="11">
                  <c:v>3681</c:v>
                </c:pt>
                <c:pt idx="12">
                  <c:v>19939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7-4F39-A976-A356BBB50B3E}"/>
            </c:ext>
          </c:extLst>
        </c:ser>
        <c:ser>
          <c:idx val="0"/>
          <c:order val="2"/>
          <c:tx>
            <c:strRef>
              <c:f>'Pernoctaciones evol mensu TF'!$I$253:$J$253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D97-4F39-A976-A356BBB50B3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2656</c:v>
                </c:pt>
                <c:pt idx="1">
                  <c:v>2572</c:v>
                </c:pt>
                <c:pt idx="2">
                  <c:v>2401</c:v>
                </c:pt>
                <c:pt idx="3">
                  <c:v>897</c:v>
                </c:pt>
                <c:pt idx="4">
                  <c:v>79</c:v>
                </c:pt>
                <c:pt idx="5">
                  <c:v>166</c:v>
                </c:pt>
                <c:pt idx="6">
                  <c:v>161</c:v>
                </c:pt>
                <c:pt idx="7">
                  <c:v>76</c:v>
                </c:pt>
                <c:pt idx="8">
                  <c:v>26</c:v>
                </c:pt>
                <c:pt idx="9">
                  <c:v>1277</c:v>
                </c:pt>
                <c:pt idx="10">
                  <c:v>3157</c:v>
                </c:pt>
                <c:pt idx="11">
                  <c:v>3291</c:v>
                </c:pt>
                <c:pt idx="12">
                  <c:v>16759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97-4F39-A976-A356BBB50B3E}"/>
            </c:ext>
          </c:extLst>
        </c:ser>
        <c:ser>
          <c:idx val="1"/>
          <c:order val="3"/>
          <c:tx>
            <c:strRef>
              <c:f>'Pernoctaciones evol mensu TF'!$K$253:$L$253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97-4F39-A976-A356BBB50B3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97-4F39-A976-A356BBB50B3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2865</c:v>
                </c:pt>
                <c:pt idx="1">
                  <c:v>2383</c:v>
                </c:pt>
                <c:pt idx="2">
                  <c:v>2390</c:v>
                </c:pt>
                <c:pt idx="3">
                  <c:v>1349</c:v>
                </c:pt>
                <c:pt idx="4">
                  <c:v>62</c:v>
                </c:pt>
                <c:pt idx="12">
                  <c:v>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D97-4F39-A976-A356BBB5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D97-4F39-A976-A356BBB50B3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1650</c:v>
                      </c:pt>
                      <c:pt idx="1">
                        <c:v>1120</c:v>
                      </c:pt>
                      <c:pt idx="2">
                        <c:v>2215</c:v>
                      </c:pt>
                      <c:pt idx="3">
                        <c:v>1354</c:v>
                      </c:pt>
                      <c:pt idx="4">
                        <c:v>12</c:v>
                      </c:pt>
                      <c:pt idx="5">
                        <c:v>46</c:v>
                      </c:pt>
                      <c:pt idx="6">
                        <c:v>101</c:v>
                      </c:pt>
                      <c:pt idx="7">
                        <c:v>101</c:v>
                      </c:pt>
                      <c:pt idx="8">
                        <c:v>15</c:v>
                      </c:pt>
                      <c:pt idx="9">
                        <c:v>612</c:v>
                      </c:pt>
                      <c:pt idx="10">
                        <c:v>2952</c:v>
                      </c:pt>
                      <c:pt idx="11">
                        <c:v>4086</c:v>
                      </c:pt>
                      <c:pt idx="12">
                        <c:v>14264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D97-4F39-A976-A356BBB50B3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TF'!$L$254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D97-4F39-A976-A356BBB50B3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D97-4F39-A976-A356BBB50B3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D97-4F39-A976-A356BBB50B3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D97-4F39-A976-A356BBB50B3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D97-4F39-A976-A356BBB50B3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D97-4F39-A976-A356BBB50B3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D97-4F39-A976-A356BBB50B3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D97-4F39-A976-A356BBB50B3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D97-4F39-A976-A356BBB50B3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D97-4F39-A976-A356BBB50B3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D97-4F39-A976-A356BBB50B3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D97-4F39-A976-A356BBB50B3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D97-4F39-A976-A356BBB50B3E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TF'!$L$255:$L$267</c:f>
              <c:numCache>
                <c:formatCode>0.0%</c:formatCode>
                <c:ptCount val="13"/>
                <c:pt idx="0">
                  <c:v>7.8689759036144613E-2</c:v>
                </c:pt>
                <c:pt idx="1">
                  <c:v>-7.3483670295489856E-2</c:v>
                </c:pt>
                <c:pt idx="2">
                  <c:v>-4.5814244064973364E-3</c:v>
                </c:pt>
                <c:pt idx="3">
                  <c:v>0.50390189520624307</c:v>
                </c:pt>
                <c:pt idx="4">
                  <c:v>-0.21518987341772156</c:v>
                </c:pt>
                <c:pt idx="12">
                  <c:v>5.1597908192910991E-2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D97-4F39-A976-A356BBB5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DB-40EA-9D79-D1571DECC89E}"/>
              </c:ext>
            </c:extLst>
          </c:dPt>
          <c:val>
            <c:numRef>
              <c:f>'Pernocta evol mensu TF cat'!$G$9:$G$21</c:f>
              <c:numCache>
                <c:formatCode>#,##0</c:formatCode>
                <c:ptCount val="13"/>
                <c:pt idx="0">
                  <c:v>175787</c:v>
                </c:pt>
                <c:pt idx="1">
                  <c:v>166759</c:v>
                </c:pt>
                <c:pt idx="2">
                  <c:v>176870</c:v>
                </c:pt>
                <c:pt idx="3">
                  <c:v>154662</c:v>
                </c:pt>
                <c:pt idx="4">
                  <c:v>159924</c:v>
                </c:pt>
                <c:pt idx="5">
                  <c:v>157113</c:v>
                </c:pt>
                <c:pt idx="6">
                  <c:v>173767</c:v>
                </c:pt>
                <c:pt idx="7">
                  <c:v>179514</c:v>
                </c:pt>
                <c:pt idx="8">
                  <c:v>145872</c:v>
                </c:pt>
                <c:pt idx="9">
                  <c:v>177711</c:v>
                </c:pt>
                <c:pt idx="10">
                  <c:v>162641</c:v>
                </c:pt>
                <c:pt idx="11">
                  <c:v>160539</c:v>
                </c:pt>
                <c:pt idx="12">
                  <c:v>1991159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DB-40EA-9D79-D1571DECC89E}"/>
            </c:ext>
          </c:extLst>
        </c:ser>
        <c:ser>
          <c:idx val="0"/>
          <c:order val="2"/>
          <c:tx>
            <c:strRef>
              <c:f>'Pernocta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6DB-40EA-9D79-D1571DECC89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169944</c:v>
                </c:pt>
                <c:pt idx="1">
                  <c:v>168166</c:v>
                </c:pt>
                <c:pt idx="2">
                  <c:v>166403</c:v>
                </c:pt>
                <c:pt idx="3">
                  <c:v>160144</c:v>
                </c:pt>
                <c:pt idx="4">
                  <c:v>143215</c:v>
                </c:pt>
                <c:pt idx="5">
                  <c:v>156124</c:v>
                </c:pt>
                <c:pt idx="6">
                  <c:v>187387</c:v>
                </c:pt>
                <c:pt idx="7">
                  <c:v>189132</c:v>
                </c:pt>
                <c:pt idx="8">
                  <c:v>164231</c:v>
                </c:pt>
                <c:pt idx="9">
                  <c:v>182092</c:v>
                </c:pt>
                <c:pt idx="10">
                  <c:v>162859</c:v>
                </c:pt>
                <c:pt idx="11">
                  <c:v>163498</c:v>
                </c:pt>
                <c:pt idx="12">
                  <c:v>2013195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DB-40EA-9D79-D1571DECC89E}"/>
            </c:ext>
          </c:extLst>
        </c:ser>
        <c:ser>
          <c:idx val="1"/>
          <c:order val="3"/>
          <c:tx>
            <c:strRef>
              <c:f>'Pernocta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DB-40EA-9D79-D1571DECC89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DB-40EA-9D79-D1571DECC89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173007</c:v>
                </c:pt>
                <c:pt idx="1">
                  <c:v>167644</c:v>
                </c:pt>
                <c:pt idx="2">
                  <c:v>168396</c:v>
                </c:pt>
                <c:pt idx="3">
                  <c:v>155224</c:v>
                </c:pt>
                <c:pt idx="4">
                  <c:v>146616</c:v>
                </c:pt>
                <c:pt idx="12">
                  <c:v>810887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DB-40EA-9D79-D1571DECC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6DB-40EA-9D79-D1571DECC89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26469</c:v>
                      </c:pt>
                      <c:pt idx="1">
                        <c:v>18511</c:v>
                      </c:pt>
                      <c:pt idx="2">
                        <c:v>22143</c:v>
                      </c:pt>
                      <c:pt idx="3">
                        <c:v>22148</c:v>
                      </c:pt>
                      <c:pt idx="4">
                        <c:v>24096</c:v>
                      </c:pt>
                      <c:pt idx="5">
                        <c:v>18794</c:v>
                      </c:pt>
                      <c:pt idx="6">
                        <c:v>61086</c:v>
                      </c:pt>
                      <c:pt idx="7">
                        <c:v>94829</c:v>
                      </c:pt>
                      <c:pt idx="8">
                        <c:v>89027</c:v>
                      </c:pt>
                      <c:pt idx="9">
                        <c:v>137179</c:v>
                      </c:pt>
                      <c:pt idx="10">
                        <c:v>137494</c:v>
                      </c:pt>
                      <c:pt idx="11">
                        <c:v>123213</c:v>
                      </c:pt>
                      <c:pt idx="12">
                        <c:v>774989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6DB-40EA-9D79-D1571DECC89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6DB-40EA-9D79-D1571DECC89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6DB-40EA-9D79-D1571DECC89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6DB-40EA-9D79-D1571DECC89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6DB-40EA-9D79-D1571DECC89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6DB-40EA-9D79-D1571DECC89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6DB-40EA-9D79-D1571DECC89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6DB-40EA-9D79-D1571DECC89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6DB-40EA-9D79-D1571DECC89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6DB-40EA-9D79-D1571DECC89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6DB-40EA-9D79-D1571DECC89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6DB-40EA-9D79-D1571DECC89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6DB-40EA-9D79-D1571DECC89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6DB-40EA-9D79-D1571DECC89E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cat'!$L$9:$L$21</c:f>
              <c:numCache>
                <c:formatCode>0.0%</c:formatCode>
                <c:ptCount val="13"/>
                <c:pt idx="0">
                  <c:v>1.8023584239514223E-2</c:v>
                </c:pt>
                <c:pt idx="1">
                  <c:v>-3.1040757346907366E-3</c:v>
                </c:pt>
                <c:pt idx="2">
                  <c:v>1.1976947530994098E-2</c:v>
                </c:pt>
                <c:pt idx="3">
                  <c:v>-3.0722349885103362E-2</c:v>
                </c:pt>
                <c:pt idx="4">
                  <c:v>2.3747512481234523E-2</c:v>
                </c:pt>
                <c:pt idx="12">
                  <c:v>3.7320268557394787E-3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6DB-40EA-9D79-D1571DECC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98-409B-A3DF-4E16903A0EE5}"/>
              </c:ext>
            </c:extLst>
          </c:dPt>
          <c:val>
            <c:numRef>
              <c:f>'Pernocta evol mensu TF cat'!$G$31:$G$43</c:f>
              <c:numCache>
                <c:formatCode>#,##0</c:formatCode>
                <c:ptCount val="13"/>
                <c:pt idx="0">
                  <c:v>144668</c:v>
                </c:pt>
                <c:pt idx="1">
                  <c:v>141936</c:v>
                </c:pt>
                <c:pt idx="2">
                  <c:v>145867</c:v>
                </c:pt>
                <c:pt idx="3">
                  <c:v>131033</c:v>
                </c:pt>
                <c:pt idx="4">
                  <c:v>138860</c:v>
                </c:pt>
                <c:pt idx="5">
                  <c:v>137217</c:v>
                </c:pt>
                <c:pt idx="6">
                  <c:v>146858</c:v>
                </c:pt>
                <c:pt idx="7">
                  <c:v>148337</c:v>
                </c:pt>
                <c:pt idx="8">
                  <c:v>122477</c:v>
                </c:pt>
                <c:pt idx="9">
                  <c:v>149661</c:v>
                </c:pt>
                <c:pt idx="10">
                  <c:v>131764</c:v>
                </c:pt>
                <c:pt idx="11">
                  <c:v>130081</c:v>
                </c:pt>
                <c:pt idx="12">
                  <c:v>1668759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98-409B-A3DF-4E16903A0EE5}"/>
            </c:ext>
          </c:extLst>
        </c:ser>
        <c:ser>
          <c:idx val="0"/>
          <c:order val="2"/>
          <c:tx>
            <c:strRef>
              <c:f>'Pernocta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98-409B-A3DF-4E16903A0EE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138341</c:v>
                </c:pt>
                <c:pt idx="1">
                  <c:v>137229</c:v>
                </c:pt>
                <c:pt idx="2">
                  <c:v>134131</c:v>
                </c:pt>
                <c:pt idx="3">
                  <c:v>131324</c:v>
                </c:pt>
                <c:pt idx="4">
                  <c:v>120839</c:v>
                </c:pt>
                <c:pt idx="5">
                  <c:v>131926</c:v>
                </c:pt>
                <c:pt idx="6">
                  <c:v>152938</c:v>
                </c:pt>
                <c:pt idx="7">
                  <c:v>149422</c:v>
                </c:pt>
                <c:pt idx="8">
                  <c:v>136310</c:v>
                </c:pt>
                <c:pt idx="9">
                  <c:v>149403</c:v>
                </c:pt>
                <c:pt idx="10">
                  <c:v>130371</c:v>
                </c:pt>
                <c:pt idx="11">
                  <c:v>131091</c:v>
                </c:pt>
                <c:pt idx="12">
                  <c:v>1643325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98-409B-A3DF-4E16903A0EE5}"/>
            </c:ext>
          </c:extLst>
        </c:ser>
        <c:ser>
          <c:idx val="1"/>
          <c:order val="3"/>
          <c:tx>
            <c:strRef>
              <c:f>'Pernocta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98-409B-A3DF-4E16903A0EE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398-409B-A3DF-4E16903A0EE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137353</c:v>
                </c:pt>
                <c:pt idx="1">
                  <c:v>133955</c:v>
                </c:pt>
                <c:pt idx="2">
                  <c:v>134117</c:v>
                </c:pt>
                <c:pt idx="3">
                  <c:v>125607</c:v>
                </c:pt>
                <c:pt idx="4">
                  <c:v>125753</c:v>
                </c:pt>
                <c:pt idx="12">
                  <c:v>656785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98-409B-A3DF-4E16903A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398-409B-A3DF-4E16903A0EE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90631</c:v>
                      </c:pt>
                      <c:pt idx="1">
                        <c:v>114673</c:v>
                      </c:pt>
                      <c:pt idx="2">
                        <c:v>121331</c:v>
                      </c:pt>
                      <c:pt idx="3">
                        <c:v>129658</c:v>
                      </c:pt>
                      <c:pt idx="4">
                        <c:v>112218</c:v>
                      </c:pt>
                      <c:pt idx="5">
                        <c:v>116273</c:v>
                      </c:pt>
                      <c:pt idx="6">
                        <c:v>136571</c:v>
                      </c:pt>
                      <c:pt idx="7">
                        <c:v>151061</c:v>
                      </c:pt>
                      <c:pt idx="8">
                        <c:v>116897</c:v>
                      </c:pt>
                      <c:pt idx="9">
                        <c:v>130908</c:v>
                      </c:pt>
                      <c:pt idx="10">
                        <c:v>124620</c:v>
                      </c:pt>
                      <c:pt idx="11">
                        <c:v>127755</c:v>
                      </c:pt>
                      <c:pt idx="12">
                        <c:v>1472596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398-409B-A3DF-4E16903A0E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398-409B-A3DF-4E16903A0EE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398-409B-A3DF-4E16903A0EE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398-409B-A3DF-4E16903A0EE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98-409B-A3DF-4E16903A0EE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398-409B-A3DF-4E16903A0EE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398-409B-A3DF-4E16903A0EE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398-409B-A3DF-4E16903A0EE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98-409B-A3DF-4E16903A0EE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398-409B-A3DF-4E16903A0EE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398-409B-A3DF-4E16903A0EE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398-409B-A3DF-4E16903A0EE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398-409B-A3DF-4E16903A0EE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398-409B-A3DF-4E16903A0EE5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cat'!$L$31:$L$43</c:f>
              <c:numCache>
                <c:formatCode>0.0%</c:formatCode>
                <c:ptCount val="13"/>
                <c:pt idx="0">
                  <c:v>-7.1417728656002488E-3</c:v>
                </c:pt>
                <c:pt idx="1">
                  <c:v>-2.3857930903817715E-2</c:v>
                </c:pt>
                <c:pt idx="2">
                  <c:v>-1.0437557313369705E-4</c:v>
                </c:pt>
                <c:pt idx="3">
                  <c:v>-4.3533550607657401E-2</c:v>
                </c:pt>
                <c:pt idx="4">
                  <c:v>4.0665679126771881E-2</c:v>
                </c:pt>
                <c:pt idx="12">
                  <c:v>-7.6737819249875772E-3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398-409B-A3DF-4E16903A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40-42F7-98C8-670672BF6902}"/>
              </c:ext>
            </c:extLst>
          </c:dPt>
          <c:val>
            <c:numRef>
              <c:f>'Pernocta evol mensu TF cat'!$G$53:$G$65</c:f>
              <c:numCache>
                <c:formatCode>#,##0</c:formatCode>
                <c:ptCount val="13"/>
                <c:pt idx="0">
                  <c:v>116120</c:v>
                </c:pt>
                <c:pt idx="1">
                  <c:v>113810</c:v>
                </c:pt>
                <c:pt idx="2">
                  <c:v>116605</c:v>
                </c:pt>
                <c:pt idx="3">
                  <c:v>107032</c:v>
                </c:pt>
                <c:pt idx="4">
                  <c:v>108036</c:v>
                </c:pt>
                <c:pt idx="5">
                  <c:v>106021</c:v>
                </c:pt>
                <c:pt idx="6">
                  <c:v>115402</c:v>
                </c:pt>
                <c:pt idx="7">
                  <c:v>117130</c:v>
                </c:pt>
                <c:pt idx="8">
                  <c:v>96825</c:v>
                </c:pt>
                <c:pt idx="9">
                  <c:v>123226</c:v>
                </c:pt>
                <c:pt idx="10">
                  <c:v>105403</c:v>
                </c:pt>
                <c:pt idx="11">
                  <c:v>105060</c:v>
                </c:pt>
                <c:pt idx="12">
                  <c:v>1330670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0-42F7-98C8-670672BF6902}"/>
            </c:ext>
          </c:extLst>
        </c:ser>
        <c:ser>
          <c:idx val="0"/>
          <c:order val="2"/>
          <c:tx>
            <c:strRef>
              <c:f>'Pernocta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40-42F7-98C8-670672BF690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109525</c:v>
                </c:pt>
                <c:pt idx="1">
                  <c:v>111410</c:v>
                </c:pt>
                <c:pt idx="2">
                  <c:v>110011</c:v>
                </c:pt>
                <c:pt idx="3">
                  <c:v>107149</c:v>
                </c:pt>
                <c:pt idx="4">
                  <c:v>94476</c:v>
                </c:pt>
                <c:pt idx="5">
                  <c:v>106243</c:v>
                </c:pt>
                <c:pt idx="6">
                  <c:v>123116</c:v>
                </c:pt>
                <c:pt idx="7">
                  <c:v>119132</c:v>
                </c:pt>
                <c:pt idx="8">
                  <c:v>109093</c:v>
                </c:pt>
                <c:pt idx="9">
                  <c:v>119510</c:v>
                </c:pt>
                <c:pt idx="10">
                  <c:v>104384</c:v>
                </c:pt>
                <c:pt idx="11">
                  <c:v>108080</c:v>
                </c:pt>
                <c:pt idx="12">
                  <c:v>1322129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40-42F7-98C8-670672BF6902}"/>
            </c:ext>
          </c:extLst>
        </c:ser>
        <c:ser>
          <c:idx val="1"/>
          <c:order val="3"/>
          <c:tx>
            <c:strRef>
              <c:f>'Pernocta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40-42F7-98C8-670672BF69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40-42F7-98C8-670672BF690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111526</c:v>
                </c:pt>
                <c:pt idx="1">
                  <c:v>108638</c:v>
                </c:pt>
                <c:pt idx="2">
                  <c:v>110112</c:v>
                </c:pt>
                <c:pt idx="3">
                  <c:v>103728</c:v>
                </c:pt>
                <c:pt idx="4">
                  <c:v>101187</c:v>
                </c:pt>
                <c:pt idx="12">
                  <c:v>535191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40-42F7-98C8-670672BF6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540-42F7-98C8-670672BF69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73133</c:v>
                      </c:pt>
                      <c:pt idx="1">
                        <c:v>90824</c:v>
                      </c:pt>
                      <c:pt idx="2">
                        <c:v>93707</c:v>
                      </c:pt>
                      <c:pt idx="3">
                        <c:v>104823</c:v>
                      </c:pt>
                      <c:pt idx="4">
                        <c:v>85028</c:v>
                      </c:pt>
                      <c:pt idx="5">
                        <c:v>88450</c:v>
                      </c:pt>
                      <c:pt idx="6">
                        <c:v>106881</c:v>
                      </c:pt>
                      <c:pt idx="7">
                        <c:v>121705</c:v>
                      </c:pt>
                      <c:pt idx="8">
                        <c:v>91809</c:v>
                      </c:pt>
                      <c:pt idx="9">
                        <c:v>104534</c:v>
                      </c:pt>
                      <c:pt idx="10">
                        <c:v>99553</c:v>
                      </c:pt>
                      <c:pt idx="11">
                        <c:v>101660</c:v>
                      </c:pt>
                      <c:pt idx="12">
                        <c:v>1162107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540-42F7-98C8-670672BF69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540-42F7-98C8-670672BF69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540-42F7-98C8-670672BF69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540-42F7-98C8-670672BF69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540-42F7-98C8-670672BF69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540-42F7-98C8-670672BF69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540-42F7-98C8-670672BF69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540-42F7-98C8-670672BF69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540-42F7-98C8-670672BF69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540-42F7-98C8-670672BF69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540-42F7-98C8-670672BF69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540-42F7-98C8-670672BF69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540-42F7-98C8-670672BF69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540-42F7-98C8-670672BF6902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cat'!$L$53:$L$65</c:f>
              <c:numCache>
                <c:formatCode>0.0%</c:formatCode>
                <c:ptCount val="13"/>
                <c:pt idx="0">
                  <c:v>1.8269801415202069E-2</c:v>
                </c:pt>
                <c:pt idx="1">
                  <c:v>-2.4881069921910082E-2</c:v>
                </c:pt>
                <c:pt idx="2">
                  <c:v>9.1809000918097183E-4</c:v>
                </c:pt>
                <c:pt idx="3">
                  <c:v>-3.1927502823171472E-2</c:v>
                </c:pt>
                <c:pt idx="4">
                  <c:v>7.1033913374825453E-2</c:v>
                </c:pt>
                <c:pt idx="12">
                  <c:v>4.9195318558463708E-3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40-42F7-98C8-670672BF6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79-4136-B69C-1E7B4991FDB8}"/>
              </c:ext>
            </c:extLst>
          </c:dPt>
          <c:val>
            <c:numRef>
              <c:f>'Pernocta evol mensu TF cat'!$G$75:$G$87</c:f>
              <c:numCache>
                <c:formatCode>#,##0</c:formatCode>
                <c:ptCount val="13"/>
                <c:pt idx="0">
                  <c:v>28548</c:v>
                </c:pt>
                <c:pt idx="1">
                  <c:v>28126</c:v>
                </c:pt>
                <c:pt idx="2">
                  <c:v>29262</c:v>
                </c:pt>
                <c:pt idx="3">
                  <c:v>24001</c:v>
                </c:pt>
                <c:pt idx="4">
                  <c:v>30824</c:v>
                </c:pt>
                <c:pt idx="5">
                  <c:v>31196</c:v>
                </c:pt>
                <c:pt idx="6">
                  <c:v>31456</c:v>
                </c:pt>
                <c:pt idx="7">
                  <c:v>31207</c:v>
                </c:pt>
                <c:pt idx="8">
                  <c:v>25652</c:v>
                </c:pt>
                <c:pt idx="9">
                  <c:v>26435</c:v>
                </c:pt>
                <c:pt idx="10">
                  <c:v>26361</c:v>
                </c:pt>
                <c:pt idx="11">
                  <c:v>25021</c:v>
                </c:pt>
                <c:pt idx="12">
                  <c:v>338089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79-4136-B69C-1E7B4991FDB8}"/>
            </c:ext>
          </c:extLst>
        </c:ser>
        <c:ser>
          <c:idx val="0"/>
          <c:order val="2"/>
          <c:tx>
            <c:strRef>
              <c:f>'Pernocta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79-4136-B69C-1E7B4991FDB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28816</c:v>
                </c:pt>
                <c:pt idx="1">
                  <c:v>25819</c:v>
                </c:pt>
                <c:pt idx="2">
                  <c:v>24120</c:v>
                </c:pt>
                <c:pt idx="3">
                  <c:v>24175</c:v>
                </c:pt>
                <c:pt idx="4">
                  <c:v>26363</c:v>
                </c:pt>
                <c:pt idx="5">
                  <c:v>25683</c:v>
                </c:pt>
                <c:pt idx="6">
                  <c:v>29822</c:v>
                </c:pt>
                <c:pt idx="7">
                  <c:v>30290</c:v>
                </c:pt>
                <c:pt idx="8">
                  <c:v>27217</c:v>
                </c:pt>
                <c:pt idx="9">
                  <c:v>29893</c:v>
                </c:pt>
                <c:pt idx="10">
                  <c:v>25987</c:v>
                </c:pt>
                <c:pt idx="11">
                  <c:v>23011</c:v>
                </c:pt>
                <c:pt idx="12">
                  <c:v>321196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79-4136-B69C-1E7B4991FDB8}"/>
            </c:ext>
          </c:extLst>
        </c:ser>
        <c:ser>
          <c:idx val="1"/>
          <c:order val="3"/>
          <c:tx>
            <c:strRef>
              <c:f>'Pernocta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79-4136-B69C-1E7B4991FDB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79-4136-B69C-1E7B4991FDB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25827</c:v>
                </c:pt>
                <c:pt idx="1">
                  <c:v>25317</c:v>
                </c:pt>
                <c:pt idx="2">
                  <c:v>24005</c:v>
                </c:pt>
                <c:pt idx="3">
                  <c:v>21879</c:v>
                </c:pt>
                <c:pt idx="4">
                  <c:v>24566</c:v>
                </c:pt>
                <c:pt idx="12">
                  <c:v>121594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D79-4136-B69C-1E7B4991F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D79-4136-B69C-1E7B4991FDB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17498</c:v>
                      </c:pt>
                      <c:pt idx="1">
                        <c:v>23849</c:v>
                      </c:pt>
                      <c:pt idx="2">
                        <c:v>27624</c:v>
                      </c:pt>
                      <c:pt idx="3">
                        <c:v>24835</c:v>
                      </c:pt>
                      <c:pt idx="4">
                        <c:v>27190</c:v>
                      </c:pt>
                      <c:pt idx="5">
                        <c:v>27823</c:v>
                      </c:pt>
                      <c:pt idx="6">
                        <c:v>29690</c:v>
                      </c:pt>
                      <c:pt idx="7">
                        <c:v>29356</c:v>
                      </c:pt>
                      <c:pt idx="8">
                        <c:v>25088</c:v>
                      </c:pt>
                      <c:pt idx="9">
                        <c:v>26374</c:v>
                      </c:pt>
                      <c:pt idx="10">
                        <c:v>25067</c:v>
                      </c:pt>
                      <c:pt idx="11">
                        <c:v>26095</c:v>
                      </c:pt>
                      <c:pt idx="12">
                        <c:v>310489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D79-4136-B69C-1E7B4991FD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D79-4136-B69C-1E7B4991FDB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D79-4136-B69C-1E7B4991FDB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D79-4136-B69C-1E7B4991FDB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D79-4136-B69C-1E7B4991FDB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D79-4136-B69C-1E7B4991FDB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D79-4136-B69C-1E7B4991FDB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D79-4136-B69C-1E7B4991FDB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D79-4136-B69C-1E7B4991FDB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D79-4136-B69C-1E7B4991FDB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D79-4136-B69C-1E7B4991FDB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D79-4136-B69C-1E7B4991FDB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D79-4136-B69C-1E7B4991FDB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D79-4136-B69C-1E7B4991FDB8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cat'!$L$75:$L$87</c:f>
              <c:numCache>
                <c:formatCode>0.0%</c:formatCode>
                <c:ptCount val="13"/>
                <c:pt idx="0">
                  <c:v>-0.10372709605774566</c:v>
                </c:pt>
                <c:pt idx="1">
                  <c:v>-1.9443045818970495E-2</c:v>
                </c:pt>
                <c:pt idx="2">
                  <c:v>-4.7678275290216066E-3</c:v>
                </c:pt>
                <c:pt idx="3">
                  <c:v>-9.4974146845915208E-2</c:v>
                </c:pt>
                <c:pt idx="4">
                  <c:v>-6.8163714296551992E-2</c:v>
                </c:pt>
                <c:pt idx="12">
                  <c:v>-5.9546920560277772E-2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D79-4136-B69C-1E7B4991F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46-43D0-9536-4F768958034A}"/>
              </c:ext>
            </c:extLst>
          </c:dPt>
          <c:val>
            <c:numRef>
              <c:f>'Pernocta evol mensu TF cat'!$G$97:$G$109</c:f>
              <c:numCache>
                <c:formatCode>#,##0</c:formatCode>
                <c:ptCount val="13"/>
                <c:pt idx="0">
                  <c:v>31119</c:v>
                </c:pt>
                <c:pt idx="1">
                  <c:v>24823</c:v>
                </c:pt>
                <c:pt idx="2">
                  <c:v>31003</c:v>
                </c:pt>
                <c:pt idx="3">
                  <c:v>23629</c:v>
                </c:pt>
                <c:pt idx="4">
                  <c:v>21064</c:v>
                </c:pt>
                <c:pt idx="5">
                  <c:v>19896</c:v>
                </c:pt>
                <c:pt idx="6">
                  <c:v>26909</c:v>
                </c:pt>
                <c:pt idx="7">
                  <c:v>31177</c:v>
                </c:pt>
                <c:pt idx="8">
                  <c:v>23395</c:v>
                </c:pt>
                <c:pt idx="9">
                  <c:v>28050</c:v>
                </c:pt>
                <c:pt idx="10">
                  <c:v>30877</c:v>
                </c:pt>
                <c:pt idx="11">
                  <c:v>30458</c:v>
                </c:pt>
                <c:pt idx="12">
                  <c:v>322400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6-43D0-9536-4F768958034A}"/>
            </c:ext>
          </c:extLst>
        </c:ser>
        <c:ser>
          <c:idx val="0"/>
          <c:order val="2"/>
          <c:tx>
            <c:strRef>
              <c:f>'Pernocta evol mensu TF cat'!$I$95:$J$95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B46-43D0-9536-4F768958034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31603</c:v>
                </c:pt>
                <c:pt idx="1">
                  <c:v>30937</c:v>
                </c:pt>
                <c:pt idx="2">
                  <c:v>32272</c:v>
                </c:pt>
                <c:pt idx="3">
                  <c:v>28820</c:v>
                </c:pt>
                <c:pt idx="4">
                  <c:v>22376</c:v>
                </c:pt>
                <c:pt idx="5">
                  <c:v>24198</c:v>
                </c:pt>
                <c:pt idx="6">
                  <c:v>34449</c:v>
                </c:pt>
                <c:pt idx="7">
                  <c:v>39710</c:v>
                </c:pt>
                <c:pt idx="8">
                  <c:v>27921</c:v>
                </c:pt>
                <c:pt idx="9">
                  <c:v>32689</c:v>
                </c:pt>
                <c:pt idx="10">
                  <c:v>32488</c:v>
                </c:pt>
                <c:pt idx="11">
                  <c:v>32407</c:v>
                </c:pt>
                <c:pt idx="12">
                  <c:v>369870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46-43D0-9536-4F768958034A}"/>
            </c:ext>
          </c:extLst>
        </c:ser>
        <c:ser>
          <c:idx val="1"/>
          <c:order val="3"/>
          <c:tx>
            <c:strRef>
              <c:f>'Pernocta evol mensu TF cat'!$K$95:$L$95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B46-43D0-9536-4F768958034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B46-43D0-9536-4F768958034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35654</c:v>
                </c:pt>
                <c:pt idx="1">
                  <c:v>33689</c:v>
                </c:pt>
                <c:pt idx="2">
                  <c:v>34279</c:v>
                </c:pt>
                <c:pt idx="3">
                  <c:v>29617</c:v>
                </c:pt>
                <c:pt idx="4">
                  <c:v>20863</c:v>
                </c:pt>
                <c:pt idx="12">
                  <c:v>154102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B46-43D0-9536-4F768958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B46-43D0-9536-4F768958034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24239</c:v>
                      </c:pt>
                      <c:pt idx="1">
                        <c:v>26617</c:v>
                      </c:pt>
                      <c:pt idx="2">
                        <c:v>27574</c:v>
                      </c:pt>
                      <c:pt idx="3">
                        <c:v>22852</c:v>
                      </c:pt>
                      <c:pt idx="4">
                        <c:v>13692</c:v>
                      </c:pt>
                      <c:pt idx="5">
                        <c:v>15947</c:v>
                      </c:pt>
                      <c:pt idx="6">
                        <c:v>22949</c:v>
                      </c:pt>
                      <c:pt idx="7">
                        <c:v>27464</c:v>
                      </c:pt>
                      <c:pt idx="8">
                        <c:v>19192</c:v>
                      </c:pt>
                      <c:pt idx="9">
                        <c:v>23206</c:v>
                      </c:pt>
                      <c:pt idx="10">
                        <c:v>28403</c:v>
                      </c:pt>
                      <c:pt idx="11">
                        <c:v>28442</c:v>
                      </c:pt>
                      <c:pt idx="12">
                        <c:v>280577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B46-43D0-9536-4F768958034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B46-43D0-9536-4F768958034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B46-43D0-9536-4F768958034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B46-43D0-9536-4F768958034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B46-43D0-9536-4F768958034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B46-43D0-9536-4F768958034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B46-43D0-9536-4F768958034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B46-43D0-9536-4F768958034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B46-43D0-9536-4F768958034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B46-43D0-9536-4F768958034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B46-43D0-9536-4F768958034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B46-43D0-9536-4F768958034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B46-43D0-9536-4F768958034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B46-43D0-9536-4F768958034A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cat'!$L$97:$L$109</c:f>
              <c:numCache>
                <c:formatCode>0.0%</c:formatCode>
                <c:ptCount val="13"/>
                <c:pt idx="0">
                  <c:v>0.12818403316140881</c:v>
                </c:pt>
                <c:pt idx="1">
                  <c:v>8.8954973009664817E-2</c:v>
                </c:pt>
                <c:pt idx="2">
                  <c:v>6.2190133862171537E-2</c:v>
                </c:pt>
                <c:pt idx="3">
                  <c:v>2.7654406662040332E-2</c:v>
                </c:pt>
                <c:pt idx="4">
                  <c:v>-6.7617089739006042E-2</c:v>
                </c:pt>
                <c:pt idx="12">
                  <c:v>5.5435318612678808E-2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46-43D0-9536-4F768958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E6-4AE9-868C-C70686F8B962}"/>
              </c:ext>
            </c:extLst>
          </c:dPt>
          <c:val>
            <c:numRef>
              <c:f>'EM evol menusual lugar resd'!$G$9:$G$21</c:f>
              <c:numCache>
                <c:formatCode>0.00</c:formatCode>
                <c:ptCount val="13"/>
                <c:pt idx="0">
                  <c:v>7.5802932298404482</c:v>
                </c:pt>
                <c:pt idx="1">
                  <c:v>6.9712386605911121</c:v>
                </c:pt>
                <c:pt idx="2">
                  <c:v>6.4654920309986839</c:v>
                </c:pt>
                <c:pt idx="3">
                  <c:v>6.965188020716055</c:v>
                </c:pt>
                <c:pt idx="4">
                  <c:v>6.820077615250117</c:v>
                </c:pt>
                <c:pt idx="5">
                  <c:v>6.8785517271573049</c:v>
                </c:pt>
                <c:pt idx="6">
                  <c:v>6.9805567830313739</c:v>
                </c:pt>
                <c:pt idx="7">
                  <c:v>7.0900904459101861</c:v>
                </c:pt>
                <c:pt idx="8">
                  <c:v>6.8866018317439339</c:v>
                </c:pt>
                <c:pt idx="9">
                  <c:v>6.499798836911598</c:v>
                </c:pt>
                <c:pt idx="10">
                  <c:v>6.9614775499721784</c:v>
                </c:pt>
                <c:pt idx="11">
                  <c:v>6.8930442249892661</c:v>
                </c:pt>
                <c:pt idx="12">
                  <c:v>6.9053546037801281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6-4AE9-868C-C70686F8B962}"/>
            </c:ext>
          </c:extLst>
        </c:ser>
        <c:ser>
          <c:idx val="0"/>
          <c:order val="2"/>
          <c:tx>
            <c:strRef>
              <c:f>'EM evol menusual lugar resd'!$I$7:$J$7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E6-4AE9-868C-C70686F8B96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7.5436789772727275</c:v>
                </c:pt>
                <c:pt idx="1">
                  <c:v>7.2220742967575688</c:v>
                </c:pt>
                <c:pt idx="2">
                  <c:v>6.9178930739170204</c:v>
                </c:pt>
                <c:pt idx="3">
                  <c:v>6.8137684550908393</c:v>
                </c:pt>
                <c:pt idx="4">
                  <c:v>7.3308251433251437</c:v>
                </c:pt>
                <c:pt idx="5">
                  <c:v>6.7413964333520449</c:v>
                </c:pt>
                <c:pt idx="6">
                  <c:v>6.7038852318259874</c:v>
                </c:pt>
                <c:pt idx="7">
                  <c:v>7.4288856592953376</c:v>
                </c:pt>
                <c:pt idx="8">
                  <c:v>6.7704580121202129</c:v>
                </c:pt>
                <c:pt idx="9">
                  <c:v>6.8760667623291294</c:v>
                </c:pt>
                <c:pt idx="10">
                  <c:v>6.9672299465240641</c:v>
                </c:pt>
                <c:pt idx="11">
                  <c:v>6.7914762814654814</c:v>
                </c:pt>
                <c:pt idx="12">
                  <c:v>6.9984252461204735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E6-4AE9-868C-C70686F8B962}"/>
            </c:ext>
          </c:extLst>
        </c:ser>
        <c:ser>
          <c:idx val="1"/>
          <c:order val="3"/>
          <c:tx>
            <c:strRef>
              <c:f>'EM evol menusual lugar resd'!$K$7:$L$7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E6-4AE9-868C-C70686F8B96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E6-4AE9-868C-C70686F8B96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7.274397679014422</c:v>
                </c:pt>
                <c:pt idx="1">
                  <c:v>7.6326716445091964</c:v>
                </c:pt>
                <c:pt idx="2">
                  <c:v>7.1122186087764501</c:v>
                </c:pt>
                <c:pt idx="3">
                  <c:v>6.6024670353041257</c:v>
                </c:pt>
                <c:pt idx="4">
                  <c:v>6.3049797884234966</c:v>
                </c:pt>
                <c:pt idx="12">
                  <c:v>6.9790942265982716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E6-4AE9-868C-C70686F8B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6E6-4AE9-868C-C70686F8B96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7.3644056930375692</c:v>
                      </c:pt>
                      <c:pt idx="1">
                        <c:v>6.5212775777716239</c:v>
                      </c:pt>
                      <c:pt idx="2">
                        <c:v>6.6980792586928164</c:v>
                      </c:pt>
                      <c:pt idx="3">
                        <c:v>6.3827739181384446</c:v>
                      </c:pt>
                      <c:pt idx="4">
                        <c:v>6.2174707421855713</c:v>
                      </c:pt>
                      <c:pt idx="5">
                        <c:v>7.000953086942709</c:v>
                      </c:pt>
                      <c:pt idx="6">
                        <c:v>6.9023408766388297</c:v>
                      </c:pt>
                      <c:pt idx="7">
                        <c:v>7.2397501926274384</c:v>
                      </c:pt>
                      <c:pt idx="8">
                        <c:v>6.7605067064083455</c:v>
                      </c:pt>
                      <c:pt idx="9">
                        <c:v>6.9025843149549875</c:v>
                      </c:pt>
                      <c:pt idx="10">
                        <c:v>7.2594999762797094</c:v>
                      </c:pt>
                      <c:pt idx="11">
                        <c:v>6.700858000858001</c:v>
                      </c:pt>
                      <c:pt idx="12">
                        <c:v>6.8179177263924213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6E6-4AE9-868C-C70686F8B96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6E6-4AE9-868C-C70686F8B96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6E6-4AE9-868C-C70686F8B96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6E6-4AE9-868C-C70686F8B96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6E6-4AE9-868C-C70686F8B96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6E6-4AE9-868C-C70686F8B96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6E6-4AE9-868C-C70686F8B96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6E6-4AE9-868C-C70686F8B96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6E6-4AE9-868C-C70686F8B96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6E6-4AE9-868C-C70686F8B96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6E6-4AE9-868C-C70686F8B96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6E6-4AE9-868C-C70686F8B96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6E6-4AE9-868C-C70686F8B96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6E6-4AE9-868C-C70686F8B962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resd'!$L$9:$L$21</c:f>
              <c:numCache>
                <c:formatCode>0.00</c:formatCode>
                <c:ptCount val="13"/>
                <c:pt idx="0">
                  <c:v>-0.26928129825830549</c:v>
                </c:pt>
                <c:pt idx="1">
                  <c:v>0.41059734775162759</c:v>
                </c:pt>
                <c:pt idx="2">
                  <c:v>0.19432553485942972</c:v>
                </c:pt>
                <c:pt idx="3">
                  <c:v>-0.21130141978671357</c:v>
                </c:pt>
                <c:pt idx="4">
                  <c:v>-1.0258453549016471</c:v>
                </c:pt>
                <c:pt idx="12">
                  <c:v>-0.1761676726807746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6E6-4AE9-868C-C70686F8B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A9-4631-915C-B0D765A418AA}"/>
              </c:ext>
            </c:extLst>
          </c:dPt>
          <c:val>
            <c:numRef>
              <c:f>'EM evol menusual lugar resd'!$G$31:$G$43</c:f>
              <c:numCache>
                <c:formatCode>0.00</c:formatCode>
                <c:ptCount val="13"/>
                <c:pt idx="0">
                  <c:v>4.4596391263057926</c:v>
                </c:pt>
                <c:pt idx="1">
                  <c:v>2.5011169024571855</c:v>
                </c:pt>
                <c:pt idx="2">
                  <c:v>3.1333333333333333</c:v>
                </c:pt>
                <c:pt idx="3">
                  <c:v>3.7895878524945772</c:v>
                </c:pt>
                <c:pt idx="4">
                  <c:v>3.0149592021758838</c:v>
                </c:pt>
                <c:pt idx="5">
                  <c:v>3.406364301389905</c:v>
                </c:pt>
                <c:pt idx="6">
                  <c:v>3.6836089494163424</c:v>
                </c:pt>
                <c:pt idx="7">
                  <c:v>3.593650159744409</c:v>
                </c:pt>
                <c:pt idx="8">
                  <c:v>3.963002114164905</c:v>
                </c:pt>
                <c:pt idx="9">
                  <c:v>3.3147033533963888</c:v>
                </c:pt>
                <c:pt idx="10">
                  <c:v>4.3719325153374236</c:v>
                </c:pt>
                <c:pt idx="11">
                  <c:v>3.9628305932809149</c:v>
                </c:pt>
                <c:pt idx="12">
                  <c:v>3.5534595501386561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9-4631-915C-B0D765A418AA}"/>
            </c:ext>
          </c:extLst>
        </c:ser>
        <c:ser>
          <c:idx val="0"/>
          <c:order val="2"/>
          <c:tx>
            <c:strRef>
              <c:f>'EM evol menusual lugar resd'!$I$29:$J$29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DA9-4631-915C-B0D765A418A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4.9236192714453582</c:v>
                </c:pt>
                <c:pt idx="1">
                  <c:v>3.7223880597014927</c:v>
                </c:pt>
                <c:pt idx="2">
                  <c:v>3.7395048439181915</c:v>
                </c:pt>
                <c:pt idx="3">
                  <c:v>3.6893333333333334</c:v>
                </c:pt>
                <c:pt idx="4">
                  <c:v>3.8170005414185164</c:v>
                </c:pt>
                <c:pt idx="5">
                  <c:v>3.2416153319644079</c:v>
                </c:pt>
                <c:pt idx="6">
                  <c:v>3.3543548387096775</c:v>
                </c:pt>
                <c:pt idx="7">
                  <c:v>4.2007764836383803</c:v>
                </c:pt>
                <c:pt idx="8">
                  <c:v>3.7727522431789051</c:v>
                </c:pt>
                <c:pt idx="9">
                  <c:v>3.4663247863247864</c:v>
                </c:pt>
                <c:pt idx="10">
                  <c:v>4.1312714776632307</c:v>
                </c:pt>
                <c:pt idx="11">
                  <c:v>3.5750845002414291</c:v>
                </c:pt>
                <c:pt idx="12">
                  <c:v>3.7180054561988483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A9-4631-915C-B0D765A418AA}"/>
            </c:ext>
          </c:extLst>
        </c:ser>
        <c:ser>
          <c:idx val="1"/>
          <c:order val="3"/>
          <c:tx>
            <c:strRef>
              <c:f>'EM evol menusual lugar resd'!$K$29:$L$29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A9-4631-915C-B0D765A418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A9-4631-915C-B0D765A418A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4.6042296072507556</c:v>
                </c:pt>
                <c:pt idx="1">
                  <c:v>4.3747099767981439</c:v>
                </c:pt>
                <c:pt idx="2">
                  <c:v>3.6489825581395348</c:v>
                </c:pt>
                <c:pt idx="3">
                  <c:v>3.3453169347209082</c:v>
                </c:pt>
                <c:pt idx="4">
                  <c:v>3.5104458324359249</c:v>
                </c:pt>
                <c:pt idx="12">
                  <c:v>3.6739627285513361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DA9-4631-915C-B0D765A41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DA9-4631-915C-B0D765A418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5.724462365591398</c:v>
                      </c:pt>
                      <c:pt idx="1">
                        <c:v>2.9379509379509381</c:v>
                      </c:pt>
                      <c:pt idx="2">
                        <c:v>3.2213947190250507</c:v>
                      </c:pt>
                      <c:pt idx="3">
                        <c:v>2.8110674525212835</c:v>
                      </c:pt>
                      <c:pt idx="4">
                        <c:v>2.6286314315715784</c:v>
                      </c:pt>
                      <c:pt idx="5">
                        <c:v>3.6400807672892479</c:v>
                      </c:pt>
                      <c:pt idx="6">
                        <c:v>4.1811648079306076</c:v>
                      </c:pt>
                      <c:pt idx="7">
                        <c:v>4.0331521739130434</c:v>
                      </c:pt>
                      <c:pt idx="8">
                        <c:v>3.5713871154962273</c:v>
                      </c:pt>
                      <c:pt idx="9">
                        <c:v>3.554815263476681</c:v>
                      </c:pt>
                      <c:pt idx="10">
                        <c:v>3.6112132352941178</c:v>
                      </c:pt>
                      <c:pt idx="11">
                        <c:v>4.1369788846778563</c:v>
                      </c:pt>
                      <c:pt idx="12">
                        <c:v>3.6194389053152718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DA9-4631-915C-B0D765A418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resd'!$L$30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DA9-4631-915C-B0D765A418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DA9-4631-915C-B0D765A418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DA9-4631-915C-B0D765A418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DA9-4631-915C-B0D765A418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DA9-4631-915C-B0D765A418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DA9-4631-915C-B0D765A418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DA9-4631-915C-B0D765A418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DA9-4631-915C-B0D765A418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DA9-4631-915C-B0D765A418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DA9-4631-915C-B0D765A418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DA9-4631-915C-B0D765A418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DA9-4631-915C-B0D765A418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DA9-4631-915C-B0D765A418AA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resd'!$L$31:$L$43</c:f>
              <c:numCache>
                <c:formatCode>0.00</c:formatCode>
                <c:ptCount val="13"/>
                <c:pt idx="0">
                  <c:v>-0.31938966419460257</c:v>
                </c:pt>
                <c:pt idx="1">
                  <c:v>0.65232191709665122</c:v>
                </c:pt>
                <c:pt idx="2">
                  <c:v>-9.052228577865673E-2</c:v>
                </c:pt>
                <c:pt idx="3">
                  <c:v>-0.34401639861242517</c:v>
                </c:pt>
                <c:pt idx="4">
                  <c:v>-0.30655470898259152</c:v>
                </c:pt>
                <c:pt idx="12">
                  <c:v>-0.2223256478042468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DA9-4631-915C-B0D765A41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65-4F13-A044-64A74EAF34BE}"/>
              </c:ext>
            </c:extLst>
          </c:dPt>
          <c:val>
            <c:numRef>
              <c:f>'EM evol menusual lugar resd'!$G$53:$G$65</c:f>
              <c:numCache>
                <c:formatCode>0.00</c:formatCode>
                <c:ptCount val="13"/>
                <c:pt idx="0">
                  <c:v>5.6556016597510377</c:v>
                </c:pt>
                <c:pt idx="1">
                  <c:v>3.5454545454545454</c:v>
                </c:pt>
                <c:pt idx="2">
                  <c:v>4.1143911439114387</c:v>
                </c:pt>
                <c:pt idx="3">
                  <c:v>4.7992895204262878</c:v>
                </c:pt>
                <c:pt idx="4">
                  <c:v>4.9326145552560643</c:v>
                </c:pt>
                <c:pt idx="5">
                  <c:v>4.7995337995337994</c:v>
                </c:pt>
                <c:pt idx="6">
                  <c:v>6.0435855263157894</c:v>
                </c:pt>
                <c:pt idx="7">
                  <c:v>5.8556461001164148</c:v>
                </c:pt>
                <c:pt idx="8">
                  <c:v>5.8552746294681777</c:v>
                </c:pt>
                <c:pt idx="9">
                  <c:v>5.0836909871244638</c:v>
                </c:pt>
                <c:pt idx="10">
                  <c:v>4.5080042689434361</c:v>
                </c:pt>
                <c:pt idx="11">
                  <c:v>4.8214285714285712</c:v>
                </c:pt>
                <c:pt idx="12">
                  <c:v>5.1606203267792852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5-4F13-A044-64A74EAF34BE}"/>
            </c:ext>
          </c:extLst>
        </c:ser>
        <c:ser>
          <c:idx val="0"/>
          <c:order val="2"/>
          <c:tx>
            <c:strRef>
              <c:f>'EM evol menusual lugar resd'!$I$51:$J$51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65-4F13-A044-64A74EAF34B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5.9452736318407959</c:v>
                </c:pt>
                <c:pt idx="1">
                  <c:v>4.55</c:v>
                </c:pt>
                <c:pt idx="2">
                  <c:v>4.6043046357615891</c:v>
                </c:pt>
                <c:pt idx="3">
                  <c:v>4.6322350845948357</c:v>
                </c:pt>
                <c:pt idx="4">
                  <c:v>5.5975460122699383</c:v>
                </c:pt>
                <c:pt idx="5">
                  <c:v>4.7594529364440872</c:v>
                </c:pt>
                <c:pt idx="6">
                  <c:v>5.4310975609756094</c:v>
                </c:pt>
                <c:pt idx="7">
                  <c:v>5.8579207920792076</c:v>
                </c:pt>
                <c:pt idx="8">
                  <c:v>5.25</c:v>
                </c:pt>
                <c:pt idx="9">
                  <c:v>4.9358386801099909</c:v>
                </c:pt>
                <c:pt idx="10">
                  <c:v>5.1870350690754519</c:v>
                </c:pt>
                <c:pt idx="11">
                  <c:v>4.5507246376811592</c:v>
                </c:pt>
                <c:pt idx="12">
                  <c:v>5.1812612074118354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65-4F13-A044-64A74EAF34BE}"/>
            </c:ext>
          </c:extLst>
        </c:ser>
        <c:ser>
          <c:idx val="1"/>
          <c:order val="3"/>
          <c:tx>
            <c:strRef>
              <c:f>'EM evol menusual lugar resd'!$K$51:$L$51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65-4F13-A044-64A74EAF34B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965-4F13-A044-64A74EAF34B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5.8961538461538465</c:v>
                </c:pt>
                <c:pt idx="1">
                  <c:v>5.2146118721461185</c:v>
                </c:pt>
                <c:pt idx="2">
                  <c:v>4.0191616766467062</c:v>
                </c:pt>
                <c:pt idx="3">
                  <c:v>5.5784499054820413</c:v>
                </c:pt>
                <c:pt idx="4">
                  <c:v>6.1537356321839081</c:v>
                </c:pt>
                <c:pt idx="12">
                  <c:v>5.4867865867199646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65-4F13-A044-64A74EAF3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965-4F13-A044-64A74EAF34B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5.7339805825242722</c:v>
                      </c:pt>
                      <c:pt idx="1">
                        <c:v>4.2582524271844662</c:v>
                      </c:pt>
                      <c:pt idx="2">
                        <c:v>4.8299445471349349</c:v>
                      </c:pt>
                      <c:pt idx="3">
                        <c:v>3.7936046511627906</c:v>
                      </c:pt>
                      <c:pt idx="4">
                        <c:v>3.9125596184419713</c:v>
                      </c:pt>
                      <c:pt idx="5">
                        <c:v>5.4429347826086953</c:v>
                      </c:pt>
                      <c:pt idx="6">
                        <c:v>6.2126563649742454</c:v>
                      </c:pt>
                      <c:pt idx="7">
                        <c:v>6.4098601913171454</c:v>
                      </c:pt>
                      <c:pt idx="8">
                        <c:v>5.5612691466083151</c:v>
                      </c:pt>
                      <c:pt idx="9">
                        <c:v>4.6286201022146507</c:v>
                      </c:pt>
                      <c:pt idx="10">
                        <c:v>4.5814977973568283</c:v>
                      </c:pt>
                      <c:pt idx="11">
                        <c:v>4.6321559074299632</c:v>
                      </c:pt>
                      <c:pt idx="12">
                        <c:v>5.2284492213204654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965-4F13-A044-64A74EAF34B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resd'!$L$52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965-4F13-A044-64A74EAF34B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965-4F13-A044-64A74EAF34B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965-4F13-A044-64A74EAF34B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965-4F13-A044-64A74EAF34B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965-4F13-A044-64A74EAF34B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965-4F13-A044-64A74EAF34B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965-4F13-A044-64A74EAF34B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965-4F13-A044-64A74EAF34B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965-4F13-A044-64A74EAF34B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965-4F13-A044-64A74EAF34B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965-4F13-A044-64A74EAF34B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965-4F13-A044-64A74EAF34B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965-4F13-A044-64A74EAF34BE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resd'!$L$53:$L$65</c:f>
              <c:numCache>
                <c:formatCode>0.00</c:formatCode>
                <c:ptCount val="13"/>
                <c:pt idx="0">
                  <c:v>-4.9119785686949413E-2</c:v>
                </c:pt>
                <c:pt idx="1">
                  <c:v>0.66461187214611872</c:v>
                </c:pt>
                <c:pt idx="2">
                  <c:v>-0.5851429591148829</c:v>
                </c:pt>
                <c:pt idx="3">
                  <c:v>0.94621482088720565</c:v>
                </c:pt>
                <c:pt idx="4">
                  <c:v>0.55618961991396976</c:v>
                </c:pt>
                <c:pt idx="12">
                  <c:v>0.42331691112052905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965-4F13-A044-64A74EAF3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86-4EBF-92B5-EC24FA36E3B9}"/>
              </c:ext>
            </c:extLst>
          </c:dPt>
          <c:val>
            <c:numRef>
              <c:f>'EM evol menusual lugar resd'!$G$75:$G$87</c:f>
              <c:numCache>
                <c:formatCode>0.00</c:formatCode>
                <c:ptCount val="13"/>
                <c:pt idx="0">
                  <c:v>3.4500875656742558</c:v>
                </c:pt>
                <c:pt idx="1">
                  <c:v>1.9333333333333333</c:v>
                </c:pt>
                <c:pt idx="2">
                  <c:v>2.6110019646365421</c:v>
                </c:pt>
                <c:pt idx="3">
                  <c:v>3.096341463414634</c:v>
                </c:pt>
                <c:pt idx="4">
                  <c:v>2.043032786885246</c:v>
                </c:pt>
                <c:pt idx="5">
                  <c:v>2.7691897654584223</c:v>
                </c:pt>
                <c:pt idx="6">
                  <c:v>2.6926795580110499</c:v>
                </c:pt>
                <c:pt idx="7">
                  <c:v>2.4124620060790272</c:v>
                </c:pt>
                <c:pt idx="8">
                  <c:v>2.6794795978710821</c:v>
                </c:pt>
                <c:pt idx="9">
                  <c:v>2.6699256941728589</c:v>
                </c:pt>
                <c:pt idx="10">
                  <c:v>4.0245231607629428</c:v>
                </c:pt>
                <c:pt idx="11">
                  <c:v>2.1342281879194629</c:v>
                </c:pt>
                <c:pt idx="12">
                  <c:v>2.606007836308228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86-4EBF-92B5-EC24FA36E3B9}"/>
            </c:ext>
          </c:extLst>
        </c:ser>
        <c:ser>
          <c:idx val="0"/>
          <c:order val="2"/>
          <c:tx>
            <c:strRef>
              <c:f>'EM evol menusual lugar resd'!$I$73:$J$73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F86-4EBF-92B5-EC24FA36E3B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2.439516129032258</c:v>
                </c:pt>
                <c:pt idx="1">
                  <c:v>2.4962962962962965</c:v>
                </c:pt>
                <c:pt idx="2">
                  <c:v>2.1323076923076925</c:v>
                </c:pt>
                <c:pt idx="3">
                  <c:v>2.7497781721384205</c:v>
                </c:pt>
                <c:pt idx="4">
                  <c:v>2.4108527131782944</c:v>
                </c:pt>
                <c:pt idx="5">
                  <c:v>2.1179273377010124</c:v>
                </c:pt>
                <c:pt idx="6">
                  <c:v>2.6074561403508771</c:v>
                </c:pt>
                <c:pt idx="7">
                  <c:v>3.2130421953378576</c:v>
                </c:pt>
                <c:pt idx="8">
                  <c:v>3.0464354001638898</c:v>
                </c:pt>
                <c:pt idx="9">
                  <c:v>2.5921483097055615</c:v>
                </c:pt>
                <c:pt idx="10">
                  <c:v>2.1984435797665371</c:v>
                </c:pt>
                <c:pt idx="11">
                  <c:v>2.4612202688728027</c:v>
                </c:pt>
                <c:pt idx="12">
                  <c:v>2.7191165969601143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86-4EBF-92B5-EC24FA36E3B9}"/>
            </c:ext>
          </c:extLst>
        </c:ser>
        <c:ser>
          <c:idx val="1"/>
          <c:order val="3"/>
          <c:tx>
            <c:strRef>
              <c:f>'EM evol menusual lugar resd'!$K$73:$L$73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86-4EBF-92B5-EC24FA36E3B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86-4EBF-92B5-EC24FA36E3B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2.7518382352941178</c:v>
                </c:pt>
                <c:pt idx="1">
                  <c:v>3.5070754716981134</c:v>
                </c:pt>
                <c:pt idx="2">
                  <c:v>3.0776340110905731</c:v>
                </c:pt>
                <c:pt idx="3">
                  <c:v>2.2271651680075721</c:v>
                </c:pt>
                <c:pt idx="4">
                  <c:v>2.3786527222393108</c:v>
                </c:pt>
                <c:pt idx="12">
                  <c:v>2.4862505456132693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86-4EBF-92B5-EC24FA36E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F86-4EBF-92B5-EC24FA36E3B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5.7030567685589517</c:v>
                      </c:pt>
                      <c:pt idx="1">
                        <c:v>2.1572904707233067</c:v>
                      </c:pt>
                      <c:pt idx="2">
                        <c:v>2.2916666666666665</c:v>
                      </c:pt>
                      <c:pt idx="3">
                        <c:v>2.5253592561284868</c:v>
                      </c:pt>
                      <c:pt idx="4">
                        <c:v>2.2661579892280073</c:v>
                      </c:pt>
                      <c:pt idx="5">
                        <c:v>2.5742971887550201</c:v>
                      </c:pt>
                      <c:pt idx="6">
                        <c:v>3.1494768310911807</c:v>
                      </c:pt>
                      <c:pt idx="7">
                        <c:v>3.2569093967796201</c:v>
                      </c:pt>
                      <c:pt idx="8">
                        <c:v>2.8530805687203791</c:v>
                      </c:pt>
                      <c:pt idx="9">
                        <c:v>2.9624060150375939</c:v>
                      </c:pt>
                      <c:pt idx="10">
                        <c:v>2.9164037854889591</c:v>
                      </c:pt>
                      <c:pt idx="11">
                        <c:v>3.7407407407407409</c:v>
                      </c:pt>
                      <c:pt idx="12">
                        <c:v>2.8847155448717947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F86-4EBF-92B5-EC24FA36E3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resd'!$L$74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86-4EBF-92B5-EC24FA36E3B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86-4EBF-92B5-EC24FA36E3B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86-4EBF-92B5-EC24FA36E3B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86-4EBF-92B5-EC24FA36E3B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86-4EBF-92B5-EC24FA36E3B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F86-4EBF-92B5-EC24FA36E3B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F86-4EBF-92B5-EC24FA36E3B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F86-4EBF-92B5-EC24FA36E3B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F86-4EBF-92B5-EC24FA36E3B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F86-4EBF-92B5-EC24FA36E3B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F86-4EBF-92B5-EC24FA36E3B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F86-4EBF-92B5-EC24FA36E3B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F86-4EBF-92B5-EC24FA36E3B9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resd'!$L$75:$L$87</c:f>
              <c:numCache>
                <c:formatCode>0.00</c:formatCode>
                <c:ptCount val="13"/>
                <c:pt idx="0">
                  <c:v>0.31232210626185974</c:v>
                </c:pt>
                <c:pt idx="1">
                  <c:v>1.0107791754018169</c:v>
                </c:pt>
                <c:pt idx="2">
                  <c:v>0.94532631878288065</c:v>
                </c:pt>
                <c:pt idx="3">
                  <c:v>-0.52261300413084832</c:v>
                </c:pt>
                <c:pt idx="4">
                  <c:v>-3.2199990938983625E-2</c:v>
                </c:pt>
                <c:pt idx="12">
                  <c:v>-3.1737462381400849E-2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86-4EBF-92B5-EC24FA36E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22-405F-AE77-927E0C322414}"/>
              </c:ext>
            </c:extLst>
          </c:dPt>
          <c:val>
            <c:numRef>
              <c:f>'Viajeros entr evol mensu TF'!$G$97:$G$109</c:f>
              <c:numCache>
                <c:formatCode>#,##0</c:formatCode>
                <c:ptCount val="13"/>
                <c:pt idx="0">
                  <c:v>22137</c:v>
                </c:pt>
                <c:pt idx="1">
                  <c:v>22578</c:v>
                </c:pt>
                <c:pt idx="2">
                  <c:v>25016</c:v>
                </c:pt>
                <c:pt idx="3">
                  <c:v>20822</c:v>
                </c:pt>
                <c:pt idx="4">
                  <c:v>21243</c:v>
                </c:pt>
                <c:pt idx="5">
                  <c:v>20107</c:v>
                </c:pt>
                <c:pt idx="6">
                  <c:v>20781</c:v>
                </c:pt>
                <c:pt idx="7">
                  <c:v>20311</c:v>
                </c:pt>
                <c:pt idx="8">
                  <c:v>18344</c:v>
                </c:pt>
                <c:pt idx="9">
                  <c:v>23852</c:v>
                </c:pt>
                <c:pt idx="10">
                  <c:v>22059</c:v>
                </c:pt>
                <c:pt idx="11">
                  <c:v>21891</c:v>
                </c:pt>
                <c:pt idx="12">
                  <c:v>259141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2-405F-AE77-927E0C322414}"/>
            </c:ext>
          </c:extLst>
        </c:ser>
        <c:ser>
          <c:idx val="0"/>
          <c:order val="2"/>
          <c:tx>
            <c:strRef>
              <c:f>'Viajeros entr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22-405F-AE77-927E0C32241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21677</c:v>
                </c:pt>
                <c:pt idx="1">
                  <c:v>22615</c:v>
                </c:pt>
                <c:pt idx="2">
                  <c:v>23125</c:v>
                </c:pt>
                <c:pt idx="3">
                  <c:v>21253</c:v>
                </c:pt>
                <c:pt idx="4">
                  <c:v>17689</c:v>
                </c:pt>
                <c:pt idx="5">
                  <c:v>20237</c:v>
                </c:pt>
                <c:pt idx="6">
                  <c:v>21752</c:v>
                </c:pt>
                <c:pt idx="7">
                  <c:v>20050</c:v>
                </c:pt>
                <c:pt idx="8">
                  <c:v>18796</c:v>
                </c:pt>
                <c:pt idx="9">
                  <c:v>23557</c:v>
                </c:pt>
                <c:pt idx="10">
                  <c:v>21920</c:v>
                </c:pt>
                <c:pt idx="11">
                  <c:v>22003</c:v>
                </c:pt>
                <c:pt idx="12">
                  <c:v>254674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22-405F-AE77-927E0C322414}"/>
            </c:ext>
          </c:extLst>
        </c:ser>
        <c:ser>
          <c:idx val="1"/>
          <c:order val="3"/>
          <c:tx>
            <c:strRef>
              <c:f>'Viajeros entr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22-405F-AE77-927E0C32241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22-405F-AE77-927E0C32241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22459</c:v>
                </c:pt>
                <c:pt idx="1">
                  <c:v>21102</c:v>
                </c:pt>
                <c:pt idx="2">
                  <c:v>22301</c:v>
                </c:pt>
                <c:pt idx="3">
                  <c:v>20339</c:v>
                </c:pt>
                <c:pt idx="4">
                  <c:v>18611</c:v>
                </c:pt>
                <c:pt idx="12">
                  <c:v>104812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22-405F-AE77-927E0C322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F22-405F-AE77-927E0C32241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14854</c:v>
                      </c:pt>
                      <c:pt idx="1">
                        <c:v>20280</c:v>
                      </c:pt>
                      <c:pt idx="2">
                        <c:v>20754</c:v>
                      </c:pt>
                      <c:pt idx="3">
                        <c:v>20840</c:v>
                      </c:pt>
                      <c:pt idx="4">
                        <c:v>17394</c:v>
                      </c:pt>
                      <c:pt idx="5">
                        <c:v>16905</c:v>
                      </c:pt>
                      <c:pt idx="6">
                        <c:v>19076</c:v>
                      </c:pt>
                      <c:pt idx="7">
                        <c:v>19139</c:v>
                      </c:pt>
                      <c:pt idx="8">
                        <c:v>16684</c:v>
                      </c:pt>
                      <c:pt idx="9">
                        <c:v>20676</c:v>
                      </c:pt>
                      <c:pt idx="10">
                        <c:v>19991</c:v>
                      </c:pt>
                      <c:pt idx="11">
                        <c:v>21463</c:v>
                      </c:pt>
                      <c:pt idx="12">
                        <c:v>228056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F22-405F-AE77-927E0C32241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F22-405F-AE77-927E0C32241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22-405F-AE77-927E0C32241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F22-405F-AE77-927E0C32241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22-405F-AE77-927E0C32241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22-405F-AE77-927E0C32241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22-405F-AE77-927E0C32241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F22-405F-AE77-927E0C32241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F22-405F-AE77-927E0C32241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F22-405F-AE77-927E0C32241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F22-405F-AE77-927E0C32241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F22-405F-AE77-927E0C32241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F22-405F-AE77-927E0C32241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F22-405F-AE77-927E0C322414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TF'!$L$97:$L$109</c:f>
              <c:numCache>
                <c:formatCode>0.0%</c:formatCode>
                <c:ptCount val="13"/>
                <c:pt idx="0">
                  <c:v>3.6075102643354784E-2</c:v>
                </c:pt>
                <c:pt idx="1">
                  <c:v>-6.6902498341808503E-2</c:v>
                </c:pt>
                <c:pt idx="2">
                  <c:v>-3.5632432432432415E-2</c:v>
                </c:pt>
                <c:pt idx="3">
                  <c:v>-4.3005693313885152E-2</c:v>
                </c:pt>
                <c:pt idx="4">
                  <c:v>5.2122788173441181E-2</c:v>
                </c:pt>
                <c:pt idx="12">
                  <c:v>-1.454507846068509E-2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F22-405F-AE77-927E0C322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24-4635-ABF9-9498FBE41B73}"/>
              </c:ext>
            </c:extLst>
          </c:dPt>
          <c:val>
            <c:numRef>
              <c:f>'EM evol menusual lugar resd'!$G$97:$G$109</c:f>
              <c:numCache>
                <c:formatCode>0.00</c:formatCode>
                <c:ptCount val="13"/>
                <c:pt idx="0">
                  <c:v>7.7287346975651623</c:v>
                </c:pt>
                <c:pt idx="1">
                  <c:v>7.2371334927805826</c:v>
                </c:pt>
                <c:pt idx="2">
                  <c:v>6.7771826031339941</c:v>
                </c:pt>
                <c:pt idx="3">
                  <c:v>7.1761118048218231</c:v>
                </c:pt>
                <c:pt idx="4">
                  <c:v>7.215223838440898</c:v>
                </c:pt>
                <c:pt idx="5">
                  <c:v>7.3506738946635499</c:v>
                </c:pt>
                <c:pt idx="6">
                  <c:v>7.632933930032241</c:v>
                </c:pt>
                <c:pt idx="7">
                  <c:v>7.9521933927428483</c:v>
                </c:pt>
                <c:pt idx="8">
                  <c:v>7.3389119058002619</c:v>
                </c:pt>
                <c:pt idx="9">
                  <c:v>6.9657051819553919</c:v>
                </c:pt>
                <c:pt idx="10">
                  <c:v>7.1145564168819986</c:v>
                </c:pt>
                <c:pt idx="11">
                  <c:v>7.0803069754693713</c:v>
                </c:pt>
                <c:pt idx="12">
                  <c:v>7.2831624482424626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24-4635-ABF9-9498FBE41B73}"/>
            </c:ext>
          </c:extLst>
        </c:ser>
        <c:ser>
          <c:idx val="0"/>
          <c:order val="2"/>
          <c:tx>
            <c:strRef>
              <c:f>'EM evol menusual lugar resd'!$I$95:$J$95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24-4635-ABF9-9498FBE41B7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7.6465378050468242</c:v>
                </c:pt>
                <c:pt idx="1">
                  <c:v>7.3257572407694012</c:v>
                </c:pt>
                <c:pt idx="2">
                  <c:v>7.0455783783783783</c:v>
                </c:pt>
                <c:pt idx="3">
                  <c:v>7.1445442996282882</c:v>
                </c:pt>
                <c:pt idx="4">
                  <c:v>7.6977217479789699</c:v>
                </c:pt>
                <c:pt idx="5">
                  <c:v>7.2467262934229382</c:v>
                </c:pt>
                <c:pt idx="6">
                  <c:v>7.6586061051857302</c:v>
                </c:pt>
                <c:pt idx="7">
                  <c:v>8.2997506234413958</c:v>
                </c:pt>
                <c:pt idx="8">
                  <c:v>7.6414130666099167</c:v>
                </c:pt>
                <c:pt idx="9">
                  <c:v>7.2994439020248763</c:v>
                </c:pt>
                <c:pt idx="10">
                  <c:v>7.1554744525547447</c:v>
                </c:pt>
                <c:pt idx="11">
                  <c:v>7.0942144253056405</c:v>
                </c:pt>
                <c:pt idx="12">
                  <c:v>7.4233647722186014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24-4635-ABF9-9498FBE41B73}"/>
            </c:ext>
          </c:extLst>
        </c:ser>
        <c:ser>
          <c:idx val="1"/>
          <c:order val="3"/>
          <c:tx>
            <c:strRef>
              <c:f>'EM evol menusual lugar resd'!$K$95:$L$95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24-4635-ABF9-9498FBE41B7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24-4635-ABF9-9498FBE41B7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7.4318090743131933</c:v>
                </c:pt>
                <c:pt idx="1">
                  <c:v>7.7657568003032891</c:v>
                </c:pt>
                <c:pt idx="2">
                  <c:v>7.32590466795211</c:v>
                </c:pt>
                <c:pt idx="3">
                  <c:v>7.1102807414327156</c:v>
                </c:pt>
                <c:pt idx="4">
                  <c:v>7.0021492665627854</c:v>
                </c:pt>
                <c:pt idx="12">
                  <c:v>7.3378239132923708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24-4635-ABF9-9498FBE41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A24-4635-ABF9-9498FBE41B7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6.4585365853658541</c:v>
                      </c:pt>
                      <c:pt idx="1">
                        <c:v>5.3278617710583154</c:v>
                      </c:pt>
                      <c:pt idx="2">
                        <c:v>6.549460043196544</c:v>
                      </c:pt>
                      <c:pt idx="3">
                        <c:v>5.5182413470533209</c:v>
                      </c:pt>
                      <c:pt idx="4">
                        <c:v>5.0102339181286553</c:v>
                      </c:pt>
                      <c:pt idx="5">
                        <c:v>6.4601671309192197</c:v>
                      </c:pt>
                      <c:pt idx="6">
                        <c:v>7.0141099261689908</c:v>
                      </c:pt>
                      <c:pt idx="7">
                        <c:v>6.4512410426835602</c:v>
                      </c:pt>
                      <c:pt idx="8">
                        <c:v>7.082481389578164</c:v>
                      </c:pt>
                      <c:pt idx="9">
                        <c:v>6.5688409646233934</c:v>
                      </c:pt>
                      <c:pt idx="10">
                        <c:v>7.1657880580957505</c:v>
                      </c:pt>
                      <c:pt idx="11">
                        <c:v>6.5794545249633725</c:v>
                      </c:pt>
                      <c:pt idx="12">
                        <c:v>6.6540103016924208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A24-4635-ABF9-9498FBE41B7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resd'!$L$96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A24-4635-ABF9-9498FBE41B7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24-4635-ABF9-9498FBE41B7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A24-4635-ABF9-9498FBE41B7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A24-4635-ABF9-9498FBE41B7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A24-4635-ABF9-9498FBE41B7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A24-4635-ABF9-9498FBE41B7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A24-4635-ABF9-9498FBE41B7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A24-4635-ABF9-9498FBE41B7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A24-4635-ABF9-9498FBE41B7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A24-4635-ABF9-9498FBE41B7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A24-4635-ABF9-9498FBE41B7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A24-4635-ABF9-9498FBE41B7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A24-4635-ABF9-9498FBE41B73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resd'!$L$97:$L$109</c:f>
              <c:numCache>
                <c:formatCode>0.00</c:formatCode>
                <c:ptCount val="13"/>
                <c:pt idx="0">
                  <c:v>-0.21472873073363097</c:v>
                </c:pt>
                <c:pt idx="1">
                  <c:v>0.43999955953388792</c:v>
                </c:pt>
                <c:pt idx="2">
                  <c:v>0.28032628957373174</c:v>
                </c:pt>
                <c:pt idx="3">
                  <c:v>-3.4263558195572585E-2</c:v>
                </c:pt>
                <c:pt idx="4">
                  <c:v>-0.69557248141618455</c:v>
                </c:pt>
                <c:pt idx="12">
                  <c:v>-1.8046299853672565E-2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A24-4635-ABF9-9498FBE41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27-4D65-921F-5C8D3E511262}"/>
              </c:ext>
            </c:extLst>
          </c:dPt>
          <c:val>
            <c:numRef>
              <c:f>'EM evol menusual lugar resd'!$G$119:$G$131</c:f>
              <c:numCache>
                <c:formatCode>0.00</c:formatCode>
                <c:ptCount val="13"/>
                <c:pt idx="0">
                  <c:v>7.8009301270417426</c:v>
                </c:pt>
                <c:pt idx="1">
                  <c:v>7.3254189944134076</c:v>
                </c:pt>
                <c:pt idx="2">
                  <c:v>6.58644785600847</c:v>
                </c:pt>
                <c:pt idx="3">
                  <c:v>7.2563217110393223</c:v>
                </c:pt>
                <c:pt idx="4">
                  <c:v>7.2387146878943796</c:v>
                </c:pt>
                <c:pt idx="5">
                  <c:v>7.4717546914296769</c:v>
                </c:pt>
                <c:pt idx="6">
                  <c:v>7.5208927342444207</c:v>
                </c:pt>
                <c:pt idx="7">
                  <c:v>8.2123629112662009</c:v>
                </c:pt>
                <c:pt idx="8">
                  <c:v>7.5409499080385158</c:v>
                </c:pt>
                <c:pt idx="9">
                  <c:v>7.3660401115208201</c:v>
                </c:pt>
                <c:pt idx="10">
                  <c:v>7.3525042444821729</c:v>
                </c:pt>
                <c:pt idx="11">
                  <c:v>6.8791851771589556</c:v>
                </c:pt>
                <c:pt idx="12">
                  <c:v>7.3827802166648056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7-4D65-921F-5C8D3E511262}"/>
            </c:ext>
          </c:extLst>
        </c:ser>
        <c:ser>
          <c:idx val="0"/>
          <c:order val="2"/>
          <c:tx>
            <c:strRef>
              <c:f>'EM evol menusual lugar resd'!$I$117:$J$117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27-4D65-921F-5C8D3E51126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8.2206811005863774</c:v>
                </c:pt>
                <c:pt idx="1">
                  <c:v>7.6376719576719578</c:v>
                </c:pt>
                <c:pt idx="2">
                  <c:v>7.1928329509450455</c:v>
                </c:pt>
                <c:pt idx="3">
                  <c:v>7.4496042216358838</c:v>
                </c:pt>
                <c:pt idx="4">
                  <c:v>7.6742393092105265</c:v>
                </c:pt>
                <c:pt idx="5">
                  <c:v>7.4459115805946796</c:v>
                </c:pt>
                <c:pt idx="6">
                  <c:v>7.4017708909795239</c:v>
                </c:pt>
                <c:pt idx="7">
                  <c:v>8.1807273741977493</c:v>
                </c:pt>
                <c:pt idx="8">
                  <c:v>7.8828231829178499</c:v>
                </c:pt>
                <c:pt idx="9">
                  <c:v>7.6954667655511262</c:v>
                </c:pt>
                <c:pt idx="10">
                  <c:v>7.7374067164179108</c:v>
                </c:pt>
                <c:pt idx="11">
                  <c:v>7.5679450757575761</c:v>
                </c:pt>
                <c:pt idx="12">
                  <c:v>7.6740495125594732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27-4D65-921F-5C8D3E511262}"/>
            </c:ext>
          </c:extLst>
        </c:ser>
        <c:ser>
          <c:idx val="1"/>
          <c:order val="3"/>
          <c:tx>
            <c:strRef>
              <c:f>'EM evol menusual lugar resd'!$K$117:$L$117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27-4D65-921F-5C8D3E51126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27-4D65-921F-5C8D3E51126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7.9214605580434032</c:v>
                </c:pt>
                <c:pt idx="1">
                  <c:v>8.0129692832764512</c:v>
                </c:pt>
                <c:pt idx="2">
                  <c:v>7.4552545155993428</c:v>
                </c:pt>
                <c:pt idx="3">
                  <c:v>8.0624626776543646</c:v>
                </c:pt>
                <c:pt idx="4">
                  <c:v>7.4849375459221159</c:v>
                </c:pt>
                <c:pt idx="12">
                  <c:v>7.7816225846238183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27-4D65-921F-5C8D3E51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827-4D65-921F-5C8D3E51126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6.5042016806722689</c:v>
                      </c:pt>
                      <c:pt idx="1">
                        <c:v>4.0470588235294116</c:v>
                      </c:pt>
                      <c:pt idx="2">
                        <c:v>3.8153846153846156</c:v>
                      </c:pt>
                      <c:pt idx="3">
                        <c:v>2.0697674418604652</c:v>
                      </c:pt>
                      <c:pt idx="4">
                        <c:v>2.9821428571428572</c:v>
                      </c:pt>
                      <c:pt idx="5">
                        <c:v>5.4222222222222225</c:v>
                      </c:pt>
                      <c:pt idx="6">
                        <c:v>6.4112291350531105</c:v>
                      </c:pt>
                      <c:pt idx="7">
                        <c:v>5.0424137931034485</c:v>
                      </c:pt>
                      <c:pt idx="8">
                        <c:v>7.7452655031563316</c:v>
                      </c:pt>
                      <c:pt idx="9">
                        <c:v>7.1007009011586328</c:v>
                      </c:pt>
                      <c:pt idx="10">
                        <c:v>7.5264134780125644</c:v>
                      </c:pt>
                      <c:pt idx="11">
                        <c:v>6.7358556056924677</c:v>
                      </c:pt>
                      <c:pt idx="12">
                        <c:v>6.9136660747345751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827-4D65-921F-5C8D3E51126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resd'!$L$118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827-4D65-921F-5C8D3E51126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827-4D65-921F-5C8D3E51126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827-4D65-921F-5C8D3E51126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827-4D65-921F-5C8D3E51126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827-4D65-921F-5C8D3E51126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827-4D65-921F-5C8D3E51126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827-4D65-921F-5C8D3E51126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827-4D65-921F-5C8D3E51126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827-4D65-921F-5C8D3E51126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827-4D65-921F-5C8D3E51126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827-4D65-921F-5C8D3E51126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827-4D65-921F-5C8D3E51126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827-4D65-921F-5C8D3E511262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resd'!$L$119:$L$131</c:f>
              <c:numCache>
                <c:formatCode>0.00</c:formatCode>
                <c:ptCount val="13"/>
                <c:pt idx="0">
                  <c:v>-0.29922054254297414</c:v>
                </c:pt>
                <c:pt idx="1">
                  <c:v>0.37529732560449336</c:v>
                </c:pt>
                <c:pt idx="2">
                  <c:v>0.26242156465429733</c:v>
                </c:pt>
                <c:pt idx="3">
                  <c:v>0.61285845601848088</c:v>
                </c:pt>
                <c:pt idx="4">
                  <c:v>-0.18930176328841064</c:v>
                </c:pt>
                <c:pt idx="12">
                  <c:v>0.1509716869077451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827-4D65-921F-5C8D3E51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C0-43ED-B438-5C94235E8DB2}"/>
              </c:ext>
            </c:extLst>
          </c:dPt>
          <c:val>
            <c:numRef>
              <c:f>'EM evol menusual lugar resd'!$G$141:$G$153</c:f>
              <c:numCache>
                <c:formatCode>0.00</c:formatCode>
                <c:ptCount val="13"/>
                <c:pt idx="0">
                  <c:v>9.5926157697121397</c:v>
                </c:pt>
                <c:pt idx="1">
                  <c:v>9.1799802761341223</c:v>
                </c:pt>
                <c:pt idx="2">
                  <c:v>7.9189031505250878</c:v>
                </c:pt>
                <c:pt idx="3">
                  <c:v>9.9245283018867916</c:v>
                </c:pt>
                <c:pt idx="4">
                  <c:v>9.1011302795954787</c:v>
                </c:pt>
                <c:pt idx="5">
                  <c:v>8.6592379583033789</c:v>
                </c:pt>
                <c:pt idx="6">
                  <c:v>9.7504288164665525</c:v>
                </c:pt>
                <c:pt idx="7">
                  <c:v>9.4147727272727266</c:v>
                </c:pt>
                <c:pt idx="8">
                  <c:v>9.2540394973070015</c:v>
                </c:pt>
                <c:pt idx="9">
                  <c:v>8.8236196319018401</c:v>
                </c:pt>
                <c:pt idx="10">
                  <c:v>8.2161835748792278</c:v>
                </c:pt>
                <c:pt idx="11">
                  <c:v>8.446748878923767</c:v>
                </c:pt>
                <c:pt idx="12">
                  <c:v>8.8677046429237372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C0-43ED-B438-5C94235E8DB2}"/>
            </c:ext>
          </c:extLst>
        </c:ser>
        <c:ser>
          <c:idx val="0"/>
          <c:order val="3"/>
          <c:tx>
            <c:strRef>
              <c:f>'EM evol menusual lugar resd'!$I$139:$J$139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C0-43ED-B438-5C94235E8DB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8.2321326472269867</c:v>
                </c:pt>
                <c:pt idx="1">
                  <c:v>8.9388221841052022</c:v>
                </c:pt>
                <c:pt idx="2">
                  <c:v>8.2895294616362865</c:v>
                </c:pt>
                <c:pt idx="3">
                  <c:v>7.8938468764678253</c:v>
                </c:pt>
                <c:pt idx="4">
                  <c:v>12.54282267792521</c:v>
                </c:pt>
                <c:pt idx="5">
                  <c:v>9.0062460961898818</c:v>
                </c:pt>
                <c:pt idx="6">
                  <c:v>9.8148606811145509</c:v>
                </c:pt>
                <c:pt idx="7">
                  <c:v>9.781685467816855</c:v>
                </c:pt>
                <c:pt idx="8">
                  <c:v>9.7643636363636368</c:v>
                </c:pt>
                <c:pt idx="9">
                  <c:v>8.1571428571428566</c:v>
                </c:pt>
                <c:pt idx="10">
                  <c:v>7.9636135508155581</c:v>
                </c:pt>
                <c:pt idx="11">
                  <c:v>8.140483383685801</c:v>
                </c:pt>
                <c:pt idx="12">
                  <c:v>8.7609598523304104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C0-43ED-B438-5C94235E8DB2}"/>
            </c:ext>
          </c:extLst>
        </c:ser>
        <c:ser>
          <c:idx val="1"/>
          <c:order val="4"/>
          <c:tx>
            <c:strRef>
              <c:f>'EM evol menusual lugar resd'!$K$139:$L$139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C0-43ED-B438-5C94235E8DB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C0-43ED-B438-5C94235E8DB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7.774903687396808</c:v>
                </c:pt>
                <c:pt idx="1">
                  <c:v>8.3076049943246311</c:v>
                </c:pt>
                <c:pt idx="2">
                  <c:v>7.7248822605965461</c:v>
                </c:pt>
                <c:pt idx="3">
                  <c:v>7.7075306479859895</c:v>
                </c:pt>
                <c:pt idx="4">
                  <c:v>7.3985401459854012</c:v>
                </c:pt>
                <c:pt idx="12">
                  <c:v>7.7944625407166122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C0-43ED-B438-5C94235E8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C0-43ED-B438-5C94235E8DB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7.5774058577405858</c:v>
                      </c:pt>
                      <c:pt idx="1">
                        <c:v>7.015625</c:v>
                      </c:pt>
                      <c:pt idx="2">
                        <c:v>7.231012658227848</c:v>
                      </c:pt>
                      <c:pt idx="3">
                        <c:v>7.3420074349442377</c:v>
                      </c:pt>
                      <c:pt idx="4">
                        <c:v>6.5496183206106871</c:v>
                      </c:pt>
                      <c:pt idx="5">
                        <c:v>7.9567099567099566</c:v>
                      </c:pt>
                      <c:pt idx="6">
                        <c:v>7.3955555555555552</c:v>
                      </c:pt>
                      <c:pt idx="7">
                        <c:v>6.5977900552486188</c:v>
                      </c:pt>
                      <c:pt idx="8">
                        <c:v>7.3301088270858523</c:v>
                      </c:pt>
                      <c:pt idx="9">
                        <c:v>6.9228694714131604</c:v>
                      </c:pt>
                      <c:pt idx="10">
                        <c:v>7.9698209718670077</c:v>
                      </c:pt>
                      <c:pt idx="11">
                        <c:v>8.2085187539732996</c:v>
                      </c:pt>
                      <c:pt idx="12">
                        <c:v>7.4559044955904499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C0-43ED-B438-5C94235E8DB2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92C0-43ED-B438-5C94235E8DB2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resd'!$E$141:$E$152,'EM evol menusual lugar resd'!$E$153)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8.3240911891558849</c:v>
                      </c:pt>
                      <c:pt idx="1">
                        <c:v>7.9921135646687693</c:v>
                      </c:pt>
                      <c:pt idx="2">
                        <c:v>8.19392523364486</c:v>
                      </c:pt>
                      <c:pt idx="3">
                        <c:v>7.7774952320406863</c:v>
                      </c:pt>
                      <c:pt idx="4">
                        <c:v>7.8512089274643522</c:v>
                      </c:pt>
                      <c:pt idx="5">
                        <c:v>10.041487839771101</c:v>
                      </c:pt>
                      <c:pt idx="6">
                        <c:v>9.4104084321475625</c:v>
                      </c:pt>
                      <c:pt idx="7">
                        <c:v>9.9661354581673312</c:v>
                      </c:pt>
                      <c:pt idx="8">
                        <c:v>8.6907849829351544</c:v>
                      </c:pt>
                      <c:pt idx="9">
                        <c:v>9.565085771947528</c:v>
                      </c:pt>
                      <c:pt idx="10">
                        <c:v>8.4321148825065269</c:v>
                      </c:pt>
                      <c:pt idx="11">
                        <c:v>8.8064864864864862</c:v>
                      </c:pt>
                      <c:pt idx="12">
                        <c:v>8.7135806018784745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2C0-43ED-B438-5C94235E8DB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resd'!$L$140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C0-43ED-B438-5C94235E8DB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C0-43ED-B438-5C94235E8DB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C0-43ED-B438-5C94235E8DB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C0-43ED-B438-5C94235E8DB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C0-43ED-B438-5C94235E8DB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C0-43ED-B438-5C94235E8DB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C0-43ED-B438-5C94235E8DB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C0-43ED-B438-5C94235E8DB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C0-43ED-B438-5C94235E8DB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C0-43ED-B438-5C94235E8DB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C0-43ED-B438-5C94235E8DB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C0-43ED-B438-5C94235E8DB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C0-43ED-B438-5C94235E8DB2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resd'!$L$141:$L$153</c:f>
              <c:numCache>
                <c:formatCode>0.00</c:formatCode>
                <c:ptCount val="13"/>
                <c:pt idx="0">
                  <c:v>-0.45722895983017864</c:v>
                </c:pt>
                <c:pt idx="1">
                  <c:v>-0.63121718978057118</c:v>
                </c:pt>
                <c:pt idx="2">
                  <c:v>-0.56464720103974031</c:v>
                </c:pt>
                <c:pt idx="3">
                  <c:v>-0.18631622848183582</c:v>
                </c:pt>
                <c:pt idx="4">
                  <c:v>-5.1442825319398091</c:v>
                </c:pt>
                <c:pt idx="12">
                  <c:v>-0.91693848027034264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C0-43ED-B438-5C94235E8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D6-4F57-BBF7-C59E239C6D29}"/>
              </c:ext>
            </c:extLst>
          </c:dPt>
          <c:val>
            <c:numRef>
              <c:f>'EM evol menusual lugar resd'!$G$163:$G$175</c:f>
              <c:numCache>
                <c:formatCode>0.00</c:formatCode>
                <c:ptCount val="13"/>
                <c:pt idx="0">
                  <c:v>7.8937875751503004</c:v>
                </c:pt>
                <c:pt idx="1">
                  <c:v>6.1108410306271272</c:v>
                </c:pt>
                <c:pt idx="2">
                  <c:v>7.023180154534364</c:v>
                </c:pt>
                <c:pt idx="3">
                  <c:v>5.9860979462875195</c:v>
                </c:pt>
                <c:pt idx="4">
                  <c:v>7.0540976988292288</c:v>
                </c:pt>
                <c:pt idx="5">
                  <c:v>6.846736596736597</c:v>
                </c:pt>
                <c:pt idx="6">
                  <c:v>7.4846723044397461</c:v>
                </c:pt>
                <c:pt idx="7">
                  <c:v>7.9534117647058826</c:v>
                </c:pt>
                <c:pt idx="8">
                  <c:v>6.5689448441247</c:v>
                </c:pt>
                <c:pt idx="9">
                  <c:v>6.1717967072297784</c:v>
                </c:pt>
                <c:pt idx="10">
                  <c:v>5.8347953216374266</c:v>
                </c:pt>
                <c:pt idx="11">
                  <c:v>6.7889048991354466</c:v>
                </c:pt>
                <c:pt idx="12">
                  <c:v>6.7663577989108346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6-4F57-BBF7-C59E239C6D29}"/>
            </c:ext>
          </c:extLst>
        </c:ser>
        <c:ser>
          <c:idx val="0"/>
          <c:order val="2"/>
          <c:tx>
            <c:strRef>
              <c:f>'EM evol menusual lugar resd'!$I$161:$J$161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D6-4F57-BBF7-C59E239C6D2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7.2264875239923221</c:v>
                </c:pt>
                <c:pt idx="1">
                  <c:v>6.3094629156010233</c:v>
                </c:pt>
                <c:pt idx="2">
                  <c:v>6.5350000000000001</c:v>
                </c:pt>
                <c:pt idx="3">
                  <c:v>6.1740909090909089</c:v>
                </c:pt>
                <c:pt idx="4">
                  <c:v>7.4310954063604244</c:v>
                </c:pt>
                <c:pt idx="5">
                  <c:v>7.2542975696502667</c:v>
                </c:pt>
                <c:pt idx="6">
                  <c:v>7.0748587570621471</c:v>
                </c:pt>
                <c:pt idx="7">
                  <c:v>8.1352278294953457</c:v>
                </c:pt>
                <c:pt idx="8">
                  <c:v>7.5481120584652865</c:v>
                </c:pt>
                <c:pt idx="9">
                  <c:v>6.3906847410497045</c:v>
                </c:pt>
                <c:pt idx="10">
                  <c:v>5.36242774566474</c:v>
                </c:pt>
                <c:pt idx="11">
                  <c:v>5.9061784897025174</c:v>
                </c:pt>
                <c:pt idx="12">
                  <c:v>6.7474636455867429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D6-4F57-BBF7-C59E239C6D29}"/>
            </c:ext>
          </c:extLst>
        </c:ser>
        <c:ser>
          <c:idx val="1"/>
          <c:order val="3"/>
          <c:tx>
            <c:strRef>
              <c:f>'EM evol menusual lugar resd'!$K$161:$L$161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D6-4F57-BBF7-C59E239C6D2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D6-4F57-BBF7-C59E239C6D2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6.7136273864384464</c:v>
                </c:pt>
                <c:pt idx="1">
                  <c:v>6.3638651233014594</c:v>
                </c:pt>
                <c:pt idx="2">
                  <c:v>6.4968078932095183</c:v>
                </c:pt>
                <c:pt idx="3">
                  <c:v>6.3537576167907925</c:v>
                </c:pt>
                <c:pt idx="4">
                  <c:v>6.7000465766185373</c:v>
                </c:pt>
                <c:pt idx="12">
                  <c:v>6.5044530493707651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D6-4F57-BBF7-C59E239C6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D6-4F57-BBF7-C59E239C6D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5.8173913043478258</c:v>
                      </c:pt>
                      <c:pt idx="1">
                        <c:v>4.5502645502645507</c:v>
                      </c:pt>
                      <c:pt idx="2">
                        <c:v>6.5810439560439562</c:v>
                      </c:pt>
                      <c:pt idx="3">
                        <c:v>4.0613107822410148</c:v>
                      </c:pt>
                      <c:pt idx="4">
                        <c:v>4.3159065628476085</c:v>
                      </c:pt>
                      <c:pt idx="5">
                        <c:v>5.9469496021220163</c:v>
                      </c:pt>
                      <c:pt idx="6">
                        <c:v>6.3998250218722657</c:v>
                      </c:pt>
                      <c:pt idx="7">
                        <c:v>7.0756446991404012</c:v>
                      </c:pt>
                      <c:pt idx="8">
                        <c:v>7.2506329113924046</c:v>
                      </c:pt>
                      <c:pt idx="9">
                        <c:v>5.982193732193732</c:v>
                      </c:pt>
                      <c:pt idx="10">
                        <c:v>6.9024390243902438</c:v>
                      </c:pt>
                      <c:pt idx="11">
                        <c:v>6.2885729331226958</c:v>
                      </c:pt>
                      <c:pt idx="12">
                        <c:v>6.1666010756919851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D6-4F57-BBF7-C59E239C6D2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resd'!$L$162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D6-4F57-BBF7-C59E239C6D2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D6-4F57-BBF7-C59E239C6D2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D6-4F57-BBF7-C59E239C6D2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D6-4F57-BBF7-C59E239C6D2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D6-4F57-BBF7-C59E239C6D2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D6-4F57-BBF7-C59E239C6D2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D6-4F57-BBF7-C59E239C6D2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D6-4F57-BBF7-C59E239C6D2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D6-4F57-BBF7-C59E239C6D2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D6-4F57-BBF7-C59E239C6D2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D6-4F57-BBF7-C59E239C6D2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D6-4F57-BBF7-C59E239C6D2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D6-4F57-BBF7-C59E239C6D29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resd'!$L$163:$L$175</c:f>
              <c:numCache>
                <c:formatCode>0.00</c:formatCode>
                <c:ptCount val="13"/>
                <c:pt idx="0">
                  <c:v>-0.51286013755387572</c:v>
                </c:pt>
                <c:pt idx="1">
                  <c:v>5.4402207700436023E-2</c:v>
                </c:pt>
                <c:pt idx="2">
                  <c:v>-3.8192106790481795E-2</c:v>
                </c:pt>
                <c:pt idx="3">
                  <c:v>0.17966670769988369</c:v>
                </c:pt>
                <c:pt idx="4">
                  <c:v>-0.73104882974188712</c:v>
                </c:pt>
                <c:pt idx="12">
                  <c:v>-0.16099000151125775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D6-4F57-BBF7-C59E239C6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C5-453B-B6B8-318EE755DE33}"/>
              </c:ext>
            </c:extLst>
          </c:dPt>
          <c:val>
            <c:numRef>
              <c:f>'EM evol menusual lugar resd'!$G$185:$G$197</c:f>
              <c:numCache>
                <c:formatCode>0.00</c:formatCode>
                <c:ptCount val="13"/>
                <c:pt idx="0">
                  <c:v>8.581047381546135</c:v>
                </c:pt>
                <c:pt idx="1">
                  <c:v>7.6536796536796539</c:v>
                </c:pt>
                <c:pt idx="2">
                  <c:v>7.7043918918918921</c:v>
                </c:pt>
                <c:pt idx="3">
                  <c:v>8.6806930693069315</c:v>
                </c:pt>
                <c:pt idx="4">
                  <c:v>8.140703517587939</c:v>
                </c:pt>
                <c:pt idx="5">
                  <c:v>8.120075046904315</c:v>
                </c:pt>
                <c:pt idx="6">
                  <c:v>7.4171974522292992</c:v>
                </c:pt>
                <c:pt idx="7">
                  <c:v>6.4814814814814818</c:v>
                </c:pt>
                <c:pt idx="8">
                  <c:v>7.8940092165898621</c:v>
                </c:pt>
                <c:pt idx="9">
                  <c:v>6.36</c:v>
                </c:pt>
                <c:pt idx="10">
                  <c:v>6.4905660377358494</c:v>
                </c:pt>
                <c:pt idx="11">
                  <c:v>6.6901408450704229</c:v>
                </c:pt>
                <c:pt idx="12">
                  <c:v>7.5222679306027542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5-453B-B6B8-318EE755DE33}"/>
            </c:ext>
          </c:extLst>
        </c:ser>
        <c:ser>
          <c:idx val="0"/>
          <c:order val="2"/>
          <c:tx>
            <c:strRef>
              <c:f>'EM evol menusual lugar resd'!$I$183:$J$183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FC5-453B-B6B8-318EE755DE3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7.8496932515337425</c:v>
                </c:pt>
                <c:pt idx="1">
                  <c:v>6.2706552706552703</c:v>
                </c:pt>
                <c:pt idx="2">
                  <c:v>7.7165354330708658</c:v>
                </c:pt>
                <c:pt idx="3">
                  <c:v>5.963093145869947</c:v>
                </c:pt>
                <c:pt idx="4">
                  <c:v>11.962085308056873</c:v>
                </c:pt>
                <c:pt idx="5">
                  <c:v>7.7861842105263159</c:v>
                </c:pt>
                <c:pt idx="6">
                  <c:v>7.7472924187725631</c:v>
                </c:pt>
                <c:pt idx="7">
                  <c:v>7.8896321070234112</c:v>
                </c:pt>
                <c:pt idx="8">
                  <c:v>7.2243902439024392</c:v>
                </c:pt>
                <c:pt idx="9">
                  <c:v>6.3097713097713095</c:v>
                </c:pt>
                <c:pt idx="10">
                  <c:v>6.509615384615385</c:v>
                </c:pt>
                <c:pt idx="11">
                  <c:v>6.5411985018726595</c:v>
                </c:pt>
                <c:pt idx="12">
                  <c:v>7.2019002375296912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C5-453B-B6B8-318EE755DE33}"/>
            </c:ext>
          </c:extLst>
        </c:ser>
        <c:ser>
          <c:idx val="1"/>
          <c:order val="3"/>
          <c:tx>
            <c:strRef>
              <c:f>'EM evol menusual lugar resd'!$K$183:$L$183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C5-453B-B6B8-318EE755DE3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C5-453B-B6B8-318EE755DE3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7.712074303405573</c:v>
                </c:pt>
                <c:pt idx="1">
                  <c:v>6.7702349869451695</c:v>
                </c:pt>
                <c:pt idx="2">
                  <c:v>7.9440789473684212</c:v>
                </c:pt>
                <c:pt idx="3">
                  <c:v>5.3320964749536177</c:v>
                </c:pt>
                <c:pt idx="4">
                  <c:v>8.8328530259365987</c:v>
                </c:pt>
                <c:pt idx="12">
                  <c:v>7.0875527426160341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C5-453B-B6B8-318EE755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FC5-453B-B6B8-318EE755DE3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6.3085714285714287</c:v>
                      </c:pt>
                      <c:pt idx="1">
                        <c:v>8.6111111111111107</c:v>
                      </c:pt>
                      <c:pt idx="2">
                        <c:v>5.25</c:v>
                      </c:pt>
                      <c:pt idx="3">
                        <c:v>5.2121212121212119</c:v>
                      </c:pt>
                      <c:pt idx="4">
                        <c:v>4.8250000000000002</c:v>
                      </c:pt>
                      <c:pt idx="5">
                        <c:v>6.8023255813953485</c:v>
                      </c:pt>
                      <c:pt idx="6">
                        <c:v>9.1930693069306937</c:v>
                      </c:pt>
                      <c:pt idx="7">
                        <c:v>4.776859504132231</c:v>
                      </c:pt>
                      <c:pt idx="8">
                        <c:v>6.3159999999999998</c:v>
                      </c:pt>
                      <c:pt idx="9">
                        <c:v>5.9019607843137258</c:v>
                      </c:pt>
                      <c:pt idx="10">
                        <c:v>7.4267515923566876</c:v>
                      </c:pt>
                      <c:pt idx="11">
                        <c:v>5.7030965391621127</c:v>
                      </c:pt>
                      <c:pt idx="12">
                        <c:v>6.2224880382775121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FC5-453B-B6B8-318EE755DE3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resd'!$L$184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FC5-453B-B6B8-318EE755DE3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FC5-453B-B6B8-318EE755DE3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FC5-453B-B6B8-318EE755DE3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FC5-453B-B6B8-318EE755DE3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FC5-453B-B6B8-318EE755DE3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FC5-453B-B6B8-318EE755DE3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FC5-453B-B6B8-318EE755DE3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FC5-453B-B6B8-318EE755DE3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FC5-453B-B6B8-318EE755DE3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FC5-453B-B6B8-318EE755DE3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FC5-453B-B6B8-318EE755DE3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FC5-453B-B6B8-318EE755DE3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FC5-453B-B6B8-318EE755DE33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resd'!$L$185:$L$197</c:f>
              <c:numCache>
                <c:formatCode>0.00</c:formatCode>
                <c:ptCount val="13"/>
                <c:pt idx="0">
                  <c:v>-0.13761894812816955</c:v>
                </c:pt>
                <c:pt idx="1">
                  <c:v>0.49957971628989917</c:v>
                </c:pt>
                <c:pt idx="2">
                  <c:v>0.22754351429755548</c:v>
                </c:pt>
                <c:pt idx="3">
                  <c:v>-0.63099667091632927</c:v>
                </c:pt>
                <c:pt idx="4">
                  <c:v>-3.1292322821202738</c:v>
                </c:pt>
                <c:pt idx="12">
                  <c:v>-0.32104355771040805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FC5-453B-B6B8-318EE755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5B-457A-9DD8-764148CA0E1E}"/>
              </c:ext>
            </c:extLst>
          </c:dPt>
          <c:val>
            <c:numRef>
              <c:f>'EM evol menusual lugar resd'!$G$207:$G$219</c:f>
              <c:numCache>
                <c:formatCode>0.00</c:formatCode>
                <c:ptCount val="13"/>
                <c:pt idx="0">
                  <c:v>9.8370883882149052</c:v>
                </c:pt>
                <c:pt idx="1">
                  <c:v>9.6203288490284002</c:v>
                </c:pt>
                <c:pt idx="2">
                  <c:v>10.040567951318458</c:v>
                </c:pt>
                <c:pt idx="3">
                  <c:v>8.3473684210526322</c:v>
                </c:pt>
                <c:pt idx="4">
                  <c:v>10.84819734345351</c:v>
                </c:pt>
                <c:pt idx="5">
                  <c:v>12.085648148148149</c:v>
                </c:pt>
                <c:pt idx="6">
                  <c:v>9.9510357815442561</c:v>
                </c:pt>
                <c:pt idx="7">
                  <c:v>9.5925196850393704</c:v>
                </c:pt>
                <c:pt idx="8">
                  <c:v>8.4372197309417043</c:v>
                </c:pt>
                <c:pt idx="9">
                  <c:v>7.2849002849002851</c:v>
                </c:pt>
                <c:pt idx="10">
                  <c:v>5.5432300163132133</c:v>
                </c:pt>
                <c:pt idx="11">
                  <c:v>7.8854805725971371</c:v>
                </c:pt>
                <c:pt idx="12">
                  <c:v>9.005032789385389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B-457A-9DD8-764148CA0E1E}"/>
            </c:ext>
          </c:extLst>
        </c:ser>
        <c:ser>
          <c:idx val="0"/>
          <c:order val="2"/>
          <c:tx>
            <c:strRef>
              <c:f>'EM evol menusual lugar resd'!$I$205:$J$205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25B-457A-9DD8-764148CA0E1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8.822265625</c:v>
                </c:pt>
                <c:pt idx="1">
                  <c:v>6.4498525073746311</c:v>
                </c:pt>
                <c:pt idx="2">
                  <c:v>7.5100548446069473</c:v>
                </c:pt>
                <c:pt idx="3">
                  <c:v>7.1983050847457628</c:v>
                </c:pt>
                <c:pt idx="4">
                  <c:v>11.260714285714286</c:v>
                </c:pt>
                <c:pt idx="5">
                  <c:v>9.2015113350125937</c:v>
                </c:pt>
                <c:pt idx="6">
                  <c:v>10.435852372583479</c:v>
                </c:pt>
                <c:pt idx="7">
                  <c:v>14.211640211640212</c:v>
                </c:pt>
                <c:pt idx="8">
                  <c:v>10.145969498910675</c:v>
                </c:pt>
                <c:pt idx="9">
                  <c:v>11.94659300184162</c:v>
                </c:pt>
                <c:pt idx="10">
                  <c:v>14.721461187214611</c:v>
                </c:pt>
                <c:pt idx="11">
                  <c:v>8.3259557344064383</c:v>
                </c:pt>
                <c:pt idx="12">
                  <c:v>9.6961616847826093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5B-457A-9DD8-764148CA0E1E}"/>
            </c:ext>
          </c:extLst>
        </c:ser>
        <c:ser>
          <c:idx val="1"/>
          <c:order val="3"/>
          <c:tx>
            <c:strRef>
              <c:f>'EM evol menusual lugar resd'!$K$205:$L$205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5B-457A-9DD8-764148CA0E1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25B-457A-9DD8-764148CA0E1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10.549132947976879</c:v>
                </c:pt>
                <c:pt idx="1">
                  <c:v>10.313775510204081</c:v>
                </c:pt>
                <c:pt idx="2">
                  <c:v>11.805699481865284</c:v>
                </c:pt>
                <c:pt idx="3">
                  <c:v>9.5585874799357953</c:v>
                </c:pt>
                <c:pt idx="4">
                  <c:v>9.8071428571428569</c:v>
                </c:pt>
                <c:pt idx="12">
                  <c:v>10.335964479526394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25B-457A-9DD8-764148CA0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25B-457A-9DD8-764148CA0E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</c:v>
                      </c:pt>
                      <c:pt idx="1">
                        <c:v>2.86046511627907</c:v>
                      </c:pt>
                      <c:pt idx="2">
                        <c:v>5.5</c:v>
                      </c:pt>
                      <c:pt idx="3">
                        <c:v>2.84</c:v>
                      </c:pt>
                      <c:pt idx="4">
                        <c:v>4.5</c:v>
                      </c:pt>
                      <c:pt idx="5">
                        <c:v>8.8541666666666661</c:v>
                      </c:pt>
                      <c:pt idx="6">
                        <c:v>4.8</c:v>
                      </c:pt>
                      <c:pt idx="7">
                        <c:v>7.5269461077844309</c:v>
                      </c:pt>
                      <c:pt idx="8">
                        <c:v>4.8483965014577262</c:v>
                      </c:pt>
                      <c:pt idx="9">
                        <c:v>5.0696202531645573</c:v>
                      </c:pt>
                      <c:pt idx="10">
                        <c:v>5.1133200795228628</c:v>
                      </c:pt>
                      <c:pt idx="11">
                        <c:v>4.9749715585893064</c:v>
                      </c:pt>
                      <c:pt idx="12">
                        <c:v>5.1207054512139258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25B-457A-9DD8-764148CA0E1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resd'!$L$206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25B-457A-9DD8-764148CA0E1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25B-457A-9DD8-764148CA0E1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25B-457A-9DD8-764148CA0E1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25B-457A-9DD8-764148CA0E1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25B-457A-9DD8-764148CA0E1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25B-457A-9DD8-764148CA0E1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25B-457A-9DD8-764148CA0E1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25B-457A-9DD8-764148CA0E1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25B-457A-9DD8-764148CA0E1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25B-457A-9DD8-764148CA0E1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25B-457A-9DD8-764148CA0E1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25B-457A-9DD8-764148CA0E1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25B-457A-9DD8-764148CA0E1E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resd'!$L$207:$L$219</c:f>
              <c:numCache>
                <c:formatCode>0.00</c:formatCode>
                <c:ptCount val="13"/>
                <c:pt idx="0">
                  <c:v>1.7268673229768794</c:v>
                </c:pt>
                <c:pt idx="1">
                  <c:v>3.8639230028294502</c:v>
                </c:pt>
                <c:pt idx="2">
                  <c:v>4.295644637258337</c:v>
                </c:pt>
                <c:pt idx="3">
                  <c:v>2.3602823951900325</c:v>
                </c:pt>
                <c:pt idx="4">
                  <c:v>-1.4535714285714292</c:v>
                </c:pt>
                <c:pt idx="12">
                  <c:v>2.5116453387515572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25B-457A-9DD8-764148CA0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45-4CB3-B19F-ED59E115E9DA}"/>
              </c:ext>
            </c:extLst>
          </c:dPt>
          <c:val>
            <c:numRef>
              <c:f>'EM evol menusual lugar resd'!$G$229:$G$241</c:f>
              <c:numCache>
                <c:formatCode>0.00</c:formatCode>
                <c:ptCount val="13"/>
                <c:pt idx="0">
                  <c:v>8.581047381546135</c:v>
                </c:pt>
                <c:pt idx="1">
                  <c:v>7.6536796536796539</c:v>
                </c:pt>
                <c:pt idx="2">
                  <c:v>7.7043918918918921</c:v>
                </c:pt>
                <c:pt idx="3">
                  <c:v>8.6806930693069315</c:v>
                </c:pt>
                <c:pt idx="4">
                  <c:v>8.140703517587939</c:v>
                </c:pt>
                <c:pt idx="5">
                  <c:v>8.120075046904315</c:v>
                </c:pt>
                <c:pt idx="6">
                  <c:v>7.4171974522292992</c:v>
                </c:pt>
                <c:pt idx="7">
                  <c:v>6.4814814814814818</c:v>
                </c:pt>
                <c:pt idx="8">
                  <c:v>7.8940092165898621</c:v>
                </c:pt>
                <c:pt idx="9">
                  <c:v>6.36</c:v>
                </c:pt>
                <c:pt idx="10">
                  <c:v>6.4905660377358494</c:v>
                </c:pt>
                <c:pt idx="11">
                  <c:v>6.6901408450704229</c:v>
                </c:pt>
                <c:pt idx="12">
                  <c:v>7.5222679306027542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45-4CB3-B19F-ED59E115E9DA}"/>
            </c:ext>
          </c:extLst>
        </c:ser>
        <c:ser>
          <c:idx val="0"/>
          <c:order val="2"/>
          <c:tx>
            <c:strRef>
              <c:f>'EM evol menusual lugar resd'!$I$227:$J$227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45-4CB3-B19F-ED59E115E9D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7.8496932515337425</c:v>
                </c:pt>
                <c:pt idx="1">
                  <c:v>6.2706552706552703</c:v>
                </c:pt>
                <c:pt idx="2">
                  <c:v>7.7165354330708658</c:v>
                </c:pt>
                <c:pt idx="3">
                  <c:v>5.963093145869947</c:v>
                </c:pt>
                <c:pt idx="4">
                  <c:v>11.962085308056873</c:v>
                </c:pt>
                <c:pt idx="5">
                  <c:v>7.7861842105263159</c:v>
                </c:pt>
                <c:pt idx="6">
                  <c:v>7.7472924187725631</c:v>
                </c:pt>
                <c:pt idx="7">
                  <c:v>7.8896321070234112</c:v>
                </c:pt>
                <c:pt idx="8">
                  <c:v>7.2243902439024392</c:v>
                </c:pt>
                <c:pt idx="9">
                  <c:v>6.3097713097713095</c:v>
                </c:pt>
                <c:pt idx="10">
                  <c:v>6.509615384615385</c:v>
                </c:pt>
                <c:pt idx="11">
                  <c:v>6.5411985018726595</c:v>
                </c:pt>
                <c:pt idx="12">
                  <c:v>7.2019002375296912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45-4CB3-B19F-ED59E115E9DA}"/>
            </c:ext>
          </c:extLst>
        </c:ser>
        <c:ser>
          <c:idx val="1"/>
          <c:order val="3"/>
          <c:tx>
            <c:strRef>
              <c:f>'EM evol menusual lugar resd'!$K$227:$L$227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45-4CB3-B19F-ED59E115E9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45-4CB3-B19F-ED59E115E9D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7.712074303405573</c:v>
                </c:pt>
                <c:pt idx="1">
                  <c:v>6.7702349869451695</c:v>
                </c:pt>
                <c:pt idx="2">
                  <c:v>7.9440789473684212</c:v>
                </c:pt>
                <c:pt idx="3">
                  <c:v>5.3320964749536177</c:v>
                </c:pt>
                <c:pt idx="4">
                  <c:v>8.8328530259365987</c:v>
                </c:pt>
                <c:pt idx="12">
                  <c:v>7.0875527426160341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45-4CB3-B19F-ED59E115E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645-4CB3-B19F-ED59E115E9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6.3085714285714287</c:v>
                      </c:pt>
                      <c:pt idx="1">
                        <c:v>8.6111111111111107</c:v>
                      </c:pt>
                      <c:pt idx="2">
                        <c:v>5.25</c:v>
                      </c:pt>
                      <c:pt idx="3">
                        <c:v>5.2121212121212119</c:v>
                      </c:pt>
                      <c:pt idx="4">
                        <c:v>4.8250000000000002</c:v>
                      </c:pt>
                      <c:pt idx="5">
                        <c:v>6.8023255813953485</c:v>
                      </c:pt>
                      <c:pt idx="6">
                        <c:v>9.1930693069306937</c:v>
                      </c:pt>
                      <c:pt idx="7">
                        <c:v>4.776859504132231</c:v>
                      </c:pt>
                      <c:pt idx="8">
                        <c:v>6.3159999999999998</c:v>
                      </c:pt>
                      <c:pt idx="9">
                        <c:v>5.9019607843137258</c:v>
                      </c:pt>
                      <c:pt idx="10">
                        <c:v>7.4267515923566876</c:v>
                      </c:pt>
                      <c:pt idx="11">
                        <c:v>5.7030965391621127</c:v>
                      </c:pt>
                      <c:pt idx="12">
                        <c:v>6.2224880382775121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645-4CB3-B19F-ED59E115E9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resd'!$L$228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645-4CB3-B19F-ED59E115E9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645-4CB3-B19F-ED59E115E9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645-4CB3-B19F-ED59E115E9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645-4CB3-B19F-ED59E115E9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645-4CB3-B19F-ED59E115E9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645-4CB3-B19F-ED59E115E9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645-4CB3-B19F-ED59E115E9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645-4CB3-B19F-ED59E115E9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645-4CB3-B19F-ED59E115E9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645-4CB3-B19F-ED59E115E9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645-4CB3-B19F-ED59E115E9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645-4CB3-B19F-ED59E115E9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645-4CB3-B19F-ED59E115E9DA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resd'!$L$229:$L$241</c:f>
              <c:numCache>
                <c:formatCode>0.00</c:formatCode>
                <c:ptCount val="13"/>
                <c:pt idx="0">
                  <c:v>-0.13761894812816955</c:v>
                </c:pt>
                <c:pt idx="1">
                  <c:v>0.49957971628989917</c:v>
                </c:pt>
                <c:pt idx="2">
                  <c:v>0.22754351429755548</c:v>
                </c:pt>
                <c:pt idx="3">
                  <c:v>-0.63099667091632927</c:v>
                </c:pt>
                <c:pt idx="4">
                  <c:v>-3.1292322821202738</c:v>
                </c:pt>
                <c:pt idx="12">
                  <c:v>-0.32104355771040805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645-4CB3-B19F-ED59E115E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7-44C6-9C9D-E3145453E221}"/>
              </c:ext>
            </c:extLst>
          </c:dPt>
          <c:val>
            <c:numRef>
              <c:f>'EM evol menusual lugar resd'!$G$251:$G$263</c:f>
              <c:numCache>
                <c:formatCode>0.00</c:formatCode>
                <c:ptCount val="13"/>
                <c:pt idx="0">
                  <c:v>8.3298969072164954</c:v>
                </c:pt>
                <c:pt idx="1">
                  <c:v>7.9670846394984327</c:v>
                </c:pt>
                <c:pt idx="2">
                  <c:v>8.0641282565130261</c:v>
                </c:pt>
                <c:pt idx="3">
                  <c:v>7.3793103448275863</c:v>
                </c:pt>
                <c:pt idx="4">
                  <c:v>8.7727272727272734</c:v>
                </c:pt>
                <c:pt idx="5">
                  <c:v>4.666666666666667</c:v>
                </c:pt>
                <c:pt idx="6">
                  <c:v>8.4705882352941178</c:v>
                </c:pt>
                <c:pt idx="7">
                  <c:v>6.44</c:v>
                </c:pt>
                <c:pt idx="8">
                  <c:v>9.4</c:v>
                </c:pt>
                <c:pt idx="9">
                  <c:v>6.3295454545454541</c:v>
                </c:pt>
                <c:pt idx="10">
                  <c:v>7.6789883268482493</c:v>
                </c:pt>
                <c:pt idx="11">
                  <c:v>7.2662721893491122</c:v>
                </c:pt>
                <c:pt idx="12">
                  <c:v>7.7333729216152021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E7-44C6-9C9D-E3145453E221}"/>
            </c:ext>
          </c:extLst>
        </c:ser>
        <c:ser>
          <c:idx val="0"/>
          <c:order val="2"/>
          <c:tx>
            <c:strRef>
              <c:f>'EM evol menusual lugar resd'!$I$249:$J$249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E7-44C6-9C9D-E3145453E22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7.822289156626506</c:v>
                </c:pt>
                <c:pt idx="1">
                  <c:v>7.8127147766323022</c:v>
                </c:pt>
                <c:pt idx="2">
                  <c:v>7.9</c:v>
                </c:pt>
                <c:pt idx="3">
                  <c:v>8.34375</c:v>
                </c:pt>
                <c:pt idx="4">
                  <c:v>13.555555555555555</c:v>
                </c:pt>
                <c:pt idx="5">
                  <c:v>5.9130434782608692</c:v>
                </c:pt>
                <c:pt idx="6">
                  <c:v>9</c:v>
                </c:pt>
                <c:pt idx="7">
                  <c:v>10.363636363636363</c:v>
                </c:pt>
                <c:pt idx="8">
                  <c:v>9.8235294117647065</c:v>
                </c:pt>
                <c:pt idx="9">
                  <c:v>6.1895424836601309</c:v>
                </c:pt>
                <c:pt idx="10">
                  <c:v>6.1292639138240572</c:v>
                </c:pt>
                <c:pt idx="11">
                  <c:v>8.4467120181405893</c:v>
                </c:pt>
                <c:pt idx="12">
                  <c:v>7.6590126291618832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E7-44C6-9C9D-E3145453E221}"/>
            </c:ext>
          </c:extLst>
        </c:ser>
        <c:ser>
          <c:idx val="1"/>
          <c:order val="3"/>
          <c:tx>
            <c:strRef>
              <c:f>'EM evol menusual lugar resd'!$K$249:$L$249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E7-44C6-9C9D-E3145453E22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E7-44C6-9C9D-E3145453E22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8.3127413127413128</c:v>
                </c:pt>
                <c:pt idx="1">
                  <c:v>9.8221258134490235</c:v>
                </c:pt>
                <c:pt idx="2">
                  <c:v>7.8731117824773413</c:v>
                </c:pt>
                <c:pt idx="3">
                  <c:v>9.9316770186335397</c:v>
                </c:pt>
                <c:pt idx="4">
                  <c:v>6.4666666666666668</c:v>
                </c:pt>
                <c:pt idx="12">
                  <c:v>8.6637314254265281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E7-44C6-9C9D-E3145453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6E7-44C6-9C9D-E3145453E22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5.2777777777777777</c:v>
                      </c:pt>
                      <c:pt idx="1">
                        <c:v>12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4.5999999999999996</c:v>
                      </c:pt>
                      <c:pt idx="5">
                        <c:v>10</c:v>
                      </c:pt>
                      <c:pt idx="6">
                        <c:v>7.9285714285714288</c:v>
                      </c:pt>
                      <c:pt idx="7">
                        <c:v>0</c:v>
                      </c:pt>
                      <c:pt idx="8">
                        <c:v>6.666666666666667</c:v>
                      </c:pt>
                      <c:pt idx="9">
                        <c:v>6.0175438596491224</c:v>
                      </c:pt>
                      <c:pt idx="10">
                        <c:v>6.7192374350086652</c:v>
                      </c:pt>
                      <c:pt idx="11">
                        <c:v>7.9391480730223121</c:v>
                      </c:pt>
                      <c:pt idx="12">
                        <c:v>7.0028129395218004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6E7-44C6-9C9D-E3145453E22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resd'!$L$250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E7-44C6-9C9D-E3145453E22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6E7-44C6-9C9D-E3145453E22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6E7-44C6-9C9D-E3145453E22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6E7-44C6-9C9D-E3145453E22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6E7-44C6-9C9D-E3145453E22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6E7-44C6-9C9D-E3145453E22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6E7-44C6-9C9D-E3145453E22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6E7-44C6-9C9D-E3145453E22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6E7-44C6-9C9D-E3145453E22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6E7-44C6-9C9D-E3145453E22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6E7-44C6-9C9D-E3145453E22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6E7-44C6-9C9D-E3145453E22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6E7-44C6-9C9D-E3145453E221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resd'!$L$251:$L$263</c:f>
              <c:numCache>
                <c:formatCode>0.00</c:formatCode>
                <c:ptCount val="13"/>
                <c:pt idx="0">
                  <c:v>0.49045215611480675</c:v>
                </c:pt>
                <c:pt idx="1">
                  <c:v>2.0094110368167213</c:v>
                </c:pt>
                <c:pt idx="2">
                  <c:v>-2.6888217522659019E-2</c:v>
                </c:pt>
                <c:pt idx="3">
                  <c:v>1.5879270186335397</c:v>
                </c:pt>
                <c:pt idx="4">
                  <c:v>-7.0888888888888886</c:v>
                </c:pt>
                <c:pt idx="12">
                  <c:v>0.72305726812315729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6E7-44C6-9C9D-E3145453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14-4F0D-999C-1A581FB2F508}"/>
              </c:ext>
            </c:extLst>
          </c:dPt>
          <c:val>
            <c:numRef>
              <c:f>'EM evol menusual lugar resd'!$G$273:$G$285</c:f>
              <c:numCache>
                <c:formatCode>0.00</c:formatCode>
                <c:ptCount val="13"/>
                <c:pt idx="0">
                  <c:v>7.1013513513513518</c:v>
                </c:pt>
                <c:pt idx="1">
                  <c:v>7.9557739557739557</c:v>
                </c:pt>
                <c:pt idx="2">
                  <c:v>6.3968609865470851</c:v>
                </c:pt>
                <c:pt idx="3">
                  <c:v>9.5833333333333339</c:v>
                </c:pt>
                <c:pt idx="4">
                  <c:v>5.0714285714285712</c:v>
                </c:pt>
                <c:pt idx="5">
                  <c:v>4.8</c:v>
                </c:pt>
                <c:pt idx="6">
                  <c:v>5.84</c:v>
                </c:pt>
                <c:pt idx="7">
                  <c:v>1</c:v>
                </c:pt>
                <c:pt idx="8">
                  <c:v>8.5</c:v>
                </c:pt>
                <c:pt idx="9">
                  <c:v>4.9301310043668121</c:v>
                </c:pt>
                <c:pt idx="10">
                  <c:v>6.8747591522158</c:v>
                </c:pt>
                <c:pt idx="11">
                  <c:v>7.6053719008264462</c:v>
                </c:pt>
                <c:pt idx="12">
                  <c:v>7.0406073446327682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4-4F0D-999C-1A581FB2F508}"/>
            </c:ext>
          </c:extLst>
        </c:ser>
        <c:ser>
          <c:idx val="0"/>
          <c:order val="2"/>
          <c:tx>
            <c:strRef>
              <c:f>'EM evol menusual lugar resd'!$I$271:$J$271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14-4F0D-999C-1A581FB2F50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7.7660818713450288</c:v>
                </c:pt>
                <c:pt idx="1">
                  <c:v>8.9305555555555554</c:v>
                </c:pt>
                <c:pt idx="2">
                  <c:v>7.2537764350453173</c:v>
                </c:pt>
                <c:pt idx="3">
                  <c:v>9.4421052631578952</c:v>
                </c:pt>
                <c:pt idx="4">
                  <c:v>5.6428571428571432</c:v>
                </c:pt>
                <c:pt idx="5">
                  <c:v>7.2173913043478262</c:v>
                </c:pt>
                <c:pt idx="6">
                  <c:v>6.44</c:v>
                </c:pt>
                <c:pt idx="7">
                  <c:v>9.5</c:v>
                </c:pt>
                <c:pt idx="8">
                  <c:v>3.7142857142857144</c:v>
                </c:pt>
                <c:pt idx="9">
                  <c:v>5.6008771929824563</c:v>
                </c:pt>
                <c:pt idx="10">
                  <c:v>6.5634095634095635</c:v>
                </c:pt>
                <c:pt idx="11">
                  <c:v>8.007299270072993</c:v>
                </c:pt>
                <c:pt idx="12">
                  <c:v>7.4385264092321348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14-4F0D-999C-1A581FB2F508}"/>
            </c:ext>
          </c:extLst>
        </c:ser>
        <c:ser>
          <c:idx val="1"/>
          <c:order val="3"/>
          <c:tx>
            <c:strRef>
              <c:f>'EM evol menusual lugar resd'!$K$271:$L$271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14-4F0D-999C-1A581FB2F50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14-4F0D-999C-1A581FB2F50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8.139204545454545</c:v>
                </c:pt>
                <c:pt idx="1">
                  <c:v>9.30859375</c:v>
                </c:pt>
                <c:pt idx="2">
                  <c:v>8.0743243243243246</c:v>
                </c:pt>
                <c:pt idx="3">
                  <c:v>7.9352941176470591</c:v>
                </c:pt>
                <c:pt idx="4">
                  <c:v>3.875</c:v>
                </c:pt>
                <c:pt idx="12">
                  <c:v>8.3018348623853218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D14-4F0D-999C-1A581FB2F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D14-4F0D-999C-1A581FB2F50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3.1818181818181817</c:v>
                      </c:pt>
                      <c:pt idx="2">
                        <c:v>4.2666666666666666</c:v>
                      </c:pt>
                      <c:pt idx="3">
                        <c:v>0</c:v>
                      </c:pt>
                      <c:pt idx="4">
                        <c:v>3.6666666666666665</c:v>
                      </c:pt>
                      <c:pt idx="5">
                        <c:v>2.75</c:v>
                      </c:pt>
                      <c:pt idx="6">
                        <c:v>2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3.140845070422535</c:v>
                      </c:pt>
                      <c:pt idx="10">
                        <c:v>7.8885941644562338</c:v>
                      </c:pt>
                      <c:pt idx="11">
                        <c:v>7.285333333333333</c:v>
                      </c:pt>
                      <c:pt idx="12">
                        <c:v>6.7138331573389651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D14-4F0D-999C-1A581FB2F50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resd'!$L$272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D14-4F0D-999C-1A581FB2F50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D14-4F0D-999C-1A581FB2F50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D14-4F0D-999C-1A581FB2F50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D14-4F0D-999C-1A581FB2F50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D14-4F0D-999C-1A581FB2F50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D14-4F0D-999C-1A581FB2F50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D14-4F0D-999C-1A581FB2F50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D14-4F0D-999C-1A581FB2F50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D14-4F0D-999C-1A581FB2F50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D14-4F0D-999C-1A581FB2F50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D14-4F0D-999C-1A581FB2F50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D14-4F0D-999C-1A581FB2F50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D14-4F0D-999C-1A581FB2F508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resd'!$L$273:$L$285</c:f>
              <c:numCache>
                <c:formatCode>0.00</c:formatCode>
                <c:ptCount val="13"/>
                <c:pt idx="0">
                  <c:v>0.37312267410951616</c:v>
                </c:pt>
                <c:pt idx="1">
                  <c:v>0.37803819444444464</c:v>
                </c:pt>
                <c:pt idx="2">
                  <c:v>0.82054788927900724</c:v>
                </c:pt>
                <c:pt idx="3">
                  <c:v>-1.5068111455108362</c:v>
                </c:pt>
                <c:pt idx="4">
                  <c:v>-1.7678571428571432</c:v>
                </c:pt>
                <c:pt idx="12">
                  <c:v>0.25977878761896633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D14-4F0D-999C-1A581FB2F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53-4C83-9EB7-8CB39352031B}"/>
              </c:ext>
            </c:extLst>
          </c:dPt>
          <c:val>
            <c:numRef>
              <c:f>'EM evol mensu TF cat '!$G$9:$G$21</c:f>
              <c:numCache>
                <c:formatCode>0.00</c:formatCode>
                <c:ptCount val="13"/>
                <c:pt idx="0">
                  <c:v>7.5802932298404482</c:v>
                </c:pt>
                <c:pt idx="1">
                  <c:v>6.9712386605911121</c:v>
                </c:pt>
                <c:pt idx="2">
                  <c:v>6.4654920309986839</c:v>
                </c:pt>
                <c:pt idx="3">
                  <c:v>6.965188020716055</c:v>
                </c:pt>
                <c:pt idx="4">
                  <c:v>6.820077615250117</c:v>
                </c:pt>
                <c:pt idx="5">
                  <c:v>6.8785517271573049</c:v>
                </c:pt>
                <c:pt idx="6">
                  <c:v>6.9805567830313739</c:v>
                </c:pt>
                <c:pt idx="7">
                  <c:v>7.0900904459101861</c:v>
                </c:pt>
                <c:pt idx="8">
                  <c:v>6.8866018317439339</c:v>
                </c:pt>
                <c:pt idx="9">
                  <c:v>6.499798836911598</c:v>
                </c:pt>
                <c:pt idx="10">
                  <c:v>6.9614775499721784</c:v>
                </c:pt>
                <c:pt idx="11">
                  <c:v>6.8930442249892661</c:v>
                </c:pt>
                <c:pt idx="12">
                  <c:v>6.9053546037801281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3-4C83-9EB7-8CB39352031B}"/>
            </c:ext>
          </c:extLst>
        </c:ser>
        <c:ser>
          <c:idx val="0"/>
          <c:order val="2"/>
          <c:tx>
            <c:strRef>
              <c:f>'EM evol mensu TF cat 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53-4C83-9EB7-8CB39352031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'!$I$9:$I$21</c:f>
              <c:numCache>
                <c:formatCode>0.00</c:formatCode>
                <c:ptCount val="13"/>
                <c:pt idx="0">
                  <c:v>7.5436789772727275</c:v>
                </c:pt>
                <c:pt idx="1">
                  <c:v>7.2220742967575688</c:v>
                </c:pt>
                <c:pt idx="2">
                  <c:v>6.9178930739170204</c:v>
                </c:pt>
                <c:pt idx="3">
                  <c:v>6.8137684550908393</c:v>
                </c:pt>
                <c:pt idx="4">
                  <c:v>7.3308251433251437</c:v>
                </c:pt>
                <c:pt idx="5">
                  <c:v>6.7413964333520449</c:v>
                </c:pt>
                <c:pt idx="6">
                  <c:v>6.7038852318259874</c:v>
                </c:pt>
                <c:pt idx="7">
                  <c:v>7.4288856592953376</c:v>
                </c:pt>
                <c:pt idx="8">
                  <c:v>6.7704580121202129</c:v>
                </c:pt>
                <c:pt idx="9">
                  <c:v>6.8760667623291294</c:v>
                </c:pt>
                <c:pt idx="10">
                  <c:v>6.9672299465240641</c:v>
                </c:pt>
                <c:pt idx="11">
                  <c:v>6.7914762814654814</c:v>
                </c:pt>
                <c:pt idx="12">
                  <c:v>6.9984252461204735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53-4C83-9EB7-8CB39352031B}"/>
            </c:ext>
          </c:extLst>
        </c:ser>
        <c:ser>
          <c:idx val="1"/>
          <c:order val="3"/>
          <c:tx>
            <c:strRef>
              <c:f>'EM evol mensu TF cat 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53-4C83-9EB7-8CB39352031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53-4C83-9EB7-8CB39352031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7.274397679014422</c:v>
                </c:pt>
                <c:pt idx="1">
                  <c:v>7.6326716445091964</c:v>
                </c:pt>
                <c:pt idx="2">
                  <c:v>7.1122186087764501</c:v>
                </c:pt>
                <c:pt idx="3">
                  <c:v>6.6024670353041257</c:v>
                </c:pt>
                <c:pt idx="4">
                  <c:v>6.3049797884234966</c:v>
                </c:pt>
                <c:pt idx="12">
                  <c:v>6.9790942265982716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53-4C83-9EB7-8CB393520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53-4C83-9EB7-8CB39352031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7.3644056930375692</c:v>
                      </c:pt>
                      <c:pt idx="1">
                        <c:v>6.5212775777716239</c:v>
                      </c:pt>
                      <c:pt idx="2">
                        <c:v>6.6980792586928164</c:v>
                      </c:pt>
                      <c:pt idx="3">
                        <c:v>6.3827739181384446</c:v>
                      </c:pt>
                      <c:pt idx="4">
                        <c:v>6.2174707421855713</c:v>
                      </c:pt>
                      <c:pt idx="5">
                        <c:v>7.000953086942709</c:v>
                      </c:pt>
                      <c:pt idx="6">
                        <c:v>6.9023408766388297</c:v>
                      </c:pt>
                      <c:pt idx="7">
                        <c:v>7.2397501926274384</c:v>
                      </c:pt>
                      <c:pt idx="8">
                        <c:v>6.7605067064083455</c:v>
                      </c:pt>
                      <c:pt idx="9">
                        <c:v>6.9025843149549875</c:v>
                      </c:pt>
                      <c:pt idx="10">
                        <c:v>7.2594999762797094</c:v>
                      </c:pt>
                      <c:pt idx="11">
                        <c:v>6.700858000858001</c:v>
                      </c:pt>
                      <c:pt idx="12">
                        <c:v>6.8179177263924213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53-4C83-9EB7-8CB3935203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'!$L$8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53-4C83-9EB7-8CB39352031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53-4C83-9EB7-8CB39352031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53-4C83-9EB7-8CB39352031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53-4C83-9EB7-8CB39352031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53-4C83-9EB7-8CB39352031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53-4C83-9EB7-8CB39352031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53-4C83-9EB7-8CB39352031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53-4C83-9EB7-8CB39352031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53-4C83-9EB7-8CB39352031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53-4C83-9EB7-8CB39352031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53-4C83-9EB7-8CB39352031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53-4C83-9EB7-8CB39352031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53-4C83-9EB7-8CB39352031B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'!$L$9:$L$21</c:f>
              <c:numCache>
                <c:formatCode>0.00</c:formatCode>
                <c:ptCount val="13"/>
                <c:pt idx="0">
                  <c:v>-0.26928129825830549</c:v>
                </c:pt>
                <c:pt idx="1">
                  <c:v>0.41059734775162759</c:v>
                </c:pt>
                <c:pt idx="2">
                  <c:v>0.19432553485942972</c:v>
                </c:pt>
                <c:pt idx="3">
                  <c:v>-0.21130141978671357</c:v>
                </c:pt>
                <c:pt idx="4">
                  <c:v>-1.0258453549016471</c:v>
                </c:pt>
                <c:pt idx="12">
                  <c:v>-0.1761676726807746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53-4C83-9EB7-8CB393520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E6-420C-949B-485F7C3E24B2}"/>
              </c:ext>
            </c:extLst>
          </c:dPt>
          <c:val>
            <c:numRef>
              <c:f>'Viajeros entr evol mensu TF'!$G$119:$G$131</c:f>
              <c:numCache>
                <c:formatCode>#,##0</c:formatCode>
                <c:ptCount val="13"/>
                <c:pt idx="0">
                  <c:v>8816</c:v>
                </c:pt>
                <c:pt idx="1">
                  <c:v>9308</c:v>
                </c:pt>
                <c:pt idx="2">
                  <c:v>9445</c:v>
                </c:pt>
                <c:pt idx="3">
                  <c:v>8977</c:v>
                </c:pt>
                <c:pt idx="4">
                  <c:v>10301</c:v>
                </c:pt>
                <c:pt idx="5">
                  <c:v>10338</c:v>
                </c:pt>
                <c:pt idx="6">
                  <c:v>10171</c:v>
                </c:pt>
                <c:pt idx="7">
                  <c:v>10030</c:v>
                </c:pt>
                <c:pt idx="8">
                  <c:v>9243</c:v>
                </c:pt>
                <c:pt idx="9">
                  <c:v>11119</c:v>
                </c:pt>
                <c:pt idx="10">
                  <c:v>9424</c:v>
                </c:pt>
                <c:pt idx="11">
                  <c:v>9229</c:v>
                </c:pt>
                <c:pt idx="12">
                  <c:v>116401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E6-420C-949B-485F7C3E24B2}"/>
            </c:ext>
          </c:extLst>
        </c:ser>
        <c:ser>
          <c:idx val="0"/>
          <c:order val="2"/>
          <c:tx>
            <c:strRef>
              <c:f>'Viajeros entr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E6-420C-949B-485F7C3E24B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8868</c:v>
                </c:pt>
                <c:pt idx="1">
                  <c:v>9450</c:v>
                </c:pt>
                <c:pt idx="2">
                  <c:v>9153</c:v>
                </c:pt>
                <c:pt idx="3">
                  <c:v>9475</c:v>
                </c:pt>
                <c:pt idx="4">
                  <c:v>9728</c:v>
                </c:pt>
                <c:pt idx="5">
                  <c:v>10224</c:v>
                </c:pt>
                <c:pt idx="6">
                  <c:v>10842</c:v>
                </c:pt>
                <c:pt idx="7">
                  <c:v>10751</c:v>
                </c:pt>
                <c:pt idx="8">
                  <c:v>9507</c:v>
                </c:pt>
                <c:pt idx="9">
                  <c:v>10787</c:v>
                </c:pt>
                <c:pt idx="10">
                  <c:v>8576</c:v>
                </c:pt>
                <c:pt idx="11">
                  <c:v>8448</c:v>
                </c:pt>
                <c:pt idx="12">
                  <c:v>115809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E6-420C-949B-485F7C3E24B2}"/>
            </c:ext>
          </c:extLst>
        </c:ser>
        <c:ser>
          <c:idx val="1"/>
          <c:order val="3"/>
          <c:tx>
            <c:strRef>
              <c:f>'Viajeros entr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E6-420C-949B-485F7C3E24B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E6-420C-949B-485F7C3E24B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8709</c:v>
                </c:pt>
                <c:pt idx="1">
                  <c:v>8790</c:v>
                </c:pt>
                <c:pt idx="2">
                  <c:v>9744</c:v>
                </c:pt>
                <c:pt idx="3">
                  <c:v>8373</c:v>
                </c:pt>
                <c:pt idx="4">
                  <c:v>8166</c:v>
                </c:pt>
                <c:pt idx="12">
                  <c:v>43782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E6-420C-949B-485F7C3E2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6E6-420C-949B-485F7C3E24B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4593</c:v>
                      </c:pt>
                      <c:pt idx="1">
                        <c:v>7429</c:v>
                      </c:pt>
                      <c:pt idx="2">
                        <c:v>8841</c:v>
                      </c:pt>
                      <c:pt idx="3">
                        <c:v>9017</c:v>
                      </c:pt>
                      <c:pt idx="4">
                        <c:v>8204</c:v>
                      </c:pt>
                      <c:pt idx="5">
                        <c:v>7353</c:v>
                      </c:pt>
                      <c:pt idx="6">
                        <c:v>8399</c:v>
                      </c:pt>
                      <c:pt idx="7">
                        <c:v>9415</c:v>
                      </c:pt>
                      <c:pt idx="8">
                        <c:v>8053</c:v>
                      </c:pt>
                      <c:pt idx="9">
                        <c:v>9529</c:v>
                      </c:pt>
                      <c:pt idx="10">
                        <c:v>7510</c:v>
                      </c:pt>
                      <c:pt idx="11">
                        <c:v>8219</c:v>
                      </c:pt>
                      <c:pt idx="12">
                        <c:v>96562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6E6-420C-949B-485F7C3E24B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E6-420C-949B-485F7C3E24B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E6-420C-949B-485F7C3E24B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E6-420C-949B-485F7C3E24B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E6-420C-949B-485F7C3E24B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E6-420C-949B-485F7C3E24B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E6-420C-949B-485F7C3E24B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E6-420C-949B-485F7C3E24B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E6-420C-949B-485F7C3E24B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E6-420C-949B-485F7C3E24B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E6-420C-949B-485F7C3E24B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E6-420C-949B-485F7C3E24B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E6-420C-949B-485F7C3E24B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E6-420C-949B-485F7C3E24B2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TF'!$L$119:$L$131</c:f>
              <c:numCache>
                <c:formatCode>0.0%</c:formatCode>
                <c:ptCount val="13"/>
                <c:pt idx="0">
                  <c:v>-1.7929634641407288E-2</c:v>
                </c:pt>
                <c:pt idx="1">
                  <c:v>-6.9841269841269815E-2</c:v>
                </c:pt>
                <c:pt idx="2">
                  <c:v>6.4568993772533556E-2</c:v>
                </c:pt>
                <c:pt idx="3">
                  <c:v>-0.1163060686015831</c:v>
                </c:pt>
                <c:pt idx="4">
                  <c:v>-0.16056743421052633</c:v>
                </c:pt>
                <c:pt idx="12">
                  <c:v>-6.196169173415611E-2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6E6-420C-949B-485F7C3E2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BF-4DD8-A65E-89A0B60F2C41}"/>
              </c:ext>
            </c:extLst>
          </c:dPt>
          <c:val>
            <c:numRef>
              <c:f>'EM evol mensu TF cat '!$G$31:$G$43</c:f>
              <c:numCache>
                <c:formatCode>0.00</c:formatCode>
                <c:ptCount val="13"/>
                <c:pt idx="0">
                  <c:v>7.686111996599724</c:v>
                </c:pt>
                <c:pt idx="1">
                  <c:v>7.0446694460988688</c:v>
                </c:pt>
                <c:pt idx="2">
                  <c:v>6.5830399855582638</c:v>
                </c:pt>
                <c:pt idx="3">
                  <c:v>7.0874621376027696</c:v>
                </c:pt>
                <c:pt idx="4">
                  <c:v>7.071705031574659</c:v>
                </c:pt>
                <c:pt idx="5">
                  <c:v>7.119649250246459</c:v>
                </c:pt>
                <c:pt idx="6">
                  <c:v>7.1540335151987531</c:v>
                </c:pt>
                <c:pt idx="7">
                  <c:v>7.2201022146507663</c:v>
                </c:pt>
                <c:pt idx="8">
                  <c:v>7.0984699200185464</c:v>
                </c:pt>
                <c:pt idx="9">
                  <c:v>6.6309703145768717</c:v>
                </c:pt>
                <c:pt idx="10">
                  <c:v>7.0974414220307027</c:v>
                </c:pt>
                <c:pt idx="11">
                  <c:v>7.0378726397229885</c:v>
                </c:pt>
                <c:pt idx="12">
                  <c:v>7.0569585993995014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F-4DD8-A65E-89A0B60F2C41}"/>
            </c:ext>
          </c:extLst>
        </c:ser>
        <c:ser>
          <c:idx val="0"/>
          <c:order val="2"/>
          <c:tx>
            <c:strRef>
              <c:f>'EM evol mensu TF cat 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EBF-4DD8-A65E-89A0B60F2C4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'!$I$31:$I$43</c:f>
              <c:numCache>
                <c:formatCode>0.00</c:formatCode>
                <c:ptCount val="13"/>
                <c:pt idx="0">
                  <c:v>7.6305019305019304</c:v>
                </c:pt>
                <c:pt idx="1">
                  <c:v>7.1990871891721753</c:v>
                </c:pt>
                <c:pt idx="2">
                  <c:v>6.8430692311616754</c:v>
                </c:pt>
                <c:pt idx="3">
                  <c:v>6.8284109816971714</c:v>
                </c:pt>
                <c:pt idx="4">
                  <c:v>7.8248397332124586</c:v>
                </c:pt>
                <c:pt idx="5">
                  <c:v>6.8711458333333333</c:v>
                </c:pt>
                <c:pt idx="6">
                  <c:v>6.7409203102961914</c:v>
                </c:pt>
                <c:pt idx="7">
                  <c:v>7.6395521243417353</c:v>
                </c:pt>
                <c:pt idx="8">
                  <c:v>6.7718217497143423</c:v>
                </c:pt>
                <c:pt idx="9">
                  <c:v>6.9331755533899484</c:v>
                </c:pt>
                <c:pt idx="10">
                  <c:v>6.8880963702647016</c:v>
                </c:pt>
                <c:pt idx="11">
                  <c:v>6.807446642779249</c:v>
                </c:pt>
                <c:pt idx="12">
                  <c:v>7.0596536599406301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BF-4DD8-A65E-89A0B60F2C41}"/>
            </c:ext>
          </c:extLst>
        </c:ser>
        <c:ser>
          <c:idx val="1"/>
          <c:order val="3"/>
          <c:tx>
            <c:strRef>
              <c:f>'EM evol mensu TF cat 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BF-4DD8-A65E-89A0B60F2C4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BF-4DD8-A65E-89A0B60F2C4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7.0866267671034979</c:v>
                </c:pt>
                <c:pt idx="1">
                  <c:v>7.5514403292181074</c:v>
                </c:pt>
                <c:pt idx="2">
                  <c:v>7.0064256608504856</c:v>
                </c:pt>
                <c:pt idx="3">
                  <c:v>6.4662548262548265</c:v>
                </c:pt>
                <c:pt idx="4">
                  <c:v>6.2958345849604482</c:v>
                </c:pt>
                <c:pt idx="12">
                  <c:v>6.8656833434383557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EBF-4DD8-A65E-89A0B60F2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EBF-4DD8-A65E-89A0B60F2C4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7.4232942910967319</c:v>
                      </c:pt>
                      <c:pt idx="1">
                        <c:v>6.4787005649717511</c:v>
                      </c:pt>
                      <c:pt idx="2">
                        <c:v>6.8313158042902993</c:v>
                      </c:pt>
                      <c:pt idx="3">
                        <c:v>6.5079556291723133</c:v>
                      </c:pt>
                      <c:pt idx="4">
                        <c:v>6.3496859616363945</c:v>
                      </c:pt>
                      <c:pt idx="5">
                        <c:v>7.3215162773125115</c:v>
                      </c:pt>
                      <c:pt idx="6">
                        <c:v>7.2865069625993701</c:v>
                      </c:pt>
                      <c:pt idx="7">
                        <c:v>7.3807104118825428</c:v>
                      </c:pt>
                      <c:pt idx="8">
                        <c:v>6.9096228868660594</c:v>
                      </c:pt>
                      <c:pt idx="9">
                        <c:v>6.9936959076824445</c:v>
                      </c:pt>
                      <c:pt idx="10">
                        <c:v>7.5262712888029952</c:v>
                      </c:pt>
                      <c:pt idx="11">
                        <c:v>6.8146903504560727</c:v>
                      </c:pt>
                      <c:pt idx="12">
                        <c:v>6.9692850855190303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EBF-4DD8-A65E-89A0B60F2C4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'!$L$30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EBF-4DD8-A65E-89A0B60F2C4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EBF-4DD8-A65E-89A0B60F2C4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EBF-4DD8-A65E-89A0B60F2C4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EBF-4DD8-A65E-89A0B60F2C4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EBF-4DD8-A65E-89A0B60F2C4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EBF-4DD8-A65E-89A0B60F2C4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EBF-4DD8-A65E-89A0B60F2C4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EBF-4DD8-A65E-89A0B60F2C4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EBF-4DD8-A65E-89A0B60F2C4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EBF-4DD8-A65E-89A0B60F2C4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EBF-4DD8-A65E-89A0B60F2C4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EBF-4DD8-A65E-89A0B60F2C4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EBF-4DD8-A65E-89A0B60F2C41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'!$L$31:$L$43</c:f>
              <c:numCache>
                <c:formatCode>0.00</c:formatCode>
                <c:ptCount val="13"/>
                <c:pt idx="0">
                  <c:v>-0.54387516339843245</c:v>
                </c:pt>
                <c:pt idx="1">
                  <c:v>0.3523531400459321</c:v>
                </c:pt>
                <c:pt idx="2">
                  <c:v>0.16335642968881015</c:v>
                </c:pt>
                <c:pt idx="3">
                  <c:v>-0.36215615544234492</c:v>
                </c:pt>
                <c:pt idx="4">
                  <c:v>-1.5290051482520104</c:v>
                </c:pt>
                <c:pt idx="12">
                  <c:v>-0.37033362424433136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EBF-4DD8-A65E-89A0B60F2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2E-4484-ACB7-849B28E8E76D}"/>
              </c:ext>
            </c:extLst>
          </c:dPt>
          <c:val>
            <c:numRef>
              <c:f>'EM evol mensu TF cat '!$G$53:$G$65</c:f>
              <c:numCache>
                <c:formatCode>0.00</c:formatCode>
                <c:ptCount val="13"/>
                <c:pt idx="0">
                  <c:v>7.7964280918490667</c:v>
                </c:pt>
                <c:pt idx="1">
                  <c:v>7.2324605998983227</c:v>
                </c:pt>
                <c:pt idx="2">
                  <c:v>6.6665713795666344</c:v>
                </c:pt>
                <c:pt idx="3">
                  <c:v>7.219209496829893</c:v>
                </c:pt>
                <c:pt idx="4">
                  <c:v>7.0987581312832644</c:v>
                </c:pt>
                <c:pt idx="5">
                  <c:v>7.222138964577657</c:v>
                </c:pt>
                <c:pt idx="6">
                  <c:v>7.3560683324834271</c:v>
                </c:pt>
                <c:pt idx="7">
                  <c:v>7.669089242454004</c:v>
                </c:pt>
                <c:pt idx="8">
                  <c:v>7.4543844791746858</c:v>
                </c:pt>
                <c:pt idx="9">
                  <c:v>6.8535038932146826</c:v>
                </c:pt>
                <c:pt idx="10">
                  <c:v>7.313558145989453</c:v>
                </c:pt>
                <c:pt idx="11">
                  <c:v>7.1532647919929193</c:v>
                </c:pt>
                <c:pt idx="12">
                  <c:v>7.2368184908225697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E-4484-ACB7-849B28E8E76D}"/>
            </c:ext>
          </c:extLst>
        </c:ser>
        <c:ser>
          <c:idx val="0"/>
          <c:order val="2"/>
          <c:tx>
            <c:strRef>
              <c:f>'EM evol mensu TF cat 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2E-4484-ACB7-849B28E8E76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'!$I$53:$I$65</c:f>
              <c:numCache>
                <c:formatCode>0.00</c:formatCode>
                <c:ptCount val="13"/>
                <c:pt idx="0">
                  <c:v>7.7086852477477477</c:v>
                </c:pt>
                <c:pt idx="1">
                  <c:v>7.367411718026716</c:v>
                </c:pt>
                <c:pt idx="2">
                  <c:v>7.0097489486427937</c:v>
                </c:pt>
                <c:pt idx="3">
                  <c:v>6.8985964460468709</c:v>
                </c:pt>
                <c:pt idx="4">
                  <c:v>8.7607566765578628</c:v>
                </c:pt>
                <c:pt idx="5">
                  <c:v>7.2048691170486912</c:v>
                </c:pt>
                <c:pt idx="6">
                  <c:v>6.848147736121927</c:v>
                </c:pt>
                <c:pt idx="7">
                  <c:v>8.2811066314472406</c:v>
                </c:pt>
                <c:pt idx="8">
                  <c:v>6.7072241008300031</c:v>
                </c:pt>
                <c:pt idx="9">
                  <c:v>6.9839878447872836</c:v>
                </c:pt>
                <c:pt idx="10">
                  <c:v>6.9939028475711895</c:v>
                </c:pt>
                <c:pt idx="11">
                  <c:v>7.0190933887517861</c:v>
                </c:pt>
                <c:pt idx="12">
                  <c:v>7.258462805380181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2E-4484-ACB7-849B28E8E76D}"/>
            </c:ext>
          </c:extLst>
        </c:ser>
        <c:ser>
          <c:idx val="1"/>
          <c:order val="3"/>
          <c:tx>
            <c:strRef>
              <c:f>'EM evol mensu TF cat 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2E-4484-ACB7-849B28E8E76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22E-4484-ACB7-849B28E8E76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7.155983317292268</c:v>
                </c:pt>
                <c:pt idx="1">
                  <c:v>7.8410682064236736</c:v>
                </c:pt>
                <c:pt idx="2">
                  <c:v>7.1841847719710312</c:v>
                </c:pt>
                <c:pt idx="3">
                  <c:v>6.5829789934632226</c:v>
                </c:pt>
                <c:pt idx="4">
                  <c:v>6.4540757749712974</c:v>
                </c:pt>
                <c:pt idx="12">
                  <c:v>7.0233195979108158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2E-4484-ACB7-849B28E8E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22E-4484-ACB7-849B28E8E7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7.9259781077273219</c:v>
                      </c:pt>
                      <c:pt idx="1">
                        <c:v>6.6174134790528232</c:v>
                      </c:pt>
                      <c:pt idx="2">
                        <c:v>6.8081226387678004</c:v>
                      </c:pt>
                      <c:pt idx="3">
                        <c:v>6.5498000499875033</c:v>
                      </c:pt>
                      <c:pt idx="4">
                        <c:v>6.3911605532170777</c:v>
                      </c:pt>
                      <c:pt idx="5">
                        <c:v>7.6223715960013791</c:v>
                      </c:pt>
                      <c:pt idx="6">
                        <c:v>7.7461226264676037</c:v>
                      </c:pt>
                      <c:pt idx="7">
                        <c:v>7.6563286361348766</c:v>
                      </c:pt>
                      <c:pt idx="8">
                        <c:v>7.0747476304230563</c:v>
                      </c:pt>
                      <c:pt idx="9">
                        <c:v>7.0171175404443851</c:v>
                      </c:pt>
                      <c:pt idx="10">
                        <c:v>7.4343215592562171</c:v>
                      </c:pt>
                      <c:pt idx="11">
                        <c:v>6.6331723867936843</c:v>
                      </c:pt>
                      <c:pt idx="12">
                        <c:v>7.0897793341589743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22E-4484-ACB7-849B28E8E76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'!$L$52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2E-4484-ACB7-849B28E8E76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2E-4484-ACB7-849B28E8E76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2E-4484-ACB7-849B28E8E76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2E-4484-ACB7-849B28E8E76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2E-4484-ACB7-849B28E8E76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2E-4484-ACB7-849B28E8E76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2E-4484-ACB7-849B28E8E76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2E-4484-ACB7-849B28E8E76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2E-4484-ACB7-849B28E8E76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2E-4484-ACB7-849B28E8E76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2E-4484-ACB7-849B28E8E76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22E-4484-ACB7-849B28E8E76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22E-4484-ACB7-849B28E8E76D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'!$L$53:$L$65</c:f>
              <c:numCache>
                <c:formatCode>0.00</c:formatCode>
                <c:ptCount val="13"/>
                <c:pt idx="0">
                  <c:v>-0.55270193045547966</c:v>
                </c:pt>
                <c:pt idx="1">
                  <c:v>0.47365648839695762</c:v>
                </c:pt>
                <c:pt idx="2">
                  <c:v>0.17443582332823748</c:v>
                </c:pt>
                <c:pt idx="3">
                  <c:v>-0.31561745258364837</c:v>
                </c:pt>
                <c:pt idx="4">
                  <c:v>-2.3066809015865655</c:v>
                </c:pt>
                <c:pt idx="12">
                  <c:v>-0.44193131321898527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22E-4484-ACB7-849B28E8E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47-49D9-917B-B6DA73D3BDB7}"/>
              </c:ext>
            </c:extLst>
          </c:dPt>
          <c:val>
            <c:numRef>
              <c:f>'EM evol mensu TF cat '!$G$75:$G$87</c:f>
              <c:numCache>
                <c:formatCode>0.00</c:formatCode>
                <c:ptCount val="13"/>
                <c:pt idx="0">
                  <c:v>7.2678207739307537</c:v>
                </c:pt>
                <c:pt idx="1">
                  <c:v>6.3748866727107885</c:v>
                </c:pt>
                <c:pt idx="2">
                  <c:v>6.2699807156631673</c:v>
                </c:pt>
                <c:pt idx="3">
                  <c:v>6.5540688148552704</c:v>
                </c:pt>
                <c:pt idx="4">
                  <c:v>6.9784921892687342</c:v>
                </c:pt>
                <c:pt idx="5">
                  <c:v>6.792074896581755</c:v>
                </c:pt>
                <c:pt idx="6">
                  <c:v>6.4991735537190083</c:v>
                </c:pt>
                <c:pt idx="7">
                  <c:v>5.9193854324734447</c:v>
                </c:pt>
                <c:pt idx="8">
                  <c:v>6.0145369284876908</c:v>
                </c:pt>
                <c:pt idx="9">
                  <c:v>5.7592592592592595</c:v>
                </c:pt>
                <c:pt idx="10">
                  <c:v>6.3474596677100887</c:v>
                </c:pt>
                <c:pt idx="11">
                  <c:v>6.5914120126448896</c:v>
                </c:pt>
                <c:pt idx="12">
                  <c:v>6.4281585702062936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47-49D9-917B-B6DA73D3BDB7}"/>
            </c:ext>
          </c:extLst>
        </c:ser>
        <c:ser>
          <c:idx val="0"/>
          <c:order val="2"/>
          <c:tx>
            <c:strRef>
              <c:f>'EM evol mensu TF cat 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447-49D9-917B-B6DA73D3BDB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'!$I$75:$I$87</c:f>
              <c:numCache>
                <c:formatCode>0.00</c:formatCode>
                <c:ptCount val="13"/>
                <c:pt idx="0">
                  <c:v>7.3472718001019892</c:v>
                </c:pt>
                <c:pt idx="1">
                  <c:v>6.5530456852791881</c:v>
                </c:pt>
                <c:pt idx="2">
                  <c:v>6.1735346813411827</c:v>
                </c:pt>
                <c:pt idx="3">
                  <c:v>6.5337837837837842</c:v>
                </c:pt>
                <c:pt idx="4">
                  <c:v>5.6585104099592183</c:v>
                </c:pt>
                <c:pt idx="5">
                  <c:v>5.7662775033677596</c:v>
                </c:pt>
                <c:pt idx="6">
                  <c:v>6.3316348195329084</c:v>
                </c:pt>
                <c:pt idx="7">
                  <c:v>5.8554030543205107</c:v>
                </c:pt>
                <c:pt idx="8">
                  <c:v>7.0437370600414075</c:v>
                </c:pt>
                <c:pt idx="9">
                  <c:v>6.7372098264593197</c:v>
                </c:pt>
                <c:pt idx="10">
                  <c:v>6.4935032483758119</c:v>
                </c:pt>
                <c:pt idx="11">
                  <c:v>5.9629437678154966</c:v>
                </c:pt>
                <c:pt idx="12">
                  <c:v>6.3443617042289686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47-49D9-917B-B6DA73D3BDB7}"/>
            </c:ext>
          </c:extLst>
        </c:ser>
        <c:ser>
          <c:idx val="1"/>
          <c:order val="3"/>
          <c:tx>
            <c:strRef>
              <c:f>'EM evol mensu TF cat 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47-49D9-917B-B6DA73D3BDB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47-49D9-917B-B6DA73D3BDB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6.8019489070318668</c:v>
                </c:pt>
                <c:pt idx="1">
                  <c:v>6.518280123583934</c:v>
                </c:pt>
                <c:pt idx="2">
                  <c:v>6.2922673656618615</c:v>
                </c:pt>
                <c:pt idx="3">
                  <c:v>5.9648309705561617</c:v>
                </c:pt>
                <c:pt idx="4">
                  <c:v>5.7183426443202983</c:v>
                </c:pt>
                <c:pt idx="12">
                  <c:v>6.2484069886947582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47-49D9-917B-B6DA73D3B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447-49D9-917B-B6DA73D3BDB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5.8678739101274315</c:v>
                      </c:pt>
                      <c:pt idx="1">
                        <c:v>5.999748427672956</c:v>
                      </c:pt>
                      <c:pt idx="2">
                        <c:v>6.9111833875406559</c:v>
                      </c:pt>
                      <c:pt idx="3">
                        <c:v>6.3370757846389383</c:v>
                      </c:pt>
                      <c:pt idx="4">
                        <c:v>6.2233920805676357</c:v>
                      </c:pt>
                      <c:pt idx="5">
                        <c:v>6.5052606967500584</c:v>
                      </c:pt>
                      <c:pt idx="6">
                        <c:v>6.0040444893832152</c:v>
                      </c:pt>
                      <c:pt idx="7">
                        <c:v>6.4222270837891049</c:v>
                      </c:pt>
                      <c:pt idx="8">
                        <c:v>6.3658969804618115</c:v>
                      </c:pt>
                      <c:pt idx="9">
                        <c:v>6.9023815755037949</c:v>
                      </c:pt>
                      <c:pt idx="10">
                        <c:v>7.9150615724660565</c:v>
                      </c:pt>
                      <c:pt idx="11">
                        <c:v>7.6278865828705058</c:v>
                      </c:pt>
                      <c:pt idx="12">
                        <c:v>6.5524744117336713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447-49D9-917B-B6DA73D3BDB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'!$L$74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447-49D9-917B-B6DA73D3BDB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447-49D9-917B-B6DA73D3BDB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447-49D9-917B-B6DA73D3BDB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447-49D9-917B-B6DA73D3BDB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447-49D9-917B-B6DA73D3BDB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447-49D9-917B-B6DA73D3BDB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447-49D9-917B-B6DA73D3BDB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447-49D9-917B-B6DA73D3BDB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447-49D9-917B-B6DA73D3BDB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447-49D9-917B-B6DA73D3BDB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447-49D9-917B-B6DA73D3BDB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447-49D9-917B-B6DA73D3BDB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447-49D9-917B-B6DA73D3BDB7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'!$L$75:$L$87</c:f>
              <c:numCache>
                <c:formatCode>0.00</c:formatCode>
                <c:ptCount val="13"/>
                <c:pt idx="0">
                  <c:v>-0.54532289307012238</c:v>
                </c:pt>
                <c:pt idx="1">
                  <c:v>-3.4765561695254021E-2</c:v>
                </c:pt>
                <c:pt idx="2">
                  <c:v>0.11873268432067885</c:v>
                </c:pt>
                <c:pt idx="3">
                  <c:v>-0.56895281322762248</c:v>
                </c:pt>
                <c:pt idx="4">
                  <c:v>5.9832234361079983E-2</c:v>
                </c:pt>
                <c:pt idx="12">
                  <c:v>-0.17513235947694294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447-49D9-917B-B6DA73D3B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46-46FC-9683-DFC8E0E7887F}"/>
              </c:ext>
            </c:extLst>
          </c:dPt>
          <c:val>
            <c:numRef>
              <c:f>'EM evol mensu TF cat '!$G$97:$G$109</c:f>
              <c:numCache>
                <c:formatCode>0.00</c:formatCode>
                <c:ptCount val="13"/>
                <c:pt idx="0">
                  <c:v>7.124313186813187</c:v>
                </c:pt>
                <c:pt idx="1">
                  <c:v>6.5791147627882323</c:v>
                </c:pt>
                <c:pt idx="2">
                  <c:v>5.9644093882262412</c:v>
                </c:pt>
                <c:pt idx="3">
                  <c:v>6.3570083400591875</c:v>
                </c:pt>
                <c:pt idx="4">
                  <c:v>5.5242591135588777</c:v>
                </c:pt>
                <c:pt idx="5">
                  <c:v>5.5762331838565027</c:v>
                </c:pt>
                <c:pt idx="6">
                  <c:v>6.1647193585337918</c:v>
                </c:pt>
                <c:pt idx="7">
                  <c:v>6.5305823209049016</c:v>
                </c:pt>
                <c:pt idx="8">
                  <c:v>5.9559572301425661</c:v>
                </c:pt>
                <c:pt idx="9">
                  <c:v>5.8792705931670506</c:v>
                </c:pt>
                <c:pt idx="10">
                  <c:v>6.4353897457273863</c:v>
                </c:pt>
                <c:pt idx="11">
                  <c:v>6.3361764094029542</c:v>
                </c:pt>
                <c:pt idx="12">
                  <c:v>6.214340786430224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6-46FC-9683-DFC8E0E7887F}"/>
            </c:ext>
          </c:extLst>
        </c:ser>
        <c:ser>
          <c:idx val="0"/>
          <c:order val="2"/>
          <c:tx>
            <c:strRef>
              <c:f>'EM evol mensu TF cat 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646-46FC-9683-DFC8E0E7887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'!$I$97:$I$109</c:f>
              <c:numCache>
                <c:formatCode>0.00</c:formatCode>
                <c:ptCount val="13"/>
                <c:pt idx="0">
                  <c:v>7.185766257389723</c:v>
                </c:pt>
                <c:pt idx="1">
                  <c:v>7.3258347146578258</c:v>
                </c:pt>
                <c:pt idx="2">
                  <c:v>7.2472490455872443</c:v>
                </c:pt>
                <c:pt idx="3">
                  <c:v>6.7478342308592838</c:v>
                </c:pt>
                <c:pt idx="4">
                  <c:v>5.4668946982653308</c:v>
                </c:pt>
                <c:pt idx="5">
                  <c:v>6.1121495327102799</c:v>
                </c:pt>
                <c:pt idx="6">
                  <c:v>6.5442629179331311</c:v>
                </c:pt>
                <c:pt idx="7">
                  <c:v>6.7305084745762711</c:v>
                </c:pt>
                <c:pt idx="8">
                  <c:v>6.7638081395348841</c:v>
                </c:pt>
                <c:pt idx="9">
                  <c:v>6.6265963916480839</c:v>
                </c:pt>
                <c:pt idx="10">
                  <c:v>7.3039568345323742</c:v>
                </c:pt>
                <c:pt idx="11">
                  <c:v>6.727631305791987</c:v>
                </c:pt>
                <c:pt idx="12">
                  <c:v>6.7387541676535427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46-46FC-9683-DFC8E0E7887F}"/>
            </c:ext>
          </c:extLst>
        </c:ser>
        <c:ser>
          <c:idx val="1"/>
          <c:order val="3"/>
          <c:tx>
            <c:strRef>
              <c:f>'EM evol mensu TF cat 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46-46FC-9683-DFC8E0E7887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46-46FC-9683-DFC8E0E7887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8.1013406044080885</c:v>
                </c:pt>
                <c:pt idx="1">
                  <c:v>7.973727810650888</c:v>
                </c:pt>
                <c:pt idx="2">
                  <c:v>7.5587651598676953</c:v>
                </c:pt>
                <c:pt idx="3">
                  <c:v>7.250183598531212</c:v>
                </c:pt>
                <c:pt idx="4">
                  <c:v>6.3606707317073168</c:v>
                </c:pt>
                <c:pt idx="12">
                  <c:v>7.5076488356231126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46-46FC-9683-DFC8E0E7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646-46FC-9683-DFC8E0E7887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7.1522573030392449</c:v>
                      </c:pt>
                      <c:pt idx="1">
                        <c:v>6.7112960161371662</c:v>
                      </c:pt>
                      <c:pt idx="2">
                        <c:v>6.1686800894854583</c:v>
                      </c:pt>
                      <c:pt idx="3">
                        <c:v>5.7547217325610678</c:v>
                      </c:pt>
                      <c:pt idx="4">
                        <c:v>5.3110938712179987</c:v>
                      </c:pt>
                      <c:pt idx="5">
                        <c:v>5.3068219633943432</c:v>
                      </c:pt>
                      <c:pt idx="6">
                        <c:v>5.2538919413919416</c:v>
                      </c:pt>
                      <c:pt idx="7">
                        <c:v>6.5515267175572518</c:v>
                      </c:pt>
                      <c:pt idx="8">
                        <c:v>5.9750933997509339</c:v>
                      </c:pt>
                      <c:pt idx="9">
                        <c:v>6.4300360210584646</c:v>
                      </c:pt>
                      <c:pt idx="10">
                        <c:v>6.2824596328245965</c:v>
                      </c:pt>
                      <c:pt idx="11">
                        <c:v>6.2331799254876179</c:v>
                      </c:pt>
                      <c:pt idx="12">
                        <c:v>6.1202556495942764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646-46FC-9683-DFC8E0E7887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'!$L$96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646-46FC-9683-DFC8E0E7887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646-46FC-9683-DFC8E0E7887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646-46FC-9683-DFC8E0E7887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646-46FC-9683-DFC8E0E7887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646-46FC-9683-DFC8E0E7887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646-46FC-9683-DFC8E0E7887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646-46FC-9683-DFC8E0E7887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646-46FC-9683-DFC8E0E7887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646-46FC-9683-DFC8E0E7887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646-46FC-9683-DFC8E0E7887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646-46FC-9683-DFC8E0E7887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646-46FC-9683-DFC8E0E7887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646-46FC-9683-DFC8E0E7887F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'!$L$97:$L$109</c:f>
              <c:numCache>
                <c:formatCode>0.00</c:formatCode>
                <c:ptCount val="13"/>
                <c:pt idx="0">
                  <c:v>0.91557434701836549</c:v>
                </c:pt>
                <c:pt idx="1">
                  <c:v>0.64789309599306222</c:v>
                </c:pt>
                <c:pt idx="2">
                  <c:v>0.31151611428045101</c:v>
                </c:pt>
                <c:pt idx="3">
                  <c:v>0.50234936767192817</c:v>
                </c:pt>
                <c:pt idx="4">
                  <c:v>0.89377603344198597</c:v>
                </c:pt>
                <c:pt idx="12">
                  <c:v>0.69693888133633219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646-46FC-9683-DFC8E0E7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0F-4094-9584-9BFEDF5FB551}"/>
              </c:ext>
            </c:extLst>
          </c:dPt>
          <c:val>
            <c:numRef>
              <c:f>'tasa de ocupación evol mens'!$G$9:$G$21</c:f>
              <c:numCache>
                <c:formatCode>0.0%</c:formatCode>
                <c:ptCount val="13"/>
                <c:pt idx="0">
                  <c:v>0.88400000000000001</c:v>
                </c:pt>
                <c:pt idx="1">
                  <c:v>0.89639999999999997</c:v>
                </c:pt>
                <c:pt idx="2">
                  <c:v>0.88939999999999997</c:v>
                </c:pt>
                <c:pt idx="3">
                  <c:v>0.80359999999999998</c:v>
                </c:pt>
                <c:pt idx="4">
                  <c:v>0.80420000000000003</c:v>
                </c:pt>
                <c:pt idx="5">
                  <c:v>0.81640000000000001</c:v>
                </c:pt>
                <c:pt idx="6">
                  <c:v>0.87379999999999991</c:v>
                </c:pt>
                <c:pt idx="7">
                  <c:v>0.90269999999999995</c:v>
                </c:pt>
                <c:pt idx="8">
                  <c:v>0.75800000000000001</c:v>
                </c:pt>
                <c:pt idx="9">
                  <c:v>0.89359999999999995</c:v>
                </c:pt>
                <c:pt idx="10">
                  <c:v>0.83440000000000003</c:v>
                </c:pt>
                <c:pt idx="11">
                  <c:v>0.79709999999999992</c:v>
                </c:pt>
                <c:pt idx="12">
                  <c:v>0.84626026183947245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F-4094-9584-9BFEDF5FB551}"/>
            </c:ext>
          </c:extLst>
        </c:ser>
        <c:ser>
          <c:idx val="0"/>
          <c:order val="2"/>
          <c:tx>
            <c:strRef>
              <c:f>'tasa de ocupación evol mens'!$I$7:$J$7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60F-4094-9584-9BFEDF5FB55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0.84379999999999999</c:v>
                </c:pt>
                <c:pt idx="1">
                  <c:v>0.9244</c:v>
                </c:pt>
                <c:pt idx="2">
                  <c:v>0.82620000000000005</c:v>
                </c:pt>
                <c:pt idx="3">
                  <c:v>0.8216</c:v>
                </c:pt>
                <c:pt idx="4">
                  <c:v>0.71109999999999995</c:v>
                </c:pt>
                <c:pt idx="5">
                  <c:v>0.80099999999999993</c:v>
                </c:pt>
                <c:pt idx="6">
                  <c:v>0.93040000000000012</c:v>
                </c:pt>
                <c:pt idx="7">
                  <c:v>0.93909999999999993</c:v>
                </c:pt>
                <c:pt idx="8">
                  <c:v>0.84260000000000002</c:v>
                </c:pt>
                <c:pt idx="9">
                  <c:v>0.90410000000000001</c:v>
                </c:pt>
                <c:pt idx="10">
                  <c:v>0.83560000000000001</c:v>
                </c:pt>
                <c:pt idx="11">
                  <c:v>0.81180000000000008</c:v>
                </c:pt>
                <c:pt idx="12">
                  <c:v>0.84894608892196821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F-4094-9584-9BFEDF5FB551}"/>
            </c:ext>
          </c:extLst>
        </c:ser>
        <c:ser>
          <c:idx val="1"/>
          <c:order val="3"/>
          <c:tx>
            <c:strRef>
              <c:f>'tasa de ocupación evol mens'!$K$7:$L$7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0F-4094-9584-9BFEDF5FB55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60F-4094-9584-9BFEDF5FB55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0.8590000000000001</c:v>
                </c:pt>
                <c:pt idx="1">
                  <c:v>0.9215000000000001</c:v>
                </c:pt>
                <c:pt idx="2">
                  <c:v>0.83609999999999995</c:v>
                </c:pt>
                <c:pt idx="3">
                  <c:v>0.80930000000000002</c:v>
                </c:pt>
                <c:pt idx="4">
                  <c:v>0.73980000000000001</c:v>
                </c:pt>
                <c:pt idx="12">
                  <c:v>0.83193239376507511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60F-4094-9584-9BFEDF5F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60F-4094-9584-9BFEDF5FB55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0.57789999999999997</c:v>
                      </c:pt>
                      <c:pt idx="1">
                        <c:v>0.78700000000000003</c:v>
                      </c:pt>
                      <c:pt idx="2">
                        <c:v>0.74909999999999999</c:v>
                      </c:pt>
                      <c:pt idx="3">
                        <c:v>0.79280000000000006</c:v>
                      </c:pt>
                      <c:pt idx="4">
                        <c:v>0.63340000000000007</c:v>
                      </c:pt>
                      <c:pt idx="5">
                        <c:v>0.6873999999999999</c:v>
                      </c:pt>
                      <c:pt idx="6">
                        <c:v>0.80249999999999999</c:v>
                      </c:pt>
                      <c:pt idx="7">
                        <c:v>0.89769999999999994</c:v>
                      </c:pt>
                      <c:pt idx="8">
                        <c:v>0.70709999999999995</c:v>
                      </c:pt>
                      <c:pt idx="9">
                        <c:v>0.77500000000000002</c:v>
                      </c:pt>
                      <c:pt idx="10">
                        <c:v>0.79510000000000003</c:v>
                      </c:pt>
                      <c:pt idx="11">
                        <c:v>0.7854000000000001</c:v>
                      </c:pt>
                      <c:pt idx="12">
                        <c:v>0.74895069673736636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60F-4094-9584-9BFEDF5FB55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60F-4094-9584-9BFEDF5FB55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60F-4094-9584-9BFEDF5FB55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60F-4094-9584-9BFEDF5FB55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60F-4094-9584-9BFEDF5FB55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60F-4094-9584-9BFEDF5FB55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60F-4094-9584-9BFEDF5FB55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60F-4094-9584-9BFEDF5FB55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60F-4094-9584-9BFEDF5FB55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60F-4094-9584-9BFEDF5FB55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60F-4094-9584-9BFEDF5FB55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60F-4094-9584-9BFEDF5FB55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60F-4094-9584-9BFEDF5FB55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60F-4094-9584-9BFEDF5FB551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mens'!$L$9:$L$21</c:f>
              <c:numCache>
                <c:formatCode>0.0%</c:formatCode>
                <c:ptCount val="13"/>
                <c:pt idx="0">
                  <c:v>1.801374733349137E-2</c:v>
                </c:pt>
                <c:pt idx="1">
                  <c:v>-3.1371700562525806E-3</c:v>
                </c:pt>
                <c:pt idx="2">
                  <c:v>1.1982570806100101E-2</c:v>
                </c:pt>
                <c:pt idx="3">
                  <c:v>-1.4970788704965932E-2</c:v>
                </c:pt>
                <c:pt idx="4">
                  <c:v>4.0360005625087902E-2</c:v>
                </c:pt>
                <c:pt idx="12">
                  <c:v>1.0264966611103654E-2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60F-4094-9584-9BFEDF5F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BD-46F1-B296-098DE3B72B3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mens'!$G$97:$G$109</c:f>
              <c:numCache>
                <c:formatCode>0.0%</c:formatCode>
                <c:ptCount val="13"/>
                <c:pt idx="0">
                  <c:v>0.60470000000000002</c:v>
                </c:pt>
                <c:pt idx="1">
                  <c:v>0.51560000000000006</c:v>
                </c:pt>
                <c:pt idx="2">
                  <c:v>0.60250000000000004</c:v>
                </c:pt>
                <c:pt idx="3">
                  <c:v>0.47450000000000003</c:v>
                </c:pt>
                <c:pt idx="4">
                  <c:v>0.4093</c:v>
                </c:pt>
                <c:pt idx="5">
                  <c:v>0.39950000000000002</c:v>
                </c:pt>
                <c:pt idx="6">
                  <c:v>0.52290000000000003</c:v>
                </c:pt>
                <c:pt idx="7">
                  <c:v>0.60580000000000001</c:v>
                </c:pt>
                <c:pt idx="8">
                  <c:v>0.4698</c:v>
                </c:pt>
                <c:pt idx="9">
                  <c:v>0.54510000000000003</c:v>
                </c:pt>
                <c:pt idx="10">
                  <c:v>0.59079999999999999</c:v>
                </c:pt>
                <c:pt idx="11">
                  <c:v>0.56399999999999995</c:v>
                </c:pt>
                <c:pt idx="12">
                  <c:v>0.52537500000000004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D-46F1-B296-098DE3B72B34}"/>
            </c:ext>
          </c:extLst>
        </c:ser>
        <c:ser>
          <c:idx val="0"/>
          <c:order val="1"/>
          <c:tx>
            <c:strRef>
              <c:f>'tasa de ocupación evol mens'!$I$95:$J$95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BD-46F1-B296-098DE3B72B3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0.58520000000000005</c:v>
                </c:pt>
                <c:pt idx="1">
                  <c:v>0.63429999999999997</c:v>
                </c:pt>
                <c:pt idx="2">
                  <c:v>0.59760000000000002</c:v>
                </c:pt>
                <c:pt idx="3">
                  <c:v>0.55149999999999999</c:v>
                </c:pt>
                <c:pt idx="4">
                  <c:v>0.41439999999999999</c:v>
                </c:pt>
                <c:pt idx="5">
                  <c:v>0.46299999999999997</c:v>
                </c:pt>
                <c:pt idx="6">
                  <c:v>0.63790000000000002</c:v>
                </c:pt>
                <c:pt idx="7">
                  <c:v>0.73530000000000006</c:v>
                </c:pt>
                <c:pt idx="8">
                  <c:v>0.5343</c:v>
                </c:pt>
                <c:pt idx="9">
                  <c:v>0.60530000000000006</c:v>
                </c:pt>
                <c:pt idx="10">
                  <c:v>0.62170000000000003</c:v>
                </c:pt>
                <c:pt idx="11">
                  <c:v>0.60009999999999997</c:v>
                </c:pt>
                <c:pt idx="12">
                  <c:v>0.58171666666666666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BD-46F1-B296-098DE3B72B34}"/>
            </c:ext>
          </c:extLst>
        </c:ser>
        <c:ser>
          <c:idx val="1"/>
          <c:order val="2"/>
          <c:tx>
            <c:strRef>
              <c:f>'tasa de ocupación evol mens'!$K$95:$L$95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BD-46F1-B296-098DE3B72B3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0.66020000000000001</c:v>
                </c:pt>
                <c:pt idx="1">
                  <c:v>0.69069999999999998</c:v>
                </c:pt>
                <c:pt idx="2">
                  <c:v>0.63479999999999992</c:v>
                </c:pt>
                <c:pt idx="3">
                  <c:v>0.60270000000000001</c:v>
                </c:pt>
                <c:pt idx="4">
                  <c:v>0.41090000000000004</c:v>
                </c:pt>
                <c:pt idx="12">
                  <c:v>0.60032411627671423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BD-46F1-B296-098DE3B72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B0BD-46F1-B296-098DE3B72B3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B0BD-46F1-B296-098DE3B72B3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0BD-46F1-B296-098DE3B72B3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0BD-46F1-B296-098DE3B72B3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0BD-46F1-B296-098DE3B72B3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0BD-46F1-B296-098DE3B72B3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0BD-46F1-B296-098DE3B72B3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0BD-46F1-B296-098DE3B72B3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0BD-46F1-B296-098DE3B72B3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0BD-46F1-B296-098DE3B72B3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0BD-46F1-B296-098DE3B72B3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0BD-46F1-B296-098DE3B72B3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0BD-46F1-B296-098DE3B72B34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mens'!$L$97:$L$109</c:f>
              <c:numCache>
                <c:formatCode>0.0%</c:formatCode>
                <c:ptCount val="13"/>
                <c:pt idx="0">
                  <c:v>0.12816131237183859</c:v>
                </c:pt>
                <c:pt idx="1">
                  <c:v>8.8916916285669334E-2</c:v>
                </c:pt>
                <c:pt idx="2">
                  <c:v>6.2248995983935629E-2</c:v>
                </c:pt>
                <c:pt idx="3">
                  <c:v>9.283771532184959E-2</c:v>
                </c:pt>
                <c:pt idx="4">
                  <c:v>-8.4459459459458319E-3</c:v>
                </c:pt>
                <c:pt idx="12">
                  <c:v>8.1519205753516788E-2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0BD-46F1-B296-098DE3B72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FC-43D6-9A00-86754A76E61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mens'!$G$75:$G$87</c:f>
              <c:numCache>
                <c:formatCode>0.0%</c:formatCode>
                <c:ptCount val="13"/>
                <c:pt idx="0">
                  <c:v>0.86799999999999999</c:v>
                </c:pt>
                <c:pt idx="1">
                  <c:v>0.91409999999999991</c:v>
                </c:pt>
                <c:pt idx="2">
                  <c:v>0.88969999999999994</c:v>
                </c:pt>
                <c:pt idx="3">
                  <c:v>0.754</c:v>
                </c:pt>
                <c:pt idx="4">
                  <c:v>0.93720000000000003</c:v>
                </c:pt>
                <c:pt idx="5">
                  <c:v>0.98010000000000008</c:v>
                </c:pt>
                <c:pt idx="6">
                  <c:v>0.95640000000000003</c:v>
                </c:pt>
                <c:pt idx="7">
                  <c:v>0.94879999999999998</c:v>
                </c:pt>
                <c:pt idx="8">
                  <c:v>0.80590000000000006</c:v>
                </c:pt>
                <c:pt idx="9">
                  <c:v>0.80370000000000008</c:v>
                </c:pt>
                <c:pt idx="10">
                  <c:v>0.82819999999999994</c:v>
                </c:pt>
                <c:pt idx="11">
                  <c:v>0.76069999999999993</c:v>
                </c:pt>
                <c:pt idx="12">
                  <c:v>0.87063189176104616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FC-43D6-9A00-86754A76E617}"/>
            </c:ext>
          </c:extLst>
        </c:ser>
        <c:ser>
          <c:idx val="0"/>
          <c:order val="1"/>
          <c:tx>
            <c:strRef>
              <c:f>'tasa de ocupación evol mens'!$I$73:$J$73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9FC-43D6-9A00-86754A76E61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0.87609999999999999</c:v>
                </c:pt>
                <c:pt idx="1">
                  <c:v>0.86909999999999998</c:v>
                </c:pt>
                <c:pt idx="2">
                  <c:v>0.73329999999999995</c:v>
                </c:pt>
                <c:pt idx="3">
                  <c:v>0.75950000000000006</c:v>
                </c:pt>
                <c:pt idx="4">
                  <c:v>0.8015000000000001</c:v>
                </c:pt>
                <c:pt idx="5">
                  <c:v>0.80689999999999995</c:v>
                </c:pt>
                <c:pt idx="6">
                  <c:v>0.90670000000000006</c:v>
                </c:pt>
                <c:pt idx="7">
                  <c:v>0.92090000000000005</c:v>
                </c:pt>
                <c:pt idx="8">
                  <c:v>0.85510000000000008</c:v>
                </c:pt>
                <c:pt idx="9">
                  <c:v>0.90890000000000004</c:v>
                </c:pt>
                <c:pt idx="10">
                  <c:v>0.81640000000000001</c:v>
                </c:pt>
                <c:pt idx="11">
                  <c:v>0.69959999999999989</c:v>
                </c:pt>
                <c:pt idx="12">
                  <c:v>0.82939589170206451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FC-43D6-9A00-86754A76E617}"/>
            </c:ext>
          </c:extLst>
        </c:ser>
        <c:ser>
          <c:idx val="1"/>
          <c:order val="2"/>
          <c:tx>
            <c:strRef>
              <c:f>'tasa de ocupación evol mens'!$K$73:$L$73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FC-43D6-9A00-86754A76E61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0.78520000000000001</c:v>
                </c:pt>
                <c:pt idx="1">
                  <c:v>0.85219999999999996</c:v>
                </c:pt>
                <c:pt idx="2">
                  <c:v>0.7298</c:v>
                </c:pt>
                <c:pt idx="3">
                  <c:v>0.6873999999999999</c:v>
                </c:pt>
                <c:pt idx="4">
                  <c:v>0.74690000000000001</c:v>
                </c:pt>
                <c:pt idx="12">
                  <c:v>0.75896161936446316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FC-43D6-9A00-86754A76E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B9FC-43D6-9A00-86754A76E61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B9FC-43D6-9A00-86754A76E61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9FC-43D6-9A00-86754A76E61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9FC-43D6-9A00-86754A76E61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9FC-43D6-9A00-86754A76E61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9FC-43D6-9A00-86754A76E61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9FC-43D6-9A00-86754A76E61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9FC-43D6-9A00-86754A76E61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9FC-43D6-9A00-86754A76E61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9FC-43D6-9A00-86754A76E61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9FC-43D6-9A00-86754A76E61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9FC-43D6-9A00-86754A76E61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9FC-43D6-9A00-86754A76E617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mens'!$L$75:$L$87</c:f>
              <c:numCache>
                <c:formatCode>0.0%</c:formatCode>
                <c:ptCount val="13"/>
                <c:pt idx="0">
                  <c:v>-0.10375527907773086</c:v>
                </c:pt>
                <c:pt idx="1">
                  <c:v>-1.944540329076061E-2</c:v>
                </c:pt>
                <c:pt idx="2">
                  <c:v>-4.7729442247373965E-3</c:v>
                </c:pt>
                <c:pt idx="3">
                  <c:v>-9.4930875576037077E-2</c:v>
                </c:pt>
                <c:pt idx="4">
                  <c:v>-6.8122270742358215E-2</c:v>
                </c:pt>
                <c:pt idx="12">
                  <c:v>-5.9546920560277772E-2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9FC-43D6-9A00-86754A76E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B2-4E97-BB8A-64A39CF99A6B}"/>
              </c:ext>
            </c:extLst>
          </c:dPt>
          <c:val>
            <c:numRef>
              <c:f>'tasa de ocupación evol mens'!$G$31:$G$43</c:f>
              <c:numCache>
                <c:formatCode>0.0%</c:formatCode>
                <c:ptCount val="13"/>
                <c:pt idx="0">
                  <c:v>0.98140000000000005</c:v>
                </c:pt>
                <c:pt idx="1">
                  <c:v>1.0293000000000001</c:v>
                </c:pt>
                <c:pt idx="2">
                  <c:v>0.98959999999999992</c:v>
                </c:pt>
                <c:pt idx="3">
                  <c:v>0.91859999999999997</c:v>
                </c:pt>
                <c:pt idx="4">
                  <c:v>0.94200000000000006</c:v>
                </c:pt>
                <c:pt idx="5">
                  <c:v>0.96189999999999998</c:v>
                </c:pt>
                <c:pt idx="6">
                  <c:v>0.99629999999999996</c:v>
                </c:pt>
                <c:pt idx="7">
                  <c:v>1.0063</c:v>
                </c:pt>
                <c:pt idx="8">
                  <c:v>0.85860000000000003</c:v>
                </c:pt>
                <c:pt idx="9">
                  <c:v>1.0153000000000001</c:v>
                </c:pt>
                <c:pt idx="10">
                  <c:v>0.92370000000000008</c:v>
                </c:pt>
                <c:pt idx="11">
                  <c:v>0.88249999999999995</c:v>
                </c:pt>
                <c:pt idx="12">
                  <c:v>0.95887504094051124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2-4E97-BB8A-64A39CF99A6B}"/>
            </c:ext>
          </c:extLst>
        </c:ser>
        <c:ser>
          <c:idx val="0"/>
          <c:order val="2"/>
          <c:tx>
            <c:strRef>
              <c:f>'tasa de ocupación evol mens'!$I$29:$J$29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4B2-4E97-BB8A-64A39CF99A6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0.93849999999999989</c:v>
                </c:pt>
                <c:pt idx="1">
                  <c:v>1.0306999999999999</c:v>
                </c:pt>
                <c:pt idx="2">
                  <c:v>0.90989999999999993</c:v>
                </c:pt>
                <c:pt idx="3">
                  <c:v>0.92059999999999997</c:v>
                </c:pt>
                <c:pt idx="4">
                  <c:v>0.81980000000000008</c:v>
                </c:pt>
                <c:pt idx="5">
                  <c:v>0.92480000000000007</c:v>
                </c:pt>
                <c:pt idx="6">
                  <c:v>1.0375000000000001</c:v>
                </c:pt>
                <c:pt idx="7">
                  <c:v>1.0137</c:v>
                </c:pt>
                <c:pt idx="8">
                  <c:v>0.9556</c:v>
                </c:pt>
                <c:pt idx="9">
                  <c:v>1.0136000000000001</c:v>
                </c:pt>
                <c:pt idx="10">
                  <c:v>0.91390000000000005</c:v>
                </c:pt>
                <c:pt idx="11">
                  <c:v>0.88930000000000009</c:v>
                </c:pt>
                <c:pt idx="12">
                  <c:v>0.9468475865347219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B2-4E97-BB8A-64A39CF99A6B}"/>
            </c:ext>
          </c:extLst>
        </c:ser>
        <c:ser>
          <c:idx val="1"/>
          <c:order val="3"/>
          <c:tx>
            <c:strRef>
              <c:f>'tasa de ocupación evol mens'!$K$29:$L$29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B2-4E97-BB8A-64A39CF99A6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B2-4E97-BB8A-64A39CF99A6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0.93180000000000007</c:v>
                </c:pt>
                <c:pt idx="1">
                  <c:v>1.0061</c:v>
                </c:pt>
                <c:pt idx="2">
                  <c:v>0.90989999999999993</c:v>
                </c:pt>
                <c:pt idx="3">
                  <c:v>0.88049999999999995</c:v>
                </c:pt>
                <c:pt idx="4">
                  <c:v>0.85309999999999997</c:v>
                </c:pt>
                <c:pt idx="12">
                  <c:v>0.9147359698052242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B2-4E97-BB8A-64A39CF9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4B2-4E97-BB8A-64A39CF99A6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0.61520000000000008</c:v>
                      </c:pt>
                      <c:pt idx="1">
                        <c:v>0.86180000000000012</c:v>
                      </c:pt>
                      <c:pt idx="2">
                        <c:v>0.8236</c:v>
                      </c:pt>
                      <c:pt idx="3">
                        <c:v>0.90949999999999998</c:v>
                      </c:pt>
                      <c:pt idx="4">
                        <c:v>0.76180000000000003</c:v>
                      </c:pt>
                      <c:pt idx="5">
                        <c:v>0.81559999999999999</c:v>
                      </c:pt>
                      <c:pt idx="6">
                        <c:v>0.92709999999999992</c:v>
                      </c:pt>
                      <c:pt idx="7">
                        <c:v>1.0247999999999999</c:v>
                      </c:pt>
                      <c:pt idx="8">
                        <c:v>0.81950000000000001</c:v>
                      </c:pt>
                      <c:pt idx="9">
                        <c:v>0.8881</c:v>
                      </c:pt>
                      <c:pt idx="10">
                        <c:v>0.87360000000000004</c:v>
                      </c:pt>
                      <c:pt idx="11">
                        <c:v>0.86670000000000003</c:v>
                      </c:pt>
                      <c:pt idx="12">
                        <c:v>0.84878834356712252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4B2-4E97-BB8A-64A39CF99A6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4B2-4E97-BB8A-64A39CF99A6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4B2-4E97-BB8A-64A39CF99A6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4B2-4E97-BB8A-64A39CF99A6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4B2-4E97-BB8A-64A39CF99A6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4B2-4E97-BB8A-64A39CF99A6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4B2-4E97-BB8A-64A39CF99A6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4B2-4E97-BB8A-64A39CF99A6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4B2-4E97-BB8A-64A39CF99A6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4B2-4E97-BB8A-64A39CF99A6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4B2-4E97-BB8A-64A39CF99A6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4B2-4E97-BB8A-64A39CF99A6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4B2-4E97-BB8A-64A39CF99A6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4B2-4E97-BB8A-64A39CF99A6B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mens'!$L$31:$L$43</c:f>
              <c:numCache>
                <c:formatCode>0.0%</c:formatCode>
                <c:ptCount val="13"/>
                <c:pt idx="0">
                  <c:v>-7.139051678209718E-3</c:v>
                </c:pt>
                <c:pt idx="1">
                  <c:v>-2.3867274667701555E-2</c:v>
                </c:pt>
                <c:pt idx="2">
                  <c:v>0</c:v>
                </c:pt>
                <c:pt idx="3">
                  <c:v>-4.3558548772539729E-2</c:v>
                </c:pt>
                <c:pt idx="4">
                  <c:v>4.0619663332519984E-2</c:v>
                </c:pt>
                <c:pt idx="12">
                  <c:v>-7.6737819249875772E-3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4B2-4E97-BB8A-64A39CF9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4D-4062-A28E-905FC8EB7C91}"/>
              </c:ext>
            </c:extLst>
          </c:dPt>
          <c:val>
            <c:numRef>
              <c:f>'tasa de ocupación evol mens'!$G$53:$G$65</c:f>
              <c:numCache>
                <c:formatCode>0.0%</c:formatCode>
                <c:ptCount val="13"/>
                <c:pt idx="0">
                  <c:v>1.014</c:v>
                </c:pt>
                <c:pt idx="1">
                  <c:v>1.0624</c:v>
                </c:pt>
                <c:pt idx="2">
                  <c:v>1.0183</c:v>
                </c:pt>
                <c:pt idx="3">
                  <c:v>0.96579999999999999</c:v>
                </c:pt>
                <c:pt idx="4">
                  <c:v>0.94340000000000002</c:v>
                </c:pt>
                <c:pt idx="5">
                  <c:v>0.95669999999999999</c:v>
                </c:pt>
                <c:pt idx="6">
                  <c:v>1.0078</c:v>
                </c:pt>
                <c:pt idx="7">
                  <c:v>1.0227999999999999</c:v>
                </c:pt>
                <c:pt idx="8">
                  <c:v>0.87370000000000003</c:v>
                </c:pt>
                <c:pt idx="9">
                  <c:v>1.0761000000000001</c:v>
                </c:pt>
                <c:pt idx="10">
                  <c:v>0.95109999999999995</c:v>
                </c:pt>
                <c:pt idx="11">
                  <c:v>0.91739999999999999</c:v>
                </c:pt>
                <c:pt idx="12">
                  <c:v>0.9842204608862104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D-4062-A28E-905FC8EB7C91}"/>
            </c:ext>
          </c:extLst>
        </c:ser>
        <c:ser>
          <c:idx val="0"/>
          <c:order val="2"/>
          <c:tx>
            <c:strRef>
              <c:f>'tasa de ocupación evol mens'!$I$51:$J$51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4D-4062-A28E-905FC8EB7C9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0.95640000000000003</c:v>
                </c:pt>
                <c:pt idx="1">
                  <c:v>1.0770999999999999</c:v>
                </c:pt>
                <c:pt idx="2">
                  <c:v>0.96069999999999989</c:v>
                </c:pt>
                <c:pt idx="3">
                  <c:v>0.96689999999999998</c:v>
                </c:pt>
                <c:pt idx="4">
                  <c:v>0.82499999999999996</c:v>
                </c:pt>
                <c:pt idx="5">
                  <c:v>0.9587</c:v>
                </c:pt>
                <c:pt idx="6">
                  <c:v>1.0750999999999999</c:v>
                </c:pt>
                <c:pt idx="7">
                  <c:v>1.0403</c:v>
                </c:pt>
                <c:pt idx="8">
                  <c:v>0.98439999999999994</c:v>
                </c:pt>
                <c:pt idx="9">
                  <c:v>1.0436000000000001</c:v>
                </c:pt>
                <c:pt idx="10">
                  <c:v>0.94189999999999996</c:v>
                </c:pt>
                <c:pt idx="11">
                  <c:v>0.94379999999999997</c:v>
                </c:pt>
                <c:pt idx="12">
                  <c:v>0.98058235865639209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4D-4062-A28E-905FC8EB7C91}"/>
            </c:ext>
          </c:extLst>
        </c:ser>
        <c:ser>
          <c:idx val="1"/>
          <c:order val="3"/>
          <c:tx>
            <c:strRef>
              <c:f>'tasa de ocupación evol mens'!$K$51:$L$51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4D-4062-A28E-905FC8EB7C9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4D-4062-A28E-905FC8EB7C9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0.97389999999999999</c:v>
                </c:pt>
                <c:pt idx="1">
                  <c:v>1.0503</c:v>
                </c:pt>
                <c:pt idx="2">
                  <c:v>0.96160000000000001</c:v>
                </c:pt>
                <c:pt idx="3">
                  <c:v>0.93599999999999994</c:v>
                </c:pt>
                <c:pt idx="4">
                  <c:v>0.88359999999999994</c:v>
                </c:pt>
                <c:pt idx="12">
                  <c:v>0.95947787175910815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B4D-4062-A28E-905FC8EB7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B4D-4062-A28E-905FC8EB7C9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0.63919999999999999</c:v>
                      </c:pt>
                      <c:pt idx="1">
                        <c:v>0.87879999999999991</c:v>
                      </c:pt>
                      <c:pt idx="2">
                        <c:v>0.81900000000000006</c:v>
                      </c:pt>
                      <c:pt idx="3">
                        <c:v>0.94669999999999999</c:v>
                      </c:pt>
                      <c:pt idx="4">
                        <c:v>0.74309999999999998</c:v>
                      </c:pt>
                      <c:pt idx="5">
                        <c:v>0.79879999999999995</c:v>
                      </c:pt>
                      <c:pt idx="6">
                        <c:v>0.93409999999999993</c:v>
                      </c:pt>
                      <c:pt idx="7">
                        <c:v>1.0628</c:v>
                      </c:pt>
                      <c:pt idx="8">
                        <c:v>0.8284999999999999</c:v>
                      </c:pt>
                      <c:pt idx="9">
                        <c:v>0.91280000000000006</c:v>
                      </c:pt>
                      <c:pt idx="10">
                        <c:v>0.89829999999999999</c:v>
                      </c:pt>
                      <c:pt idx="11">
                        <c:v>0.88780000000000003</c:v>
                      </c:pt>
                      <c:pt idx="12">
                        <c:v>0.86230572081972345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B4D-4062-A28E-905FC8EB7C9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B4D-4062-A28E-905FC8EB7C9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B4D-4062-A28E-905FC8EB7C9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B4D-4062-A28E-905FC8EB7C9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B4D-4062-A28E-905FC8EB7C9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B4D-4062-A28E-905FC8EB7C9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B4D-4062-A28E-905FC8EB7C9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B4D-4062-A28E-905FC8EB7C9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B4D-4062-A28E-905FC8EB7C9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B4D-4062-A28E-905FC8EB7C9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B4D-4062-A28E-905FC8EB7C9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B4D-4062-A28E-905FC8EB7C9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B4D-4062-A28E-905FC8EB7C9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B4D-4062-A28E-905FC8EB7C91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mens'!$L$53:$L$65</c:f>
              <c:numCache>
                <c:formatCode>0.0%</c:formatCode>
                <c:ptCount val="13"/>
                <c:pt idx="0">
                  <c:v>1.8297783354245034E-2</c:v>
                </c:pt>
                <c:pt idx="1">
                  <c:v>-2.4881626589917327E-2</c:v>
                </c:pt>
                <c:pt idx="2">
                  <c:v>9.3681690434066489E-4</c:v>
                </c:pt>
                <c:pt idx="3">
                  <c:v>-3.1957803288861331E-2</c:v>
                </c:pt>
                <c:pt idx="4">
                  <c:v>7.1030303030302999E-2</c:v>
                </c:pt>
                <c:pt idx="12">
                  <c:v>4.9195318558463708E-3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B4D-4062-A28E-905FC8EB7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3545</c:v>
                </c:pt>
                <c:pt idx="1">
                  <c:v>1466</c:v>
                </c:pt>
                <c:pt idx="2">
                  <c:v>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4-4C63-8A74-5F76C1045F50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4503</c:v>
                </c:pt>
                <c:pt idx="1">
                  <c:v>3720</c:v>
                </c:pt>
                <c:pt idx="2">
                  <c:v>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4-4C63-8A74-5F76C104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224-4C63-8A74-5F76C1045F50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224-4C63-8A74-5F76C1045F50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224-4C63-8A74-5F76C1045F50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24-4C63-8A74-5F76C1045F50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24-4C63-8A74-5F76C1045F50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24-4C63-8A74-5F76C1045F50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24-4C63-8A74-5F76C1045F50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24-4C63-8A74-5F76C1045F50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24-4C63-8A74-5F76C1045F50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0.39583333333333331</c:v>
                </c:pt>
                <c:pt idx="1">
                  <c:v>0.3270042194092827</c:v>
                </c:pt>
                <c:pt idx="2">
                  <c:v>0.27716244725738398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24-4C63-8A74-5F76C104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26/25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224-4C63-8A74-5F76C1045F50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224-4C63-8A74-5F76C1045F50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224-4C63-8A74-5F76C1045F50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224-4C63-8A74-5F76C1045F50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224-4C63-8A74-5F76C1045F50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224-4C63-8A74-5F76C1045F50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24-4C63-8A74-5F76C1045F50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24-4C63-8A74-5F76C1045F50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24-4C63-8A74-5F76C1045F50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24-4C63-8A74-5F76C1045F50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24-4C63-8A74-5F76C1045F50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224-4C63-8A74-5F76C1045F50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0.2702397743300422</c:v>
                </c:pt>
                <c:pt idx="1">
                  <c:v>1.5375170532060025</c:v>
                </c:pt>
                <c:pt idx="2">
                  <c:v>1.052734375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224-4C63-8A74-5F76C1045F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31-4BFE-BC4E-C2F63272F95F}"/>
              </c:ext>
            </c:extLst>
          </c:dPt>
          <c:val>
            <c:numRef>
              <c:f>'Viajeros entr evol mensu TF'!$G$141:$G$153</c:f>
              <c:numCache>
                <c:formatCode>#,##0</c:formatCode>
                <c:ptCount val="13"/>
                <c:pt idx="0">
                  <c:v>1598</c:v>
                </c:pt>
                <c:pt idx="1">
                  <c:v>2028</c:v>
                </c:pt>
                <c:pt idx="2">
                  <c:v>3428</c:v>
                </c:pt>
                <c:pt idx="3">
                  <c:v>1590</c:v>
                </c:pt>
                <c:pt idx="4">
                  <c:v>1681</c:v>
                </c:pt>
                <c:pt idx="5">
                  <c:v>1391</c:v>
                </c:pt>
                <c:pt idx="6">
                  <c:v>1166</c:v>
                </c:pt>
                <c:pt idx="7">
                  <c:v>1232</c:v>
                </c:pt>
                <c:pt idx="8">
                  <c:v>1114</c:v>
                </c:pt>
                <c:pt idx="9">
                  <c:v>1956</c:v>
                </c:pt>
                <c:pt idx="10">
                  <c:v>2484</c:v>
                </c:pt>
                <c:pt idx="11">
                  <c:v>1784</c:v>
                </c:pt>
                <c:pt idx="12">
                  <c:v>21452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1-4BFE-BC4E-C2F63272F95F}"/>
            </c:ext>
          </c:extLst>
        </c:ser>
        <c:ser>
          <c:idx val="0"/>
          <c:order val="3"/>
          <c:tx>
            <c:strRef>
              <c:f>'Viajeros entr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031-4BFE-BC4E-C2F63272F95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1749</c:v>
                </c:pt>
                <c:pt idx="1">
                  <c:v>1749</c:v>
                </c:pt>
                <c:pt idx="2">
                  <c:v>2359</c:v>
                </c:pt>
                <c:pt idx="3">
                  <c:v>2129</c:v>
                </c:pt>
                <c:pt idx="4">
                  <c:v>829</c:v>
                </c:pt>
                <c:pt idx="5">
                  <c:v>1601</c:v>
                </c:pt>
                <c:pt idx="6">
                  <c:v>1615</c:v>
                </c:pt>
                <c:pt idx="7">
                  <c:v>1507</c:v>
                </c:pt>
                <c:pt idx="8">
                  <c:v>1375</c:v>
                </c:pt>
                <c:pt idx="9">
                  <c:v>2380</c:v>
                </c:pt>
                <c:pt idx="10">
                  <c:v>2391</c:v>
                </c:pt>
                <c:pt idx="11">
                  <c:v>1986</c:v>
                </c:pt>
                <c:pt idx="12">
                  <c:v>21670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31-4BFE-BC4E-C2F63272F95F}"/>
            </c:ext>
          </c:extLst>
        </c:ser>
        <c:ser>
          <c:idx val="1"/>
          <c:order val="4"/>
          <c:tx>
            <c:strRef>
              <c:f>'Viajeros entr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31-4BFE-BC4E-C2F63272F95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31-4BFE-BC4E-C2F63272F95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1817</c:v>
                </c:pt>
                <c:pt idx="1">
                  <c:v>1762</c:v>
                </c:pt>
                <c:pt idx="2">
                  <c:v>2548</c:v>
                </c:pt>
                <c:pt idx="3">
                  <c:v>1713</c:v>
                </c:pt>
                <c:pt idx="4">
                  <c:v>1370</c:v>
                </c:pt>
                <c:pt idx="12">
                  <c:v>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31-4BFE-BC4E-C2F63272F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031-4BFE-BC4E-C2F63272F95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1070</c:v>
                      </c:pt>
                      <c:pt idx="1">
                        <c:v>1299</c:v>
                      </c:pt>
                      <c:pt idx="2">
                        <c:v>1553</c:v>
                      </c:pt>
                      <c:pt idx="3">
                        <c:v>1519</c:v>
                      </c:pt>
                      <c:pt idx="4">
                        <c:v>881</c:v>
                      </c:pt>
                      <c:pt idx="5">
                        <c:v>1321</c:v>
                      </c:pt>
                      <c:pt idx="6">
                        <c:v>1114</c:v>
                      </c:pt>
                      <c:pt idx="7">
                        <c:v>998</c:v>
                      </c:pt>
                      <c:pt idx="8">
                        <c:v>1047</c:v>
                      </c:pt>
                      <c:pt idx="9">
                        <c:v>1679</c:v>
                      </c:pt>
                      <c:pt idx="10">
                        <c:v>2421</c:v>
                      </c:pt>
                      <c:pt idx="11">
                        <c:v>1685</c:v>
                      </c:pt>
                      <c:pt idx="12">
                        <c:v>16587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031-4BFE-BC4E-C2F63272F95F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7031-4BFE-BC4E-C2F63272F95F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TF'!$E$141:$E$152,'Viajeros entr evol mensu TF'!$E$153)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1623</c:v>
                      </c:pt>
                      <c:pt idx="1">
                        <c:v>1902</c:v>
                      </c:pt>
                      <c:pt idx="2">
                        <c:v>2140</c:v>
                      </c:pt>
                      <c:pt idx="3">
                        <c:v>1573</c:v>
                      </c:pt>
                      <c:pt idx="4">
                        <c:v>1613</c:v>
                      </c:pt>
                      <c:pt idx="5">
                        <c:v>1398</c:v>
                      </c:pt>
                      <c:pt idx="6">
                        <c:v>1518</c:v>
                      </c:pt>
                      <c:pt idx="7">
                        <c:v>1506</c:v>
                      </c:pt>
                      <c:pt idx="8">
                        <c:v>1465</c:v>
                      </c:pt>
                      <c:pt idx="9">
                        <c:v>1982</c:v>
                      </c:pt>
                      <c:pt idx="10">
                        <c:v>2298</c:v>
                      </c:pt>
                      <c:pt idx="11">
                        <c:v>1850</c:v>
                      </c:pt>
                      <c:pt idx="12">
                        <c:v>20868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7031-4BFE-BC4E-C2F63272F95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031-4BFE-BC4E-C2F63272F95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031-4BFE-BC4E-C2F63272F95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031-4BFE-BC4E-C2F63272F95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031-4BFE-BC4E-C2F63272F95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031-4BFE-BC4E-C2F63272F95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031-4BFE-BC4E-C2F63272F95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031-4BFE-BC4E-C2F63272F95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031-4BFE-BC4E-C2F63272F95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031-4BFE-BC4E-C2F63272F95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031-4BFE-BC4E-C2F63272F95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031-4BFE-BC4E-C2F63272F95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031-4BFE-BC4E-C2F63272F95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031-4BFE-BC4E-C2F63272F95F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TF'!$L$141:$L$153</c:f>
              <c:numCache>
                <c:formatCode>0.0%</c:formatCode>
                <c:ptCount val="13"/>
                <c:pt idx="0">
                  <c:v>3.8879359634076627E-2</c:v>
                </c:pt>
                <c:pt idx="1">
                  <c:v>7.4328187535734891E-3</c:v>
                </c:pt>
                <c:pt idx="2">
                  <c:v>8.0118694362017795E-2</c:v>
                </c:pt>
                <c:pt idx="3">
                  <c:v>-0.19539689995302956</c:v>
                </c:pt>
                <c:pt idx="4">
                  <c:v>0.65259348612786483</c:v>
                </c:pt>
                <c:pt idx="12">
                  <c:v>4.4809982983550656E-2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031-4BFE-BC4E-C2F63272F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E50-4720-A2AD-36E2213571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E50-4720-A2AD-36E2213571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E50-4720-A2AD-36E2213571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E50-4720-A2AD-36E2213571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E50-4720-A2AD-36E221357134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50-4720-A2AD-36E221357134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50-4720-A2AD-36E221357134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50-4720-A2AD-36E221357134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50-4720-A2AD-36E221357134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50-4720-A2AD-36E221357134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50-4720-A2AD-36E2213571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4503</c:v>
                </c:pt>
                <c:pt idx="1">
                  <c:v>3720</c:v>
                </c:pt>
                <c:pt idx="2">
                  <c:v>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50-4720-A2AD-36E22135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E-4664-B107-2A2BFA2E3BC6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E-4664-B107-2A2BFA2E3BC6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E-4664-B107-2A2BFA2E3BC6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DE-4664-B107-2A2BFA2E3BC6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DE-4664-B107-2A2BFA2E3BC6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DE-4664-B107-2A2BFA2E3BC6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DE-4664-B107-2A2BFA2E3BC6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DE-4664-B107-2A2BFA2E3BC6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DE-4664-B107-2A2BFA2E3BC6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DE-4664-B107-2A2BFA2E3B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39DE-4664-B107-2A2BFA2E3BC6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DE-4664-B107-2A2BFA2E3BC6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DE-4664-B107-2A2BFA2E3BC6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DE-4664-B107-2A2BFA2E3BC6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DE-4664-B107-2A2BFA2E3B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39DE-4664-B107-2A2BFA2E3BC6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39DE-4664-B107-2A2BFA2E3BC6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DE-4664-B107-2A2BFA2E3BC6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DE-4664-B107-2A2BFA2E3BC6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DE-4664-B107-2A2BFA2E3BC6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DE-4664-B107-2A2BFA2E3BC6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DE-4664-B107-2A2BFA2E3BC6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9DE-4664-B107-2A2BFA2E3BC6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DE-4664-B107-2A2BFA2E3BC6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9DE-4664-B107-2A2BFA2E3BC6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9DE-4664-B107-2A2BFA2E3BC6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9DE-4664-B107-2A2BFA2E3BC6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9DE-4664-B107-2A2BFA2E3BC6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9DE-4664-B107-2A2BFA2E3BC6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DE-4664-B107-2A2BFA2E3BC6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9DE-4664-B107-2A2BFA2E3BC6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9DE-4664-B107-2A2BFA2E3BC6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9DE-4664-B107-2A2BFA2E3BC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39DE-4664-B107-2A2BFA2E3BC6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39DE-4664-B107-2A2BFA2E3BC6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39DE-4664-B107-2A2BFA2E3BC6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39DE-4664-B107-2A2BFA2E3BC6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39DE-4664-B107-2A2BFA2E3BC6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DE-4664-B107-2A2BFA2E3BC6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DE-4664-B107-2A2BFA2E3BC6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DE-4664-B107-2A2BFA2E3BC6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DE-4664-B107-2A2BFA2E3BC6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DE-4664-B107-2A2BFA2E3BC6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DE-4664-B107-2A2BFA2E3BC6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DE-4664-B107-2A2BFA2E3BC6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DE-4664-B107-2A2BFA2E3BC6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DE-4664-B107-2A2BFA2E3BC6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DE-4664-B107-2A2BFA2E3BC6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DE-4664-B107-2A2BFA2E3BC6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DE-4664-B107-2A2BFA2E3BC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9DE-4664-B107-2A2BFA2E3BC6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9DE-4664-B107-2A2BFA2E3BC6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9DE-4664-B107-2A2BFA2E3BC6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9DE-4664-B107-2A2BFA2E3BC6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9DE-4664-B107-2A2BFA2E3BC6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9DE-4664-B107-2A2BFA2E3BC6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9DE-4664-B107-2A2BFA2E3BC6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9DE-4664-B107-2A2BFA2E3BC6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9DE-4664-B107-2A2BFA2E3BC6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9DE-4664-B107-2A2BFA2E3BC6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9DE-4664-B107-2A2BFA2E3BC6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9DE-4664-B107-2A2BFA2E3BC6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9DE-4664-B107-2A2BFA2E3BC6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9DE-4664-B107-2A2BFA2E3BC6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9DE-4664-B107-2A2BFA2E3BC6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9DE-4664-B107-2A2BFA2E3BC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39DE-4664-B107-2A2BFA2E3BC6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9DE-4664-B107-2A2BFA2E3BC6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9DE-4664-B107-2A2BFA2E3BC6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9DE-4664-B107-2A2BFA2E3BC6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9DE-4664-B107-2A2BFA2E3BC6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9DE-4664-B107-2A2BFA2E3BC6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9DE-4664-B107-2A2BFA2E3BC6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9DE-4664-B107-2A2BFA2E3BC6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9DE-4664-B107-2A2BFA2E3BC6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9DE-4664-B107-2A2BFA2E3BC6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9DE-4664-B107-2A2BFA2E3BC6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9DE-4664-B107-2A2BFA2E3BC6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9DE-4664-B107-2A2BFA2E3BC6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9DE-4664-B107-2A2BFA2E3BC6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9DE-4664-B107-2A2BFA2E3BC6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9DE-4664-B107-2A2BFA2E3BC6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9DE-4664-B107-2A2BFA2E3BC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39DE-4664-B107-2A2BFA2E3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62-49AB-B6FA-6B043411FD64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62-49AB-B6FA-6B043411FD64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2-49AB-B6FA-6B043411FD64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2-49AB-B6FA-6B043411FD6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cate'!$A$8:$A$9,'distribución españoles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764</c:v>
                </c:pt>
                <c:pt idx="1">
                  <c:v>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62-49AB-B6FA-6B043411F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Santiago del Teide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6139</c:v>
                </c:pt>
                <c:pt idx="1">
                  <c:v>2702</c:v>
                </c:pt>
                <c:pt idx="2">
                  <c:v>3437</c:v>
                </c:pt>
                <c:pt idx="3">
                  <c:v>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8-427B-844F-54857A0A8C79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4434</c:v>
                </c:pt>
                <c:pt idx="1">
                  <c:v>755</c:v>
                </c:pt>
                <c:pt idx="2">
                  <c:v>3679</c:v>
                </c:pt>
                <c:pt idx="3">
                  <c:v>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8-427B-844F-54857A0A8C79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8866</c:v>
                </c:pt>
                <c:pt idx="1">
                  <c:v>764</c:v>
                </c:pt>
                <c:pt idx="2">
                  <c:v>8102</c:v>
                </c:pt>
                <c:pt idx="3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58-427B-844F-54857A0A8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0.99954894000902117</c:v>
                </c:pt>
                <c:pt idx="1">
                  <c:v>1.192052980132452E-2</c:v>
                </c:pt>
                <c:pt idx="2">
                  <c:v>1.2022288665398206</c:v>
                </c:pt>
                <c:pt idx="3">
                  <c:v>0.18788452437292946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58-427B-844F-54857A0A8C79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0.77936005625879046</c:v>
                </c:pt>
                <c:pt idx="1">
                  <c:v>6.715893108298171E-2</c:v>
                </c:pt>
                <c:pt idx="2">
                  <c:v>0.71220112517580869</c:v>
                </c:pt>
                <c:pt idx="3">
                  <c:v>0.22063994374120957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58-427B-844F-54857A0A8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DA-4F10-80A3-3C25F804DFC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DA-4F10-80A3-3C25F804DFCA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DA-4F10-80A3-3C25F804DFCA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DA-4F10-80A3-3C25F804DFC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cate'!$A$8:$A$9,'distribución peninsulare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DA-4F10-80A3-3C25F804D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Santiago del Teide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2428</c:v>
                </c:pt>
                <c:pt idx="1">
                  <c:v>0</c:v>
                </c:pt>
                <c:pt idx="2">
                  <c:v>2428</c:v>
                </c:pt>
                <c:pt idx="3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9-49D4-A660-51D260473F2B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2736</c:v>
                </c:pt>
                <c:pt idx="1">
                  <c:v>0</c:v>
                </c:pt>
                <c:pt idx="2">
                  <c:v>2736</c:v>
                </c:pt>
                <c:pt idx="3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9-49D4-A660-51D260473F2B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3559</c:v>
                </c:pt>
                <c:pt idx="1">
                  <c:v>0</c:v>
                </c:pt>
                <c:pt idx="2">
                  <c:v>3559</c:v>
                </c:pt>
                <c:pt idx="3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69-49D4-A660-51D260473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0.30080409356725135</c:v>
                </c:pt>
                <c:pt idx="1">
                  <c:v>0</c:v>
                </c:pt>
                <c:pt idx="2">
                  <c:v>0.30080409356725135</c:v>
                </c:pt>
                <c:pt idx="3">
                  <c:v>0.16687268232385666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69-49D4-A660-51D260473F2B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0.79036198090162113</c:v>
                </c:pt>
                <c:pt idx="1">
                  <c:v>0</c:v>
                </c:pt>
                <c:pt idx="2">
                  <c:v>0.79036198090162113</c:v>
                </c:pt>
                <c:pt idx="3">
                  <c:v>0.20963801909837887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69-49D4-A660-51D260473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74F-4F56-9196-DD35AFFFCF9E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4F-4F56-9196-DD35AFFFCF9E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4F-4F56-9196-DD35AFFFCF9E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4F-4F56-9196-DD35AFFFCF9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cate'!$A$8:$A$9,'distribución canarios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764</c:v>
                </c:pt>
                <c:pt idx="1">
                  <c:v>4543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4F-4F56-9196-DD35AFFFC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Santiago del Teide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hotelera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3711</c:v>
                </c:pt>
                <c:pt idx="1">
                  <c:v>2702</c:v>
                </c:pt>
                <c:pt idx="2">
                  <c:v>1009</c:v>
                </c:pt>
                <c:pt idx="3">
                  <c:v>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8-4E1A-B4F2-41AA75930B30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1698</c:v>
                </c:pt>
                <c:pt idx="1">
                  <c:v>755</c:v>
                </c:pt>
                <c:pt idx="2">
                  <c:v>943</c:v>
                </c:pt>
                <c:pt idx="3">
                  <c:v>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8-4E1A-B4F2-41AA75930B30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5307</c:v>
                </c:pt>
                <c:pt idx="1">
                  <c:v>764</c:v>
                </c:pt>
                <c:pt idx="2">
                  <c:v>4543</c:v>
                </c:pt>
                <c:pt idx="3">
                  <c:v>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B8-4E1A-B4F2-41AA75930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2.1254416961130742</c:v>
                </c:pt>
                <c:pt idx="1">
                  <c:v>1.192052980132452E-2</c:v>
                </c:pt>
                <c:pt idx="2">
                  <c:v>3.8176033934252382</c:v>
                </c:pt>
                <c:pt idx="3">
                  <c:v>0.20092024539877307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B8-4E1A-B4F2-41AA75930B30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0.77215189873417722</c:v>
                </c:pt>
                <c:pt idx="1">
                  <c:v>0.11115961006838353</c:v>
                </c:pt>
                <c:pt idx="2">
                  <c:v>0.66099228866579374</c:v>
                </c:pt>
                <c:pt idx="3">
                  <c:v>0.22784810126582278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B8-4E1A-B4F2-41AA75930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04-4E4F-9154-FD84CEE36F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04-4E4F-9154-FD84CEE36F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04-4E4F-9154-FD84CEE36F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604-4E4F-9154-FD84CEE36FF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604-4E4F-9154-FD84CEE36F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604-4E4F-9154-FD84CEE36FF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04-4E4F-9154-FD84CEE36FF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604-4E4F-9154-FD84CEE36FF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604-4E4F-9154-FD84CEE36FF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604-4E4F-9154-FD84CEE36FF0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04-4E4F-9154-FD84CEE36FF0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4-4E4F-9154-FD84CEE36FF0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04-4E4F-9154-FD84CEE36FF0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04-4E4F-9154-FD84CEE36FF0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04-4E4F-9154-FD84CEE36FF0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04-4E4F-9154-FD84CEE36FF0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04-4E4F-9154-FD84CEE36FF0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04-4E4F-9154-FD84CEE36FF0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04-4E4F-9154-FD84CEE36FF0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604-4E4F-9154-FD84CEE36FF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604-4E4F-9154-FD84CEE36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A8-4005-82DD-2B24EF80D1F8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A8-4005-82DD-2B24EF80D1F8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A8-4005-82DD-2B24EF80D1F8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A8-4005-82DD-2B24EF80D1F8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A8-4005-82DD-2B24EF80D1F8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A8-4005-82DD-2B24EF80D1F8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A8-4005-82DD-2B24EF80D1F8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A8-4005-82DD-2B24EF80D1F8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A8-4005-82DD-2B24EF80D1F8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A8-4005-82DD-2B24EF80D1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AA8-4005-82DD-2B24EF80D1F8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A8-4005-82DD-2B24EF80D1F8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A8-4005-82DD-2B24EF80D1F8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A8-4005-82DD-2B24EF80D1F8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A8-4005-82DD-2B24EF80D1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AA8-4005-82DD-2B24EF80D1F8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EAA8-4005-82DD-2B24EF80D1F8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A8-4005-82DD-2B24EF80D1F8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AA8-4005-82DD-2B24EF80D1F8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A8-4005-82DD-2B24EF80D1F8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AA8-4005-82DD-2B24EF80D1F8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AA8-4005-82DD-2B24EF80D1F8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AA8-4005-82DD-2B24EF80D1F8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AA8-4005-82DD-2B24EF80D1F8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AA8-4005-82DD-2B24EF80D1F8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AA8-4005-82DD-2B24EF80D1F8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AA8-4005-82DD-2B24EF80D1F8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AA8-4005-82DD-2B24EF80D1F8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AA8-4005-82DD-2B24EF80D1F8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AA8-4005-82DD-2B24EF80D1F8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AA8-4005-82DD-2B24EF80D1F8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AA8-4005-82DD-2B24EF80D1F8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AA8-4005-82DD-2B24EF80D1F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AA8-4005-82DD-2B24EF80D1F8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EAA8-4005-82DD-2B24EF80D1F8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AA8-4005-82DD-2B24EF80D1F8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EAA8-4005-82DD-2B24EF80D1F8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EAA8-4005-82DD-2B24EF80D1F8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EAA8-4005-82DD-2B24EF80D1F8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EAA8-4005-82DD-2B24EF80D1F8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AA8-4005-82DD-2B24EF80D1F8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EAA8-4005-82DD-2B24EF80D1F8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AA8-4005-82DD-2B24EF80D1F8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EAA8-4005-82DD-2B24EF80D1F8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EAA8-4005-82DD-2B24EF80D1F8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EAA8-4005-82DD-2B24EF80D1F8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EAA8-4005-82DD-2B24EF80D1F8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EAA8-4005-82DD-2B24EF80D1F8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EAA8-4005-82DD-2B24EF80D1F8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AA8-4005-82DD-2B24EF80D1F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AA8-4005-82DD-2B24EF80D1F8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AA8-4005-82DD-2B24EF80D1F8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AA8-4005-82DD-2B24EF80D1F8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AA8-4005-82DD-2B24EF80D1F8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AA8-4005-82DD-2B24EF80D1F8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AA8-4005-82DD-2B24EF80D1F8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AA8-4005-82DD-2B24EF80D1F8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AA8-4005-82DD-2B24EF80D1F8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AA8-4005-82DD-2B24EF80D1F8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AA8-4005-82DD-2B24EF80D1F8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AA8-4005-82DD-2B24EF80D1F8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AA8-4005-82DD-2B24EF80D1F8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AA8-4005-82DD-2B24EF80D1F8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AA8-4005-82DD-2B24EF80D1F8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AA8-4005-82DD-2B24EF80D1F8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AA8-4005-82DD-2B24EF80D1F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EAA8-4005-82DD-2B24EF80D1F8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AA8-4005-82DD-2B24EF80D1F8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AA8-4005-82DD-2B24EF80D1F8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AA8-4005-82DD-2B24EF80D1F8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AA8-4005-82DD-2B24EF80D1F8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AA8-4005-82DD-2B24EF80D1F8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AA8-4005-82DD-2B24EF80D1F8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AA8-4005-82DD-2B24EF80D1F8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AA8-4005-82DD-2B24EF80D1F8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AA8-4005-82DD-2B24EF80D1F8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AA8-4005-82DD-2B24EF80D1F8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AA8-4005-82DD-2B24EF80D1F8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AA8-4005-82DD-2B24EF80D1F8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AA8-4005-82DD-2B24EF80D1F8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AA8-4005-82DD-2B24EF80D1F8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AA8-4005-82DD-2B24EF80D1F8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AA8-4005-82DD-2B24EF80D1F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EAA8-4005-82DD-2B24EF80D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849-A773-835DD4816B59}"/>
              </c:ext>
            </c:extLst>
          </c:dPt>
          <c:val>
            <c:numRef>
              <c:f>'Viajeros entr evol mensu TF'!$G$163:$G$175</c:f>
              <c:numCache>
                <c:formatCode>#,##0</c:formatCode>
                <c:ptCount val="13"/>
                <c:pt idx="0">
                  <c:v>1497</c:v>
                </c:pt>
                <c:pt idx="1">
                  <c:v>2057</c:v>
                </c:pt>
                <c:pt idx="2">
                  <c:v>2459</c:v>
                </c:pt>
                <c:pt idx="3">
                  <c:v>3165</c:v>
                </c:pt>
                <c:pt idx="4">
                  <c:v>2477</c:v>
                </c:pt>
                <c:pt idx="5">
                  <c:v>1716</c:v>
                </c:pt>
                <c:pt idx="6">
                  <c:v>1892</c:v>
                </c:pt>
                <c:pt idx="7">
                  <c:v>2125</c:v>
                </c:pt>
                <c:pt idx="8">
                  <c:v>1668</c:v>
                </c:pt>
                <c:pt idx="9">
                  <c:v>2794</c:v>
                </c:pt>
                <c:pt idx="10">
                  <c:v>1368</c:v>
                </c:pt>
                <c:pt idx="11">
                  <c:v>1388</c:v>
                </c:pt>
                <c:pt idx="12">
                  <c:v>24606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95-4849-A773-835DD4816B59}"/>
            </c:ext>
          </c:extLst>
        </c:ser>
        <c:ser>
          <c:idx val="0"/>
          <c:order val="2"/>
          <c:tx>
            <c:strRef>
              <c:f>'Viajeros entr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595-4849-A773-835DD4816B5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1563</c:v>
                </c:pt>
                <c:pt idx="1">
                  <c:v>2346</c:v>
                </c:pt>
                <c:pt idx="2">
                  <c:v>2000</c:v>
                </c:pt>
                <c:pt idx="3">
                  <c:v>2200</c:v>
                </c:pt>
                <c:pt idx="4">
                  <c:v>1698</c:v>
                </c:pt>
                <c:pt idx="5">
                  <c:v>1687</c:v>
                </c:pt>
                <c:pt idx="6">
                  <c:v>2124</c:v>
                </c:pt>
                <c:pt idx="7">
                  <c:v>2041</c:v>
                </c:pt>
                <c:pt idx="8">
                  <c:v>1642</c:v>
                </c:pt>
                <c:pt idx="9">
                  <c:v>2877</c:v>
                </c:pt>
                <c:pt idx="10">
                  <c:v>1730</c:v>
                </c:pt>
                <c:pt idx="11">
                  <c:v>1748</c:v>
                </c:pt>
                <c:pt idx="12">
                  <c:v>23656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95-4849-A773-835DD4816B59}"/>
            </c:ext>
          </c:extLst>
        </c:ser>
        <c:ser>
          <c:idx val="1"/>
          <c:order val="3"/>
          <c:tx>
            <c:strRef>
              <c:f>'Viajeros entr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95-4849-A773-835DD4816B5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595-4849-A773-835DD4816B5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1519</c:v>
                </c:pt>
                <c:pt idx="1">
                  <c:v>1987</c:v>
                </c:pt>
                <c:pt idx="2">
                  <c:v>1723</c:v>
                </c:pt>
                <c:pt idx="3">
                  <c:v>2954</c:v>
                </c:pt>
                <c:pt idx="4">
                  <c:v>2147</c:v>
                </c:pt>
                <c:pt idx="12">
                  <c:v>10330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95-4849-A773-835DD4816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595-4849-A773-835DD4816B5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1353</c:v>
                      </c:pt>
                      <c:pt idx="1">
                        <c:v>2904</c:v>
                      </c:pt>
                      <c:pt idx="2">
                        <c:v>2196</c:v>
                      </c:pt>
                      <c:pt idx="3">
                        <c:v>2930</c:v>
                      </c:pt>
                      <c:pt idx="4">
                        <c:v>2517</c:v>
                      </c:pt>
                      <c:pt idx="5">
                        <c:v>1955</c:v>
                      </c:pt>
                      <c:pt idx="6">
                        <c:v>2623</c:v>
                      </c:pt>
                      <c:pt idx="7">
                        <c:v>2466</c:v>
                      </c:pt>
                      <c:pt idx="8">
                        <c:v>1641</c:v>
                      </c:pt>
                      <c:pt idx="9">
                        <c:v>2797</c:v>
                      </c:pt>
                      <c:pt idx="10">
                        <c:v>1616</c:v>
                      </c:pt>
                      <c:pt idx="11">
                        <c:v>1942</c:v>
                      </c:pt>
                      <c:pt idx="12">
                        <c:v>26940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595-4849-A773-835DD4816B5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595-4849-A773-835DD4816B5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595-4849-A773-835DD4816B5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595-4849-A773-835DD4816B5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595-4849-A773-835DD4816B5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595-4849-A773-835DD4816B5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595-4849-A773-835DD4816B5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595-4849-A773-835DD4816B5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595-4849-A773-835DD4816B5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595-4849-A773-835DD4816B5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595-4849-A773-835DD4816B5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595-4849-A773-835DD4816B5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595-4849-A773-835DD4816B5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595-4849-A773-835DD4816B59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TF'!$L$163:$L$175</c:f>
              <c:numCache>
                <c:formatCode>0.0%</c:formatCode>
                <c:ptCount val="13"/>
                <c:pt idx="0">
                  <c:v>-2.8150991682661552E-2</c:v>
                </c:pt>
                <c:pt idx="1">
                  <c:v>-0.15302642796248933</c:v>
                </c:pt>
                <c:pt idx="2">
                  <c:v>-0.13849999999999996</c:v>
                </c:pt>
                <c:pt idx="3">
                  <c:v>0.34272727272727277</c:v>
                </c:pt>
                <c:pt idx="4">
                  <c:v>0.26442873969375746</c:v>
                </c:pt>
                <c:pt idx="12">
                  <c:v>5.3329254614051136E-2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595-4849-A773-835DD4816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49839</c:v>
                </c:pt>
                <c:pt idx="1">
                  <c:v>35877</c:v>
                </c:pt>
                <c:pt idx="2">
                  <c:v>6609</c:v>
                </c:pt>
                <c:pt idx="3">
                  <c:v>132384</c:v>
                </c:pt>
                <c:pt idx="4">
                  <c:v>17517</c:v>
                </c:pt>
                <c:pt idx="5">
                  <c:v>60484</c:v>
                </c:pt>
                <c:pt idx="6">
                  <c:v>13888</c:v>
                </c:pt>
                <c:pt idx="7">
                  <c:v>8325</c:v>
                </c:pt>
                <c:pt idx="8">
                  <c:v>21594</c:v>
                </c:pt>
                <c:pt idx="9">
                  <c:v>22421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D-4C1E-BD30-01A02CA4A094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47755</c:v>
                </c:pt>
                <c:pt idx="1">
                  <c:v>39006</c:v>
                </c:pt>
                <c:pt idx="2">
                  <c:v>3481</c:v>
                </c:pt>
                <c:pt idx="3">
                  <c:v>139895</c:v>
                </c:pt>
                <c:pt idx="4">
                  <c:v>19777</c:v>
                </c:pt>
                <c:pt idx="5">
                  <c:v>71053</c:v>
                </c:pt>
                <c:pt idx="6">
                  <c:v>13527</c:v>
                </c:pt>
                <c:pt idx="7">
                  <c:v>6547</c:v>
                </c:pt>
                <c:pt idx="8">
                  <c:v>13320</c:v>
                </c:pt>
                <c:pt idx="9">
                  <c:v>18945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D-4C1E-BD30-01A02CA4A094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D-4C1E-BD30-01A02CA4A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-5.6978326876766849E-2</c:v>
                </c:pt>
                <c:pt idx="1">
                  <c:v>0.13095421217248626</c:v>
                </c:pt>
                <c:pt idx="2">
                  <c:v>0.9017523700086183</c:v>
                </c:pt>
                <c:pt idx="3">
                  <c:v>8.370563637013495E-3</c:v>
                </c:pt>
                <c:pt idx="4">
                  <c:v>-0.21353086919148501</c:v>
                </c:pt>
                <c:pt idx="5">
                  <c:v>4.1419785230743189E-2</c:v>
                </c:pt>
                <c:pt idx="6">
                  <c:v>8.8120056183928375E-2</c:v>
                </c:pt>
                <c:pt idx="7">
                  <c:v>0.73758973575683529</c:v>
                </c:pt>
                <c:pt idx="8">
                  <c:v>0.26036036036036037</c:v>
                </c:pt>
                <c:pt idx="9">
                  <c:v>-0.307680126682502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8D-4C1E-BD30-01A02CA4A094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0.11777197208034876</c:v>
                </c:pt>
                <c:pt idx="1">
                  <c:v>0.1153660073800352</c:v>
                </c:pt>
                <c:pt idx="2">
                  <c:v>1.7312485126169314E-2</c:v>
                </c:pt>
                <c:pt idx="3">
                  <c:v>0.36891284392873114</c:v>
                </c:pt>
                <c:pt idx="4">
                  <c:v>4.0676494509431643E-2</c:v>
                </c:pt>
                <c:pt idx="5">
                  <c:v>0.19351278691782847</c:v>
                </c:pt>
                <c:pt idx="6">
                  <c:v>3.8492820025994877E-2</c:v>
                </c:pt>
                <c:pt idx="7">
                  <c:v>2.9750276555181584E-2</c:v>
                </c:pt>
                <c:pt idx="8">
                  <c:v>4.3903625422678311E-2</c:v>
                </c:pt>
                <c:pt idx="9">
                  <c:v>3.430068805360071E-2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8D-4C1E-BD30-01A02CA4A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49-4547-A835-FC09D3B662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49-4547-A835-FC09D3B662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49-4547-A835-FC09D3B662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749-4547-A835-FC09D3B6623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749-4547-A835-FC09D3B662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49-4547-A835-FC09D3B6623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49-4547-A835-FC09D3B6623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49-4547-A835-FC09D3B6623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49-4547-A835-FC09D3B6623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49-4547-A835-FC09D3B66235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9-4547-A835-FC09D3B66235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49-4547-A835-FC09D3B66235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49-4547-A835-FC09D3B66235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49-4547-A835-FC09D3B66235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49-4547-A835-FC09D3B66235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49-4547-A835-FC09D3B66235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49-4547-A835-FC09D3B66235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49-4547-A835-FC09D3B66235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49-4547-A835-FC09D3B66235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749-4547-A835-FC09D3B6623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749-4547-A835-FC09D3B66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0B-457D-B7BD-DBF7997B0608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0B-457D-B7BD-DBF7997B0608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0B-457D-B7BD-DBF7997B0608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0B-457D-B7BD-DBF7997B0608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0B-457D-B7BD-DBF7997B0608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0B-457D-B7BD-DBF7997B0608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0B-457D-B7BD-DBF7997B0608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0B-457D-B7BD-DBF7997B0608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0B-457D-B7BD-DBF7997B0608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0B-457D-B7BD-DBF7997B06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570B-457D-B7BD-DBF7997B0608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0B-457D-B7BD-DBF7997B0608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0B-457D-B7BD-DBF7997B0608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0B-457D-B7BD-DBF7997B0608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0B-457D-B7BD-DBF7997B06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70B-457D-B7BD-DBF7997B0608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70B-457D-B7BD-DBF7997B0608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0B-457D-B7BD-DBF7997B0608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0B-457D-B7BD-DBF7997B0608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0B-457D-B7BD-DBF7997B0608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0B-457D-B7BD-DBF7997B0608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0B-457D-B7BD-DBF7997B0608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0B-457D-B7BD-DBF7997B0608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0B-457D-B7BD-DBF7997B0608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0B-457D-B7BD-DBF7997B0608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0B-457D-B7BD-DBF7997B0608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0B-457D-B7BD-DBF7997B0608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70B-457D-B7BD-DBF7997B0608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70B-457D-B7BD-DBF7997B0608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70B-457D-B7BD-DBF7997B0608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70B-457D-B7BD-DBF7997B0608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70B-457D-B7BD-DBF7997B0608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70B-457D-B7BD-DBF7997B060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570B-457D-B7BD-DBF7997B0608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570B-457D-B7BD-DBF7997B0608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570B-457D-B7BD-DBF7997B0608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570B-457D-B7BD-DBF7997B0608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570B-457D-B7BD-DBF7997B0608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570B-457D-B7BD-DBF7997B0608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570B-457D-B7BD-DBF7997B0608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570B-457D-B7BD-DBF7997B0608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570B-457D-B7BD-DBF7997B0608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570B-457D-B7BD-DBF7997B0608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570B-457D-B7BD-DBF7997B0608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570B-457D-B7BD-DBF7997B0608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570B-457D-B7BD-DBF7997B0608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570B-457D-B7BD-DBF7997B0608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570B-457D-B7BD-DBF7997B0608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570B-457D-B7BD-DBF7997B0608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570B-457D-B7BD-DBF7997B060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0B-457D-B7BD-DBF7997B0608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70B-457D-B7BD-DBF7997B0608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70B-457D-B7BD-DBF7997B0608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0B-457D-B7BD-DBF7997B0608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70B-457D-B7BD-DBF7997B0608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70B-457D-B7BD-DBF7997B0608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70B-457D-B7BD-DBF7997B0608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70B-457D-B7BD-DBF7997B0608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70B-457D-B7BD-DBF7997B0608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70B-457D-B7BD-DBF7997B0608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70B-457D-B7BD-DBF7997B0608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70B-457D-B7BD-DBF7997B0608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70B-457D-B7BD-DBF7997B0608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70B-457D-B7BD-DBF7997B0608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70B-457D-B7BD-DBF7997B0608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70B-457D-B7BD-DBF7997B060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570B-457D-B7BD-DBF7997B0608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70B-457D-B7BD-DBF7997B0608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70B-457D-B7BD-DBF7997B0608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70B-457D-B7BD-DBF7997B0608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70B-457D-B7BD-DBF7997B0608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70B-457D-B7BD-DBF7997B0608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70B-457D-B7BD-DBF7997B0608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70B-457D-B7BD-DBF7997B0608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70B-457D-B7BD-DBF7997B0608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70B-457D-B7BD-DBF7997B0608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70B-457D-B7BD-DBF7997B0608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70B-457D-B7BD-DBF7997B0608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70B-457D-B7BD-DBF7997B0608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70B-457D-B7BD-DBF7997B0608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70B-457D-B7BD-DBF7997B0608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70B-457D-B7BD-DBF7997B0608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70B-457D-B7BD-DBF7997B060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570B-457D-B7BD-DBF7997B0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31243</c:v>
                </c:pt>
                <c:pt idx="1">
                  <c:v>20968</c:v>
                </c:pt>
                <c:pt idx="2">
                  <c:v>2216</c:v>
                </c:pt>
                <c:pt idx="3">
                  <c:v>97499</c:v>
                </c:pt>
                <c:pt idx="4">
                  <c:v>12797</c:v>
                </c:pt>
                <c:pt idx="5">
                  <c:v>34313</c:v>
                </c:pt>
                <c:pt idx="6">
                  <c:v>9940</c:v>
                </c:pt>
                <c:pt idx="7">
                  <c:v>3073</c:v>
                </c:pt>
                <c:pt idx="8">
                  <c:v>9404</c:v>
                </c:pt>
                <c:pt idx="9">
                  <c:v>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7-4139-9CF5-518A9E62C4E8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27512</c:v>
                </c:pt>
                <c:pt idx="1">
                  <c:v>23308</c:v>
                </c:pt>
                <c:pt idx="2">
                  <c:v>1296</c:v>
                </c:pt>
                <c:pt idx="3">
                  <c:v>108590</c:v>
                </c:pt>
                <c:pt idx="4">
                  <c:v>13166</c:v>
                </c:pt>
                <c:pt idx="5">
                  <c:v>35908</c:v>
                </c:pt>
                <c:pt idx="6">
                  <c:v>9155</c:v>
                </c:pt>
                <c:pt idx="7">
                  <c:v>3545</c:v>
                </c:pt>
                <c:pt idx="8">
                  <c:v>8323</c:v>
                </c:pt>
                <c:pt idx="9">
                  <c:v>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7-4139-9CF5-518A9E62C4E8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57-4139-9CF5-518A9E62C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-7.3349810991567344E-2</c:v>
                </c:pt>
                <c:pt idx="1">
                  <c:v>2.3983181740174997E-2</c:v>
                </c:pt>
                <c:pt idx="2">
                  <c:v>1.9050925925925926</c:v>
                </c:pt>
                <c:pt idx="3">
                  <c:v>-8.1803112625471908E-2</c:v>
                </c:pt>
                <c:pt idx="4">
                  <c:v>-0.49118942731277537</c:v>
                </c:pt>
                <c:pt idx="5">
                  <c:v>6.6196947755374769E-2</c:v>
                </c:pt>
                <c:pt idx="6">
                  <c:v>-2.6652102676133271E-2</c:v>
                </c:pt>
                <c:pt idx="7">
                  <c:v>0.2702397743300422</c:v>
                </c:pt>
                <c:pt idx="8">
                  <c:v>-2.6432776643037226E-3</c:v>
                </c:pt>
                <c:pt idx="9">
                  <c:v>0.17761304670126021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57-4139-9CF5-518A9E62C4E8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0.11207385426969997</c:v>
                </c:pt>
                <c:pt idx="1">
                  <c:v>0.10492141993625673</c:v>
                </c:pt>
                <c:pt idx="2">
                  <c:v>1.6551269370260469E-2</c:v>
                </c:pt>
                <c:pt idx="3">
                  <c:v>0.43832069458182216</c:v>
                </c:pt>
                <c:pt idx="4">
                  <c:v>2.9449390042861852E-2</c:v>
                </c:pt>
                <c:pt idx="5">
                  <c:v>0.16830420925376416</c:v>
                </c:pt>
                <c:pt idx="6">
                  <c:v>3.9173535553357515E-2</c:v>
                </c:pt>
                <c:pt idx="7">
                  <c:v>1.9795581932080447E-2</c:v>
                </c:pt>
                <c:pt idx="8">
                  <c:v>3.6491922189251569E-2</c:v>
                </c:pt>
                <c:pt idx="9">
                  <c:v>3.4918122870645128E-2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57-4139-9CF5-518A9E62C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9B-4AAF-B480-AACEC0F4E2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9B-4AAF-B480-AACEC0F4E2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9B-4AAF-B480-AACEC0F4E2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59B-4AAF-B480-AACEC0F4E2F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59B-4AAF-B480-AACEC0F4E2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59B-4AAF-B480-AACEC0F4E2F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59B-4AAF-B480-AACEC0F4E2F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59B-4AAF-B480-AACEC0F4E2F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59B-4AAF-B480-AACEC0F4E2F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59B-4AAF-B480-AACEC0F4E2F0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B-4AAF-B480-AACEC0F4E2F0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B-4AAF-B480-AACEC0F4E2F0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9B-4AAF-B480-AACEC0F4E2F0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9B-4AAF-B480-AACEC0F4E2F0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9B-4AAF-B480-AACEC0F4E2F0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9B-4AAF-B480-AACEC0F4E2F0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9B-4AAF-B480-AACEC0F4E2F0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9B-4AAF-B480-AACEC0F4E2F0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59B-4AAF-B480-AACEC0F4E2F0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59B-4AAF-B480-AACEC0F4E2F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59B-4AAF-B480-AACEC0F4E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5-4444-BBC2-E7AF1619F838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C5-4444-BBC2-E7AF1619F838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C5-4444-BBC2-E7AF1619F838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C5-4444-BBC2-E7AF1619F838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C5-4444-BBC2-E7AF1619F838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C5-4444-BBC2-E7AF1619F838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C5-4444-BBC2-E7AF1619F838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C5-4444-BBC2-E7AF1619F838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C5-4444-BBC2-E7AF1619F838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C5-4444-BBC2-E7AF1619F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3C5-4444-BBC2-E7AF1619F838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C5-4444-BBC2-E7AF1619F838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C5-4444-BBC2-E7AF1619F838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C5-4444-BBC2-E7AF1619F838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C5-4444-BBC2-E7AF1619F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13C5-4444-BBC2-E7AF1619F838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13C5-4444-BBC2-E7AF1619F838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C5-4444-BBC2-E7AF1619F838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C5-4444-BBC2-E7AF1619F838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C5-4444-BBC2-E7AF1619F838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C5-4444-BBC2-E7AF1619F838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C5-4444-BBC2-E7AF1619F838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C5-4444-BBC2-E7AF1619F838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C5-4444-BBC2-E7AF1619F838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3C5-4444-BBC2-E7AF1619F838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3C5-4444-BBC2-E7AF1619F838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3C5-4444-BBC2-E7AF1619F838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3C5-4444-BBC2-E7AF1619F838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3C5-4444-BBC2-E7AF1619F838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3C5-4444-BBC2-E7AF1619F838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3C5-4444-BBC2-E7AF1619F838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3C5-4444-BBC2-E7AF1619F838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3C5-4444-BBC2-E7AF1619F83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3C5-4444-BBC2-E7AF1619F838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13C5-4444-BBC2-E7AF1619F838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13C5-4444-BBC2-E7AF1619F838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13C5-4444-BBC2-E7AF1619F838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13C5-4444-BBC2-E7AF1619F838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13C5-4444-BBC2-E7AF1619F838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13C5-4444-BBC2-E7AF1619F838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13C5-4444-BBC2-E7AF1619F838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13C5-4444-BBC2-E7AF1619F838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13C5-4444-BBC2-E7AF1619F838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13C5-4444-BBC2-E7AF1619F838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13C5-4444-BBC2-E7AF1619F838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13C5-4444-BBC2-E7AF1619F838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13C5-4444-BBC2-E7AF1619F838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13C5-4444-BBC2-E7AF1619F838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13C5-4444-BBC2-E7AF1619F838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13C5-4444-BBC2-E7AF1619F83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3C5-4444-BBC2-E7AF1619F838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3C5-4444-BBC2-E7AF1619F838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3C5-4444-BBC2-E7AF1619F838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3C5-4444-BBC2-E7AF1619F838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3C5-4444-BBC2-E7AF1619F838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3C5-4444-BBC2-E7AF1619F838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3C5-4444-BBC2-E7AF1619F838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3C5-4444-BBC2-E7AF1619F838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3C5-4444-BBC2-E7AF1619F838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3C5-4444-BBC2-E7AF1619F838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3C5-4444-BBC2-E7AF1619F838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3C5-4444-BBC2-E7AF1619F838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3C5-4444-BBC2-E7AF1619F838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3C5-4444-BBC2-E7AF1619F838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3C5-4444-BBC2-E7AF1619F838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3C5-4444-BBC2-E7AF1619F83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13C5-4444-BBC2-E7AF1619F838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3C5-4444-BBC2-E7AF1619F838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3C5-4444-BBC2-E7AF1619F838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3C5-4444-BBC2-E7AF1619F838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3C5-4444-BBC2-E7AF1619F838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3C5-4444-BBC2-E7AF1619F838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3C5-4444-BBC2-E7AF1619F838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3C5-4444-BBC2-E7AF1619F838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3C5-4444-BBC2-E7AF1619F838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3C5-4444-BBC2-E7AF1619F838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3C5-4444-BBC2-E7AF1619F838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3C5-4444-BBC2-E7AF1619F838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3C5-4444-BBC2-E7AF1619F838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3C5-4444-BBC2-E7AF1619F838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3C5-4444-BBC2-E7AF1619F838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3C5-4444-BBC2-E7AF1619F838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3C5-4444-BBC2-E7AF1619F83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13C5-4444-BBC2-E7AF1619F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18596</c:v>
                </c:pt>
                <c:pt idx="1">
                  <c:v>14909</c:v>
                </c:pt>
                <c:pt idx="2">
                  <c:v>4393</c:v>
                </c:pt>
                <c:pt idx="3">
                  <c:v>34885</c:v>
                </c:pt>
                <c:pt idx="4">
                  <c:v>4720</c:v>
                </c:pt>
                <c:pt idx="5">
                  <c:v>26171</c:v>
                </c:pt>
                <c:pt idx="6">
                  <c:v>3948</c:v>
                </c:pt>
                <c:pt idx="7">
                  <c:v>5252</c:v>
                </c:pt>
                <c:pt idx="8">
                  <c:v>12190</c:v>
                </c:pt>
                <c:pt idx="9">
                  <c:v>15753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3-4D3A-A88C-75BCB7536EFA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20243</c:v>
                </c:pt>
                <c:pt idx="1">
                  <c:v>15698</c:v>
                </c:pt>
                <c:pt idx="2">
                  <c:v>2185</c:v>
                </c:pt>
                <c:pt idx="3">
                  <c:v>31305</c:v>
                </c:pt>
                <c:pt idx="4">
                  <c:v>6611</c:v>
                </c:pt>
                <c:pt idx="5">
                  <c:v>35145</c:v>
                </c:pt>
                <c:pt idx="6">
                  <c:v>4372</c:v>
                </c:pt>
                <c:pt idx="7">
                  <c:v>3002</c:v>
                </c:pt>
                <c:pt idx="8">
                  <c:v>4997</c:v>
                </c:pt>
                <c:pt idx="9">
                  <c:v>12200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3-4D3A-A88C-75BCB7536EFA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3-4D3A-A88C-75BCB753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-3.4728054142172615E-2</c:v>
                </c:pt>
                <c:pt idx="1">
                  <c:v>0.28978213785195561</c:v>
                </c:pt>
                <c:pt idx="2">
                  <c:v>0.30663615560640722</c:v>
                </c:pt>
                <c:pt idx="3">
                  <c:v>0.32116275355374535</c:v>
                </c:pt>
                <c:pt idx="4">
                  <c:v>0.33943427620632272</c:v>
                </c:pt>
                <c:pt idx="5">
                  <c:v>1.6104709062455536E-2</c:v>
                </c:pt>
                <c:pt idx="6">
                  <c:v>0.32845379688929555</c:v>
                </c:pt>
                <c:pt idx="7">
                  <c:v>1.2894736842105261</c:v>
                </c:pt>
                <c:pt idx="8">
                  <c:v>0.69841905143085858</c:v>
                </c:pt>
                <c:pt idx="9">
                  <c:v>-0.57598360655737713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F3-4D3A-A88C-75BCB7536EFA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0.12613938595811708</c:v>
                </c:pt>
                <c:pt idx="1">
                  <c:v>0.1307033852351073</c:v>
                </c:pt>
                <c:pt idx="2">
                  <c:v>1.8430294110052418E-2</c:v>
                </c:pt>
                <c:pt idx="3">
                  <c:v>0.26699072998166656</c:v>
                </c:pt>
                <c:pt idx="4">
                  <c:v>5.7162961241511087E-2</c:v>
                </c:pt>
                <c:pt idx="5">
                  <c:v>0.23053037932192011</c:v>
                </c:pt>
                <c:pt idx="6">
                  <c:v>3.7493221783251998E-2</c:v>
                </c:pt>
                <c:pt idx="7">
                  <c:v>4.4368270199085909E-2</c:v>
                </c:pt>
                <c:pt idx="8">
                  <c:v>5.4787357657448292E-2</c:v>
                </c:pt>
                <c:pt idx="9">
                  <c:v>3.3394014511839286E-2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F3-4D3A-A88C-75BCB753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32990</c:v>
                </c:pt>
                <c:pt idx="1">
                  <c:v>29209</c:v>
                </c:pt>
                <c:pt idx="2">
                  <c:v>33671</c:v>
                </c:pt>
                <c:pt idx="3">
                  <c:v>29086</c:v>
                </c:pt>
                <c:pt idx="4">
                  <c:v>45216</c:v>
                </c:pt>
                <c:pt idx="5">
                  <c:v>26839</c:v>
                </c:pt>
                <c:pt idx="6">
                  <c:v>45577</c:v>
                </c:pt>
                <c:pt idx="7">
                  <c:v>51968</c:v>
                </c:pt>
                <c:pt idx="8">
                  <c:v>41168</c:v>
                </c:pt>
                <c:pt idx="9">
                  <c:v>40703</c:v>
                </c:pt>
                <c:pt idx="10">
                  <c:v>41003</c:v>
                </c:pt>
                <c:pt idx="11">
                  <c:v>46267</c:v>
                </c:pt>
                <c:pt idx="12">
                  <c:v>38322</c:v>
                </c:pt>
                <c:pt idx="13">
                  <c:v>41405</c:v>
                </c:pt>
                <c:pt idx="14">
                  <c:v>37942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6-4F14-8D8D-888AD4A81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0.12944640350576875</c:v>
                </c:pt>
                <c:pt idx="1">
                  <c:v>-0.13251759674497343</c:v>
                </c:pt>
                <c:pt idx="2">
                  <c:v>0.15763597607096203</c:v>
                </c:pt>
                <c:pt idx="3">
                  <c:v>-0.35673213021939132</c:v>
                </c:pt>
                <c:pt idx="4">
                  <c:v>0.68471254517679503</c:v>
                </c:pt>
                <c:pt idx="5">
                  <c:v>-0.41112842003642192</c:v>
                </c:pt>
                <c:pt idx="6">
                  <c:v>-0.12297952586206895</c:v>
                </c:pt>
                <c:pt idx="7">
                  <c:v>0.26233968130586871</c:v>
                </c:pt>
                <c:pt idx="8">
                  <c:v>1.1424219345011366E-2</c:v>
                </c:pt>
                <c:pt idx="9">
                  <c:v>-7.3165378143063009E-3</c:v>
                </c:pt>
                <c:pt idx="10">
                  <c:v>-0.11377439643806597</c:v>
                </c:pt>
                <c:pt idx="11">
                  <c:v>0.20732216481394494</c:v>
                </c:pt>
                <c:pt idx="12">
                  <c:v>-7.4459606327738181E-2</c:v>
                </c:pt>
                <c:pt idx="13">
                  <c:v>9.1270887143534818E-2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6-4F14-8D8D-888AD4A81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13384</c:v>
                </c:pt>
                <c:pt idx="1">
                  <c:v>10833</c:v>
                </c:pt>
                <c:pt idx="2">
                  <c:v>11319</c:v>
                </c:pt>
                <c:pt idx="3">
                  <c:v>9118</c:v>
                </c:pt>
                <c:pt idx="4">
                  <c:v>11021</c:v>
                </c:pt>
                <c:pt idx="5">
                  <c:v>6781</c:v>
                </c:pt>
                <c:pt idx="6">
                  <c:v>20687</c:v>
                </c:pt>
                <c:pt idx="7">
                  <c:v>15253</c:v>
                </c:pt>
                <c:pt idx="8">
                  <c:v>12335</c:v>
                </c:pt>
                <c:pt idx="9">
                  <c:v>11118</c:v>
                </c:pt>
                <c:pt idx="10">
                  <c:v>10682</c:v>
                </c:pt>
                <c:pt idx="11">
                  <c:v>13129</c:v>
                </c:pt>
                <c:pt idx="12">
                  <c:v>11148</c:v>
                </c:pt>
                <c:pt idx="13">
                  <c:v>22669</c:v>
                </c:pt>
                <c:pt idx="14">
                  <c:v>12886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5-47CC-93F4-AE125980B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0.23548416874365374</c:v>
                </c:pt>
                <c:pt idx="1">
                  <c:v>-4.2936655181553096E-2</c:v>
                </c:pt>
                <c:pt idx="2">
                  <c:v>0.24139065584558028</c:v>
                </c:pt>
                <c:pt idx="3">
                  <c:v>-0.17267035659196084</c:v>
                </c:pt>
                <c:pt idx="4">
                  <c:v>0.6252765078896918</c:v>
                </c:pt>
                <c:pt idx="5">
                  <c:v>-0.6722096002320298</c:v>
                </c:pt>
                <c:pt idx="6">
                  <c:v>0.35625778535370101</c:v>
                </c:pt>
                <c:pt idx="7">
                  <c:v>0.23656262667207129</c:v>
                </c:pt>
                <c:pt idx="8">
                  <c:v>0.10946213347724409</c:v>
                </c:pt>
                <c:pt idx="9">
                  <c:v>4.081632653061229E-2</c:v>
                </c:pt>
                <c:pt idx="10">
                  <c:v>-0.18638129332013098</c:v>
                </c:pt>
                <c:pt idx="11">
                  <c:v>0.17770003588087557</c:v>
                </c:pt>
                <c:pt idx="12">
                  <c:v>-0.50822709426970758</c:v>
                </c:pt>
                <c:pt idx="13">
                  <c:v>0.75919602669563857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5-47CC-93F4-AE125980B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19606</c:v>
                </c:pt>
                <c:pt idx="1">
                  <c:v>18376</c:v>
                </c:pt>
                <c:pt idx="2">
                  <c:v>22352</c:v>
                </c:pt>
                <c:pt idx="3">
                  <c:v>19968</c:v>
                </c:pt>
                <c:pt idx="4">
                  <c:v>34195</c:v>
                </c:pt>
                <c:pt idx="5">
                  <c:v>20058</c:v>
                </c:pt>
                <c:pt idx="6">
                  <c:v>24890</c:v>
                </c:pt>
                <c:pt idx="7">
                  <c:v>36715</c:v>
                </c:pt>
                <c:pt idx="8">
                  <c:v>28833</c:v>
                </c:pt>
                <c:pt idx="9">
                  <c:v>29585</c:v>
                </c:pt>
                <c:pt idx="10">
                  <c:v>30321</c:v>
                </c:pt>
                <c:pt idx="11">
                  <c:v>33138</c:v>
                </c:pt>
                <c:pt idx="12">
                  <c:v>27174</c:v>
                </c:pt>
                <c:pt idx="13">
                  <c:v>18736</c:v>
                </c:pt>
                <c:pt idx="14">
                  <c:v>25056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6-4E2E-8F1F-F20340A91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6.693513278188945E-2</c:v>
                </c:pt>
                <c:pt idx="1">
                  <c:v>-0.17788117394416603</c:v>
                </c:pt>
                <c:pt idx="2">
                  <c:v>0.11939102564102555</c:v>
                </c:pt>
                <c:pt idx="3">
                  <c:v>-0.41605497879806985</c:v>
                </c:pt>
                <c:pt idx="4">
                  <c:v>0.70480606241898491</c:v>
                </c:pt>
                <c:pt idx="5">
                  <c:v>-0.1941341904379269</c:v>
                </c:pt>
                <c:pt idx="6">
                  <c:v>-0.32207544600299609</c:v>
                </c:pt>
                <c:pt idx="7">
                  <c:v>0.27336732216557413</c:v>
                </c:pt>
                <c:pt idx="8">
                  <c:v>-2.5418286293729886E-2</c:v>
                </c:pt>
                <c:pt idx="9">
                  <c:v>-2.4273605751789162E-2</c:v>
                </c:pt>
                <c:pt idx="10">
                  <c:v>-8.5008147745790352E-2</c:v>
                </c:pt>
                <c:pt idx="11">
                  <c:v>0.21947449768160743</c:v>
                </c:pt>
                <c:pt idx="12">
                  <c:v>0.45036293766011948</c:v>
                </c:pt>
                <c:pt idx="13">
                  <c:v>-0.2522349936143039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6-4E2E-8F1F-F20340A91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6A-48E0-9279-AA9665213149}"/>
              </c:ext>
            </c:extLst>
          </c:dPt>
          <c:val>
            <c:numRef>
              <c:f>'Viajeros entr evol mensu TF'!$G$185:$G$197</c:f>
              <c:numCache>
                <c:formatCode>#,##0</c:formatCode>
                <c:ptCount val="13"/>
                <c:pt idx="0">
                  <c:v>401</c:v>
                </c:pt>
                <c:pt idx="1">
                  <c:v>462</c:v>
                </c:pt>
                <c:pt idx="2">
                  <c:v>592</c:v>
                </c:pt>
                <c:pt idx="3">
                  <c:v>404</c:v>
                </c:pt>
                <c:pt idx="4">
                  <c:v>597</c:v>
                </c:pt>
                <c:pt idx="5">
                  <c:v>533</c:v>
                </c:pt>
                <c:pt idx="6">
                  <c:v>628</c:v>
                </c:pt>
                <c:pt idx="7">
                  <c:v>486</c:v>
                </c:pt>
                <c:pt idx="8">
                  <c:v>217</c:v>
                </c:pt>
                <c:pt idx="9">
                  <c:v>350</c:v>
                </c:pt>
                <c:pt idx="10">
                  <c:v>424</c:v>
                </c:pt>
                <c:pt idx="11">
                  <c:v>497</c:v>
                </c:pt>
                <c:pt idx="12">
                  <c:v>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6A-48E0-9279-AA9665213149}"/>
            </c:ext>
          </c:extLst>
        </c:ser>
        <c:ser>
          <c:idx val="0"/>
          <c:order val="2"/>
          <c:tx>
            <c:strRef>
              <c:f>'Viajeros entr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76A-48E0-9279-AA966521314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326</c:v>
                </c:pt>
                <c:pt idx="1">
                  <c:v>351</c:v>
                </c:pt>
                <c:pt idx="2">
                  <c:v>381</c:v>
                </c:pt>
                <c:pt idx="3">
                  <c:v>569</c:v>
                </c:pt>
                <c:pt idx="4">
                  <c:v>211</c:v>
                </c:pt>
                <c:pt idx="5">
                  <c:v>304</c:v>
                </c:pt>
                <c:pt idx="6">
                  <c:v>554</c:v>
                </c:pt>
                <c:pt idx="7">
                  <c:v>299</c:v>
                </c:pt>
                <c:pt idx="8">
                  <c:v>205</c:v>
                </c:pt>
                <c:pt idx="9">
                  <c:v>481</c:v>
                </c:pt>
                <c:pt idx="10">
                  <c:v>416</c:v>
                </c:pt>
                <c:pt idx="11">
                  <c:v>534</c:v>
                </c:pt>
                <c:pt idx="12">
                  <c:v>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6A-48E0-9279-AA9665213149}"/>
            </c:ext>
          </c:extLst>
        </c:ser>
        <c:ser>
          <c:idx val="1"/>
          <c:order val="3"/>
          <c:tx>
            <c:strRef>
              <c:f>'Viajeros entr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6A-48E0-9279-AA966521314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76A-48E0-9279-AA966521314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323</c:v>
                </c:pt>
                <c:pt idx="1">
                  <c:v>383</c:v>
                </c:pt>
                <c:pt idx="2">
                  <c:v>304</c:v>
                </c:pt>
                <c:pt idx="3">
                  <c:v>539</c:v>
                </c:pt>
                <c:pt idx="4">
                  <c:v>347</c:v>
                </c:pt>
                <c:pt idx="12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6A-48E0-9279-AA9665213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76A-48E0-9279-AA96652131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418</c:v>
                      </c:pt>
                      <c:pt idx="1">
                        <c:v>389</c:v>
                      </c:pt>
                      <c:pt idx="2">
                        <c:v>354</c:v>
                      </c:pt>
                      <c:pt idx="3">
                        <c:v>556</c:v>
                      </c:pt>
                      <c:pt idx="4">
                        <c:v>214</c:v>
                      </c:pt>
                      <c:pt idx="5">
                        <c:v>248</c:v>
                      </c:pt>
                      <c:pt idx="6">
                        <c:v>528</c:v>
                      </c:pt>
                      <c:pt idx="7">
                        <c:v>262</c:v>
                      </c:pt>
                      <c:pt idx="8">
                        <c:v>331</c:v>
                      </c:pt>
                      <c:pt idx="9">
                        <c:v>379</c:v>
                      </c:pt>
                      <c:pt idx="10">
                        <c:v>412</c:v>
                      </c:pt>
                      <c:pt idx="11">
                        <c:v>478</c:v>
                      </c:pt>
                      <c:pt idx="12">
                        <c:v>4569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76A-48E0-9279-AA966521314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76A-48E0-9279-AA966521314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76A-48E0-9279-AA966521314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76A-48E0-9279-AA966521314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76A-48E0-9279-AA966521314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76A-48E0-9279-AA966521314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76A-48E0-9279-AA966521314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76A-48E0-9279-AA966521314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76A-48E0-9279-AA966521314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76A-48E0-9279-AA966521314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76A-48E0-9279-AA966521314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76A-48E0-9279-AA966521314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76A-48E0-9279-AA966521314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76A-48E0-9279-AA9665213149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TF'!$L$185:$L$197</c:f>
              <c:numCache>
                <c:formatCode>0.0%</c:formatCode>
                <c:ptCount val="13"/>
                <c:pt idx="0">
                  <c:v>-9.2024539877300082E-3</c:v>
                </c:pt>
                <c:pt idx="1">
                  <c:v>9.1168091168091214E-2</c:v>
                </c:pt>
                <c:pt idx="2">
                  <c:v>-0.20209973753280841</c:v>
                </c:pt>
                <c:pt idx="3">
                  <c:v>-5.2724077328646701E-2</c:v>
                </c:pt>
                <c:pt idx="4">
                  <c:v>0.64454976303317535</c:v>
                </c:pt>
                <c:pt idx="12">
                  <c:v>3.1556039173014083E-2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76A-48E0-9279-AA9665213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1A723C-7D23-4643-A487-8963451E6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Santiago del Teide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Santiago del Teide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C8AD3E2-3B9E-4D1E-AFAC-5146D6110FED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625580F-C63D-C857-E1AA-9551AF3459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5CC344B-65D3-DAA8-8080-FC74F12ECD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BBDFD3-4C12-45DA-AE7F-83145B9E5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A13294-3B41-4C17-9488-0D280384C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10FE3-8B74-4B46-BD2F-7500C96E2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319CDF-7B6D-424A-87BF-F443DCE68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E755CA-7B20-4EB4-ADFF-0838B637D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AC71B9-DADE-4C33-A04E-2EC48F7C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AA0B16-0E8E-4847-BB69-46BB3FEC8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F47BE9-6088-4DDC-8736-3183255FF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152F7A9-E5FA-4E9F-BACC-3F00F442D5CE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26B879F-ADCB-F19B-DBBD-A62123DB90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8DFF263-D02C-42D8-7317-DECBB262C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ADB5D0D-EF00-4303-ACF5-86780ED0E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8772A66-BC91-407D-A1EB-11BE91BF7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9A729100-04F6-4AEC-9767-E11F0D89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30BC1E48-E9A2-4F0F-9597-48CC4B96A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2E5B3071-51C1-4B4D-8FAF-205A15C4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128,9%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6.873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60,4%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Santiago del Teide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Santiago del Teide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6.873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60,4%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3089DE0-9CF7-4284-9338-A75DF8EC4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0D39D50-15F7-4694-B5E1-055C52453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F0D72977-6498-4961-B5A3-A7B5E55D4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699F0B7-568A-415A-95E6-9C73E58FF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Santiago del Teide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8.866 viajeros 
cuota: 77,9%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2.510 viajeros
cuota: 22,1%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DAB7226-E35B-47A6-AEA7-9FB8B0BD7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2CBAD57C-26FF-42D7-812F-7B2C6AE3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49A6F952-3973-4B9E-A9B0-DEFB7A39E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2F4BE17-B3D0-49AD-B69B-07CC61EE3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3.559 viajeros 
cuota: 79,0%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944 viajeros
cuota: 21,0%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F887E83-EF65-4E6D-9A85-D53C501F2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DD8B2BDD-F455-4944-BEFE-FD76D167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D3A2022-D779-4767-B783-2B6FBE967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D79DEBD-714B-4236-94D4-6F10D98C2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Santiago del Teide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5.307 viajeros 
cuota: 77,2%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1.566 viajeros
cuota: 22,8%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450F8CDE-449C-4D2E-B25C-CEBE5B7CE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F9A64B2-F4D4-427A-B12D-2CC74664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ABEED35C-6A47-4B3E-B858-203E3032C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F378586-3537-427C-9238-5EF0679BF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4F9D022-D0C2-4BF5-A918-FBC753D3D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D851BD6-D130-4087-AB7B-738F16C95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B016A01-C42F-44A6-8278-162048276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81DE447D-559E-454D-9F12-030ED4E6A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30438F3-0C1E-4ADA-8E88-794877945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4EE8E8-3499-4BD3-9D42-9CE3F4136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66DEA76-3FAC-48F9-8F11-12F5A836F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327FB6B-6BD6-4CBE-B503-11D8521E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25D60EC-9AE9-429F-A8EB-7FAD7402F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D4AB0D6-57FD-4F83-8BF5-633F9580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7845BDB-7903-4AE6-A5CB-7D3A37789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4434F5-0D5E-45F4-B7CF-E02469145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995766-B218-4B27-A19F-E68A73571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634805-256A-482D-A094-125801718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79FF13-F5DB-4557-9A7D-C98C8F833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8B1139-2475-450A-9007-91AE2C66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EA6DE3-FF72-43F2-B7F0-12CA3C84B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82254F-B882-4FB9-A49A-98E4DA44D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71F51D-F771-4295-A705-00A702A9A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94EAD5-6FC7-481C-97CC-9DC7A9D4E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22A263-7CA5-49D9-88C0-A7719B0AB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FEFFB9-6EB0-4C5C-BB28-C2A789654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591099-5F76-4D68-901E-871F97498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C8C67E-537A-43B0-8AB0-C464CCC5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A06FA8-FA75-43E0-B749-55E050C81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D46BD3-5EDD-4FC5-AD81-4E6304F0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B83466-10B9-4DA7-A750-D52DC2BD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B4ED43-63B9-414C-B7D1-4912F080E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E78FA05-B0A2-47C6-B52C-7E8526010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9C22696-A05A-4382-A1A8-FEFD580E8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37D9993-6937-47CC-B787-C2E5C8117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Santiago del Teide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C5B78B-CEF7-467D-98E2-552B6B668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E7451F-620F-4434-B103-6E49312A7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AF3DC0-A48C-4829-A5DC-A874109E4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920D1B-7B9C-4104-B449-CB216B673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46A2C94-3BC2-4046-BA7B-6E6BBC40A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4DA681-DF86-46E2-8A06-6B20A1378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5F8A03-9CC2-41BF-911B-7336CAD4F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Santiago del Teide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Santiago del Teide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F5CFC2-B6D5-4B0F-83A5-840D65A37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0E9200-9946-44B9-A11B-8F6027D7E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16A84F-EFAF-41B7-985D-E2C0E1E6A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F533EA-8F35-4A28-A010-633E92C08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659D7FB-FA2F-4B3F-BB7A-29916178F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DFF2D-09E7-4871-B237-7EAF4DEEB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32961BA-0694-485D-B305-C7B411E48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7233C9-4894-46FC-B6D3-1E45C10F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4A3FB9-5179-476F-96CE-0B8BCC990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3DD8D0-37DF-4A90-9633-8B79EF5C3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81FC0AD-1154-4DD9-B597-7E65E7855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B68A7D6-D0E4-4311-BBEF-29D20F27176B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E6FBB48-C7DB-9130-B940-845026EFBB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06D6B10-2937-66B6-6AA2-3BA237B8E5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7EB959-8D42-49FD-B9BD-73F97E32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303DB3-D026-4CF3-B067-8A08A7E1A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E4C3C856-B1DB-40C5-8C31-9C11E1B20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92C706-5A2D-49EA-A02A-04396EFBA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68C5EE-6BA7-4888-BA8A-773F25645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34B130E-91BB-4333-823E-311BD6FEE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D8BB57-89A2-4718-9BE1-A30A665FC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C2CBCC-0A1C-4E7A-8FAC-4D2FAECA7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D6D97-E1BE-4926-AA8F-9081756ED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E18318-93B5-4780-AB22-F6236100B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DDBCEAA-D5A7-4096-8A1A-5B2EBE655BBB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03105B4-B6FA-B3A1-6A4C-430CC40E93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275412A-33DC-B81C-1C37-45C4C2122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E3AA3-C13E-46F2-89B4-9BDCED96E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5F5859-8A8C-4020-BF33-7BECF44B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6B86607-75CE-42C6-85E4-3658C3652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DF2FAD-79B8-47EB-848B-C8F9D9C8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27268E-72F8-4FCB-9672-2EFC51FA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A3D5E7B-8CFA-49D6-95D4-CB67AC59A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E0F74-74ED-4020-AD3C-365F6C92B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5160FB-5FD1-49E3-A67E-7B6565543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8AE248-5FEA-43DC-9959-5EFA643FA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8189A8B-8B7A-495C-897E-E65D6633194E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6365082-6335-34D3-02DC-F6EB0B597E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C693161-1031-40AE-8C80-C4054BA637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DA9499-0B24-4332-A733-5AF6AD491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F97C2D-4DE6-437B-9E9B-377585BFE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EAA580-6187-4B76-8530-F43767B1E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C8B32D-503B-462C-B2F0-745840072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588832-8CFF-4BFD-955F-58BA7F60A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4AA4E1F-B717-486F-BF07-7610FDCF2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FD70FB1-A549-4C56-A2A5-A02C942C4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5EB3A09-1593-4F7E-8098-0D4A17117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38100</xdr:colOff>
      <xdr:row>135</xdr:row>
      <xdr:rowOff>0</xdr:rowOff>
    </xdr:from>
    <xdr:to>
      <xdr:col>23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065187C-22D1-454F-934D-23DC69FC4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38100</xdr:colOff>
      <xdr:row>156</xdr:row>
      <xdr:rowOff>171450</xdr:rowOff>
    </xdr:from>
    <xdr:to>
      <xdr:col>23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F632F8B-4E5F-468B-AFDC-C53CB13BA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07C35B8-D320-4381-A893-93B37F914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E838C3B-5DC7-40F6-8EE0-66C5F2A74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19050</xdr:colOff>
      <xdr:row>223</xdr:row>
      <xdr:rowOff>0</xdr:rowOff>
    </xdr:from>
    <xdr:to>
      <xdr:col>23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532BFAB-138E-4B40-8E72-B5549838B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249</xdr:row>
      <xdr:rowOff>0</xdr:rowOff>
    </xdr:from>
    <xdr:to>
      <xdr:col>23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39CD08C-5512-4B2E-8E76-E89790E00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EFE5B-9F32-4794-A287-B99DBC2F9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C71EA2-5E18-41EF-AC4D-3BE7CA6C9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DE99A4-235A-4422-BD22-7A9FFC65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L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763A29-2CBD-4886-8D72-6F844D7AB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733F5E-F635-48E6-8A24-810B478A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D5EBC6-9509-4909-AF54-C58B65EE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CADD67C-2A2E-4A1B-ABF8-0DA6B160C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3BF574F-E69E-420B-BF8D-D4AFAED44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F27DC7C-325C-4B3D-A09C-961A61F42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58E0BD4-E63A-4EDD-8EFF-0F76A7559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Santiago del Teide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Santiago del Teide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112E997-F05B-4231-AC91-4CFB44CF2133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CA36A65-6F1D-FA10-BFEB-9C835E5EF8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790F8CE-4FA9-9F73-BE66-B2308AA37C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Santiago del Teide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6665A6-8319-49B8-AB9C-D15B306EC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225FFB-6593-45C5-813D-6E8B37FCE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77D26-EB15-4530-B756-52A51DEC8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DF0488-0E3E-4256-8076-3D35EC492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4EE128-D36E-4376-976F-F3A77A96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3FA845-6A22-492F-8132-CB6C19A01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14BE50E-DAA3-4794-AEF5-BDA8D53FAE7D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AEA1D76-9D91-A22E-94D3-38D8572FA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D6FE0DF-8C3B-BA95-AEA4-3A8F7DBC6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56DD6D-1944-42FE-8CF7-2CFEBE0C7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3D341F-24A3-42CC-A601-6DE662EAC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BA30B0-8372-47F3-9019-FE5294C9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59C27C0-06E8-4B36-AFEA-1F200EEE5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24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F810205-2DA2-426D-86F8-C1BB5D3CE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53A6BEC-BA17-4ADA-BA63-7CD8C5409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255845-11E4-4EF6-B7FB-F2D3CD0BC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136E2-3B97-4336-99FF-2A51B62D5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285749</xdr:colOff>
      <xdr:row>134</xdr:row>
      <xdr:rowOff>66676</xdr:rowOff>
    </xdr:from>
    <xdr:to>
      <xdr:col>24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48CE918D-B64A-4778-BF42-58C850A7F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208235C5-0924-4968-BD67-85D8F73CC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C1C47894-B54D-4CBE-92C9-E5E1A36F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373A518-A3A2-4F2F-A01B-68CF728BA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CDBF106-CC86-4930-BF42-F1DBA9BEA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9973072-1C46-4091-B9DF-AAC9E53B5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D8084D3-A66F-4CE2-A2E0-29122922E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CE447D-C417-47CB-BDCF-5C929A457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73519B-9264-4461-B386-E973DC4C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4B9BF4-99ED-4A61-B84E-4CB12CBA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BF984B-39F8-4E4F-A860-C8E5733C6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65ECFD9-1993-46A9-8CB6-9551FFEBF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A568CB2-03E4-43B7-8BD2-4F8710D81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FC3C1F2-F4EE-4470-A0B7-DC7656AE1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52991CA-1C67-4090-953B-4D7F8CDDB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619124</xdr:colOff>
      <xdr:row>134</xdr:row>
      <xdr:rowOff>95251</xdr:rowOff>
    </xdr:from>
    <xdr:to>
      <xdr:col>24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24DB9DD8-B7F4-4F71-AD34-DC650ADEF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D570E3DB-BCFD-49EF-BE2B-29A24F97E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8A8DA9D2-C9E4-41F6-B1F0-528EA3255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3C0FA3F-ACDC-4825-A225-C70249B9E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DFB9CB94-2D8A-41E0-8806-2FAC57F30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F7DC463F-BC22-4364-BDBE-9CC596597B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BAA3E675-AEA0-42E8-B096-A7EED569C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2</xdr:row>
      <xdr:rowOff>142874</xdr:rowOff>
    </xdr:from>
    <xdr:to>
      <xdr:col>23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BFA2F1-0D65-4357-9F3A-8E22B83E6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0B476E-F59F-43EA-AA65-D8FA6D98B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C1CBA0-E49F-49C1-95F5-DDDA9BE66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342900</xdr:colOff>
      <xdr:row>25</xdr:row>
      <xdr:rowOff>114300</xdr:rowOff>
    </xdr:from>
    <xdr:to>
      <xdr:col>23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9A0EA6B-048D-4BA0-9C4A-AE0A79543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2FA0682-9D3A-4AC6-800E-7249CC722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C6CD2EE-03CE-41D9-9DC9-743322FFD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82FE5F8-C24E-4FA3-92FD-DE9DC4175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Santiago del Teide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Santiago del Teide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Santiago del Teide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D7611FD-EA71-4607-B862-BE6543CD2A79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37BF337-5132-5521-9709-FA14261A83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E43E52D-8AFE-00D2-6ADF-69145B33BB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704849</xdr:colOff>
      <xdr:row>3</xdr:row>
      <xdr:rowOff>104774</xdr:rowOff>
    </xdr:from>
    <xdr:to>
      <xdr:col>23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26A710-AC01-4057-B115-649A5F9F4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228599</xdr:colOff>
      <xdr:row>91</xdr:row>
      <xdr:rowOff>419099</xdr:rowOff>
    </xdr:from>
    <xdr:to>
      <xdr:col>24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A49C0056-CE3A-45C8-B029-D20C63AB8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228599</xdr:colOff>
      <xdr:row>69</xdr:row>
      <xdr:rowOff>419099</xdr:rowOff>
    </xdr:from>
    <xdr:to>
      <xdr:col>24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FA7EE33-C4E9-40FB-81C4-90C799E65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D34A4F-5D37-45B2-8162-7E7E93B3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380207-8DF8-483F-B7D3-E78EA400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904875</xdr:colOff>
      <xdr:row>24</xdr:row>
      <xdr:rowOff>180975</xdr:rowOff>
    </xdr:from>
    <xdr:to>
      <xdr:col>24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A83F1BF-4FC6-44B2-A88D-3EE1BCA88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838200</xdr:colOff>
      <xdr:row>47</xdr:row>
      <xdr:rowOff>114300</xdr:rowOff>
    </xdr:from>
    <xdr:to>
      <xdr:col>23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C5EE197-E0BA-4CF5-9934-4CA99DE5A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Municipios/diciembre/Indicadores%20alojativos%20Santiago%20del%20Teide%20202512.xlsx" TargetMode="External"/><Relationship Id="rId2" Type="http://schemas.openxmlformats.org/officeDocument/2006/relationships/externalLinkPath" Target="https://turismodetenerife.sharepoint.com/sites/INVESTIGACION/Documentos%20compartidos/General/Encuesta%20Alojam%20Tur&#237;sticos%20(ISTAC)/2025/Municipios/diciembre/Indicadores%20alojativos%20Santiago%20del%20Teide%20202512.xlsx" TargetMode="External"/><Relationship Id="rId1" Type="http://schemas.openxmlformats.org/officeDocument/2006/relationships/externalLinkPath" Target="/sites/INVESTIGACION/Documentos%20compartidos/General/Encuesta%20Alojam%20Tur&#237;sticos%20(ISTAC)/2025/Municipios/diciembre/Indicadores%20alojativos%20Santiago%20del%20Teide%20202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ú principal"/>
      <sheetName val="Resumen indicadores (aloj)"/>
      <sheetName val="Resumen indicadores municipios "/>
      <sheetName val="Oferta alojativa"/>
      <sheetName val="Plazas aloj islas cat y tipolog"/>
      <sheetName val="Establecim aloj islas cat y tip"/>
      <sheetName val="viajeros entrados"/>
      <sheetName val="Viajeros entr evol mensu TF"/>
      <sheetName val="Viajeros entr evol mensu TF15-2"/>
      <sheetName val="Viajeros entr evol mensu TF cat"/>
      <sheetName val="Viajeros entr evol anual TF cat"/>
      <sheetName val="Viajeros entr ti-cat ultimo mes"/>
      <sheetName val="viaj entrados lugar resid años "/>
      <sheetName val="viaj entrados lugar residencia"/>
      <sheetName val="viaj entrados lugar residen acu"/>
      <sheetName val="viaj entrados lugar residen hot"/>
      <sheetName val="viaj entrados lugar residen apt"/>
      <sheetName val="viaj entrados lugar residen cat"/>
      <sheetName val="viaj entr lugar res año categor"/>
      <sheetName val="viajeros alojados"/>
      <sheetName val="viaj aloj lugar residen mes"/>
      <sheetName val="viaj alojados lugar residen acu"/>
      <sheetName val="viaj aloj lugar resid año"/>
      <sheetName val="Viajeros aloj evol anual TF"/>
      <sheetName val="Pernoctaciones"/>
      <sheetName val="Pernoctaciones evol mensu TF"/>
      <sheetName val="Pernocta evol mensu TF cat"/>
      <sheetName val="Pernoctaciones lugar reside"/>
      <sheetName val="Pernoctaciones lugar residen ac"/>
      <sheetName val="Pernoctaciones lugar reside año"/>
      <sheetName val="Estancia media"/>
      <sheetName val="EM evol menusual lugar resd"/>
      <sheetName val="EM evol mensu TF cat "/>
      <sheetName val="Tasa de ocupación"/>
      <sheetName val="tasa de ocupación evol mens"/>
      <sheetName val="indicadores rentabilidad"/>
      <sheetName val="ADR RevPAR ingresos totales ult"/>
      <sheetName val="ADR municipios"/>
      <sheetName val="RevPAR  municipios"/>
      <sheetName val="viajeros españoles"/>
      <sheetName val="distribución españoles x Resid"/>
      <sheetName val="distribución españoles x cate"/>
      <sheetName val="distribución peninsulare x cate"/>
      <sheetName val="distribución canarios x cate"/>
      <sheetName val="distribución españoles x mun al"/>
      <sheetName val="distribución peninsula x munici"/>
      <sheetName val="distribución canarias x munici"/>
      <sheetName val="evolución anual viaj ent españo"/>
      <sheetName val="evolución anual viaj ent penins"/>
      <sheetName val="evolución anual viaj ent cana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21031</v>
          </cell>
          <cell r="I9">
            <v>22490</v>
          </cell>
          <cell r="K9">
            <v>23190</v>
          </cell>
          <cell r="M9">
            <v>22528</v>
          </cell>
          <cell r="N9">
            <v>-2.8546787408365693E-2</v>
          </cell>
        </row>
        <row r="10">
          <cell r="A10" t="str">
            <v>feb</v>
          </cell>
          <cell r="B10" t="str">
            <v>Febrero</v>
          </cell>
          <cell r="C10">
            <v>22403</v>
          </cell>
          <cell r="I10">
            <v>23086</v>
          </cell>
          <cell r="K10">
            <v>23921</v>
          </cell>
          <cell r="M10">
            <v>23285</v>
          </cell>
          <cell r="N10">
            <v>-2.6587517244262338E-2</v>
          </cell>
        </row>
        <row r="11">
          <cell r="A11" t="str">
            <v>mar</v>
          </cell>
          <cell r="B11" t="str">
            <v>Marzo</v>
          </cell>
          <cell r="C11">
            <v>8865</v>
          </cell>
          <cell r="I11">
            <v>21689</v>
          </cell>
          <cell r="K11">
            <v>27356</v>
          </cell>
          <cell r="M11">
            <v>24054</v>
          </cell>
          <cell r="N11">
            <v>-0.12070478140078955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23484</v>
          </cell>
          <cell r="K12">
            <v>22205</v>
          </cell>
          <cell r="M12">
            <v>23503</v>
          </cell>
          <cell r="N12">
            <v>5.845530285971634E-2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21547</v>
          </cell>
          <cell r="K13">
            <v>23449</v>
          </cell>
          <cell r="M13">
            <v>19536</v>
          </cell>
          <cell r="N13">
            <v>-0.16687278775214298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21065</v>
          </cell>
          <cell r="K14">
            <v>22841</v>
          </cell>
          <cell r="M14">
            <v>23159</v>
          </cell>
          <cell r="N14">
            <v>1.3922332647432256E-2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26451</v>
          </cell>
          <cell r="K15">
            <v>24893</v>
          </cell>
          <cell r="M15">
            <v>27952</v>
          </cell>
          <cell r="N15">
            <v>0.12288595187402085</v>
          </cell>
        </row>
        <row r="16">
          <cell r="A16" t="str">
            <v>ago</v>
          </cell>
          <cell r="B16" t="str">
            <v>Agosto</v>
          </cell>
          <cell r="C16">
            <v>13295</v>
          </cell>
          <cell r="I16">
            <v>25495</v>
          </cell>
          <cell r="K16">
            <v>25319</v>
          </cell>
          <cell r="M16">
            <v>25459</v>
          </cell>
          <cell r="N16">
            <v>5.5294442908486729E-3</v>
          </cell>
        </row>
        <row r="17">
          <cell r="A17" t="str">
            <v>sep</v>
          </cell>
          <cell r="B17" t="str">
            <v>Septiembre</v>
          </cell>
          <cell r="C17">
            <v>5725</v>
          </cell>
          <cell r="I17">
            <v>22106</v>
          </cell>
          <cell r="K17">
            <v>21182</v>
          </cell>
          <cell r="M17">
            <v>24257</v>
          </cell>
          <cell r="N17">
            <v>0.14517042772165056</v>
          </cell>
        </row>
        <row r="18">
          <cell r="A18" t="str">
            <v>oct</v>
          </cell>
          <cell r="B18" t="str">
            <v>Octubre</v>
          </cell>
          <cell r="C18">
            <v>6665</v>
          </cell>
          <cell r="I18">
            <v>25007</v>
          </cell>
          <cell r="K18">
            <v>27341</v>
          </cell>
          <cell r="M18">
            <v>26482</v>
          </cell>
          <cell r="N18">
            <v>-3.1418016897699408E-2</v>
          </cell>
        </row>
        <row r="19">
          <cell r="A19" t="str">
            <v>nov</v>
          </cell>
          <cell r="B19" t="str">
            <v>Noviembre</v>
          </cell>
          <cell r="C19">
            <v>4928</v>
          </cell>
          <cell r="I19">
            <v>24207</v>
          </cell>
          <cell r="K19">
            <v>23363</v>
          </cell>
          <cell r="M19">
            <v>23375</v>
          </cell>
          <cell r="N19">
            <v>5.1363266703763344E-4</v>
          </cell>
        </row>
        <row r="20">
          <cell r="A20" t="str">
            <v>dic</v>
          </cell>
          <cell r="B20" t="str">
            <v>Diciembre</v>
          </cell>
          <cell r="C20">
            <v>6261</v>
          </cell>
          <cell r="I20">
            <v>24142</v>
          </cell>
          <cell r="K20">
            <v>23290</v>
          </cell>
          <cell r="M20">
            <v>24074</v>
          </cell>
          <cell r="N20">
            <v>3.3662516101331086E-2</v>
          </cell>
        </row>
        <row r="21">
          <cell r="A21" t="str">
            <v>Total</v>
          </cell>
          <cell r="C21">
            <v>96681</v>
          </cell>
          <cell r="I21">
            <v>280769</v>
          </cell>
          <cell r="K21">
            <v>288350</v>
          </cell>
          <cell r="M21">
            <v>287664</v>
          </cell>
          <cell r="N21">
            <v>-2.3790532339170722E-3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827</v>
          </cell>
          <cell r="I31">
            <v>1649</v>
          </cell>
          <cell r="K31">
            <v>1053</v>
          </cell>
          <cell r="M31">
            <v>851</v>
          </cell>
          <cell r="N31">
            <v>-0.19183285849952514</v>
          </cell>
        </row>
        <row r="32">
          <cell r="B32" t="str">
            <v>Febrero</v>
          </cell>
          <cell r="C32">
            <v>1316</v>
          </cell>
          <cell r="I32">
            <v>1146</v>
          </cell>
          <cell r="K32">
            <v>1343</v>
          </cell>
          <cell r="M32">
            <v>670</v>
          </cell>
          <cell r="N32">
            <v>-0.50111690245718543</v>
          </cell>
        </row>
        <row r="33">
          <cell r="B33" t="str">
            <v>Marzo</v>
          </cell>
          <cell r="C33">
            <v>486</v>
          </cell>
          <cell r="I33">
            <v>1783</v>
          </cell>
          <cell r="K33">
            <v>2340</v>
          </cell>
          <cell r="M33">
            <v>929</v>
          </cell>
          <cell r="N33">
            <v>-0.60299145299145307</v>
          </cell>
        </row>
        <row r="34">
          <cell r="B34" t="str">
            <v>Abril</v>
          </cell>
          <cell r="C34">
            <v>0</v>
          </cell>
          <cell r="I34">
            <v>3984</v>
          </cell>
          <cell r="K34">
            <v>1383</v>
          </cell>
          <cell r="M34">
            <v>2250</v>
          </cell>
          <cell r="N34">
            <v>0.6268980477223427</v>
          </cell>
        </row>
        <row r="35">
          <cell r="B35" t="str">
            <v>Mayo</v>
          </cell>
          <cell r="C35">
            <v>0</v>
          </cell>
          <cell r="I35">
            <v>2472</v>
          </cell>
          <cell r="K35">
            <v>2206</v>
          </cell>
          <cell r="M35">
            <v>1847</v>
          </cell>
          <cell r="N35">
            <v>-0.16273798730734357</v>
          </cell>
        </row>
        <row r="36">
          <cell r="B36" t="str">
            <v>Junio</v>
          </cell>
          <cell r="C36">
            <v>0</v>
          </cell>
          <cell r="I36">
            <v>3499</v>
          </cell>
          <cell r="K36">
            <v>2734</v>
          </cell>
          <cell r="M36">
            <v>2922</v>
          </cell>
          <cell r="N36">
            <v>6.8763716166788669E-2</v>
          </cell>
        </row>
        <row r="37">
          <cell r="B37" t="str">
            <v>Julio</v>
          </cell>
          <cell r="C37">
            <v>0</v>
          </cell>
          <cell r="I37">
            <v>5954</v>
          </cell>
          <cell r="K37">
            <v>4112</v>
          </cell>
          <cell r="M37">
            <v>6200</v>
          </cell>
          <cell r="N37">
            <v>0.50778210116731515</v>
          </cell>
        </row>
        <row r="38">
          <cell r="B38" t="str">
            <v>Agosto</v>
          </cell>
          <cell r="C38">
            <v>8045</v>
          </cell>
          <cell r="I38">
            <v>4258</v>
          </cell>
          <cell r="K38">
            <v>5008</v>
          </cell>
          <cell r="M38">
            <v>5409</v>
          </cell>
          <cell r="N38">
            <v>8.0071884984025621E-2</v>
          </cell>
        </row>
        <row r="39">
          <cell r="B39" t="str">
            <v>Septiembre</v>
          </cell>
          <cell r="C39">
            <v>3978</v>
          </cell>
          <cell r="I39">
            <v>3382</v>
          </cell>
          <cell r="K39">
            <v>2838</v>
          </cell>
          <cell r="M39">
            <v>5461</v>
          </cell>
          <cell r="N39">
            <v>0.92424242424242431</v>
          </cell>
        </row>
        <row r="40">
          <cell r="B40" t="str">
            <v>Octubre</v>
          </cell>
          <cell r="C40">
            <v>3756</v>
          </cell>
          <cell r="I40">
            <v>2377</v>
          </cell>
          <cell r="K40">
            <v>3489</v>
          </cell>
          <cell r="M40">
            <v>2925</v>
          </cell>
          <cell r="N40">
            <v>-0.16165090283748929</v>
          </cell>
        </row>
        <row r="41">
          <cell r="B41" t="str">
            <v>Noviembre</v>
          </cell>
          <cell r="C41">
            <v>1562</v>
          </cell>
          <cell r="I41">
            <v>1284</v>
          </cell>
          <cell r="K41">
            <v>1304</v>
          </cell>
          <cell r="M41">
            <v>1455</v>
          </cell>
          <cell r="N41">
            <v>0.11579754601226999</v>
          </cell>
        </row>
        <row r="42">
          <cell r="B42" t="str">
            <v>Diciembre</v>
          </cell>
          <cell r="C42">
            <v>1855</v>
          </cell>
          <cell r="I42">
            <v>1883</v>
          </cell>
          <cell r="K42">
            <v>1399</v>
          </cell>
          <cell r="M42">
            <v>2071</v>
          </cell>
          <cell r="N42">
            <v>0.4803431022158684</v>
          </cell>
        </row>
        <row r="43">
          <cell r="C43">
            <v>26839</v>
          </cell>
          <cell r="I43">
            <v>33671</v>
          </cell>
          <cell r="K43">
            <v>29209</v>
          </cell>
          <cell r="M43">
            <v>32990</v>
          </cell>
          <cell r="N43">
            <v>0.12944640350576875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332</v>
          </cell>
          <cell r="I53">
            <v>722</v>
          </cell>
          <cell r="K53">
            <v>482</v>
          </cell>
          <cell r="M53">
            <v>603</v>
          </cell>
          <cell r="N53">
            <v>0.25103734439834025</v>
          </cell>
        </row>
        <row r="54">
          <cell r="B54" t="str">
            <v>Febrero</v>
          </cell>
          <cell r="C54">
            <v>399</v>
          </cell>
          <cell r="I54">
            <v>509</v>
          </cell>
          <cell r="K54">
            <v>473</v>
          </cell>
          <cell r="M54">
            <v>400</v>
          </cell>
          <cell r="N54">
            <v>-0.15433403805496826</v>
          </cell>
        </row>
        <row r="55">
          <cell r="B55" t="str">
            <v>Marzo</v>
          </cell>
          <cell r="C55">
            <v>135</v>
          </cell>
          <cell r="I55">
            <v>747</v>
          </cell>
          <cell r="K55">
            <v>813</v>
          </cell>
          <cell r="M55">
            <v>604</v>
          </cell>
          <cell r="N55">
            <v>-0.25707257072570722</v>
          </cell>
        </row>
        <row r="56">
          <cell r="B56" t="str">
            <v>Abril</v>
          </cell>
          <cell r="C56">
            <v>0</v>
          </cell>
          <cell r="I56">
            <v>838</v>
          </cell>
          <cell r="K56">
            <v>563</v>
          </cell>
          <cell r="M56">
            <v>1123</v>
          </cell>
          <cell r="N56">
            <v>0.99467140319715819</v>
          </cell>
        </row>
        <row r="57">
          <cell r="B57" t="str">
            <v>Mayo</v>
          </cell>
          <cell r="C57">
            <v>0</v>
          </cell>
          <cell r="I57">
            <v>849</v>
          </cell>
          <cell r="K57">
            <v>742</v>
          </cell>
          <cell r="M57">
            <v>815</v>
          </cell>
          <cell r="N57">
            <v>9.8382749326145547E-2</v>
          </cell>
        </row>
        <row r="58">
          <cell r="B58" t="str">
            <v>Junio</v>
          </cell>
          <cell r="C58">
            <v>0</v>
          </cell>
          <cell r="I58">
            <v>1281</v>
          </cell>
          <cell r="K58">
            <v>858</v>
          </cell>
          <cell r="M58">
            <v>1243</v>
          </cell>
          <cell r="N58">
            <v>0.44871794871794868</v>
          </cell>
        </row>
        <row r="59">
          <cell r="B59" t="str">
            <v>Julio</v>
          </cell>
          <cell r="C59">
            <v>0</v>
          </cell>
          <cell r="I59">
            <v>1542</v>
          </cell>
          <cell r="K59">
            <v>1216</v>
          </cell>
          <cell r="M59">
            <v>1640</v>
          </cell>
          <cell r="N59">
            <v>0.34868421052631571</v>
          </cell>
        </row>
        <row r="60">
          <cell r="B60" t="str">
            <v>Agosto</v>
          </cell>
          <cell r="C60">
            <v>2124</v>
          </cell>
          <cell r="I60">
            <v>1534</v>
          </cell>
          <cell r="K60">
            <v>1718</v>
          </cell>
          <cell r="M60">
            <v>2020</v>
          </cell>
          <cell r="N60">
            <v>0.17578579743888234</v>
          </cell>
        </row>
        <row r="61">
          <cell r="B61" t="str">
            <v>Septiembre</v>
          </cell>
          <cell r="C61">
            <v>1597</v>
          </cell>
          <cell r="I61">
            <v>1027</v>
          </cell>
          <cell r="K61">
            <v>1147</v>
          </cell>
          <cell r="M61">
            <v>1800</v>
          </cell>
          <cell r="N61">
            <v>0.56931124673060163</v>
          </cell>
        </row>
        <row r="62">
          <cell r="B62" t="str">
            <v>Octubre</v>
          </cell>
          <cell r="C62">
            <v>502</v>
          </cell>
          <cell r="I62">
            <v>688</v>
          </cell>
          <cell r="K62">
            <v>932</v>
          </cell>
          <cell r="M62">
            <v>1091</v>
          </cell>
          <cell r="N62">
            <v>0.17060085836909877</v>
          </cell>
        </row>
        <row r="63">
          <cell r="B63" t="str">
            <v>Noviembre</v>
          </cell>
          <cell r="C63">
            <v>239</v>
          </cell>
          <cell r="I63">
            <v>605</v>
          </cell>
          <cell r="K63">
            <v>937</v>
          </cell>
          <cell r="M63">
            <v>941</v>
          </cell>
          <cell r="N63">
            <v>4.2689434364995282E-3</v>
          </cell>
        </row>
        <row r="64">
          <cell r="B64" t="str">
            <v>Diciembre</v>
          </cell>
          <cell r="C64">
            <v>288</v>
          </cell>
          <cell r="I64">
            <v>977</v>
          </cell>
          <cell r="K64">
            <v>952</v>
          </cell>
          <cell r="M64">
            <v>1104</v>
          </cell>
          <cell r="N64">
            <v>0.15966386554621859</v>
          </cell>
        </row>
        <row r="65">
          <cell r="C65">
            <v>6781</v>
          </cell>
          <cell r="I65">
            <v>11319</v>
          </cell>
          <cell r="K65">
            <v>10833</v>
          </cell>
          <cell r="M65">
            <v>13384</v>
          </cell>
          <cell r="N65">
            <v>0.23548416874365374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495</v>
          </cell>
          <cell r="I75">
            <v>927</v>
          </cell>
          <cell r="K75">
            <v>571</v>
          </cell>
          <cell r="M75">
            <v>248</v>
          </cell>
          <cell r="N75">
            <v>-0.56567425569176888</v>
          </cell>
        </row>
        <row r="76">
          <cell r="B76" t="str">
            <v>Febrero</v>
          </cell>
          <cell r="C76">
            <v>917</v>
          </cell>
          <cell r="I76">
            <v>637</v>
          </cell>
          <cell r="K76">
            <v>870</v>
          </cell>
          <cell r="M76">
            <v>270</v>
          </cell>
          <cell r="N76">
            <v>-0.68965517241379315</v>
          </cell>
        </row>
        <row r="77">
          <cell r="B77" t="str">
            <v>Marzo</v>
          </cell>
          <cell r="C77">
            <v>351</v>
          </cell>
          <cell r="I77">
            <v>1036</v>
          </cell>
          <cell r="K77">
            <v>1527</v>
          </cell>
          <cell r="M77">
            <v>325</v>
          </cell>
          <cell r="N77">
            <v>-0.78716437459070066</v>
          </cell>
        </row>
        <row r="78">
          <cell r="B78" t="str">
            <v>Abril</v>
          </cell>
          <cell r="C78">
            <v>0</v>
          </cell>
          <cell r="I78">
            <v>3146</v>
          </cell>
          <cell r="K78">
            <v>820</v>
          </cell>
          <cell r="M78">
            <v>1127</v>
          </cell>
          <cell r="N78">
            <v>0.37439024390243913</v>
          </cell>
        </row>
        <row r="79">
          <cell r="B79" t="str">
            <v>Mayo</v>
          </cell>
          <cell r="C79">
            <v>0</v>
          </cell>
          <cell r="I79">
            <v>1623</v>
          </cell>
          <cell r="K79">
            <v>1464</v>
          </cell>
          <cell r="M79">
            <v>1032</v>
          </cell>
          <cell r="N79">
            <v>-0.29508196721311475</v>
          </cell>
        </row>
        <row r="80">
          <cell r="B80" t="str">
            <v>Junio</v>
          </cell>
          <cell r="C80">
            <v>0</v>
          </cell>
          <cell r="I80">
            <v>2218</v>
          </cell>
          <cell r="K80">
            <v>1876</v>
          </cell>
          <cell r="M80">
            <v>1679</v>
          </cell>
          <cell r="N80">
            <v>-0.10501066098081024</v>
          </cell>
        </row>
        <row r="81">
          <cell r="B81" t="str">
            <v>Julio</v>
          </cell>
          <cell r="C81">
            <v>0</v>
          </cell>
          <cell r="I81">
            <v>4412</v>
          </cell>
          <cell r="K81">
            <v>2896</v>
          </cell>
          <cell r="M81">
            <v>4560</v>
          </cell>
          <cell r="N81">
            <v>0.57458563535911611</v>
          </cell>
        </row>
        <row r="82">
          <cell r="B82" t="str">
            <v>Agosto</v>
          </cell>
          <cell r="C82">
            <v>5921</v>
          </cell>
          <cell r="I82">
            <v>2724</v>
          </cell>
          <cell r="K82">
            <v>3290</v>
          </cell>
          <cell r="M82">
            <v>3389</v>
          </cell>
          <cell r="N82">
            <v>3.0091185410334287E-2</v>
          </cell>
        </row>
        <row r="83">
          <cell r="B83" t="str">
            <v>Septiembre</v>
          </cell>
          <cell r="C83">
            <v>2381</v>
          </cell>
          <cell r="I83">
            <v>2355</v>
          </cell>
          <cell r="K83">
            <v>1691</v>
          </cell>
          <cell r="M83">
            <v>3661</v>
          </cell>
          <cell r="N83">
            <v>1.1649911295091662</v>
          </cell>
        </row>
        <row r="84">
          <cell r="B84" t="str">
            <v>Octubre</v>
          </cell>
          <cell r="C84">
            <v>3254</v>
          </cell>
          <cell r="I84">
            <v>1689</v>
          </cell>
          <cell r="K84">
            <v>2557</v>
          </cell>
          <cell r="M84">
            <v>1834</v>
          </cell>
          <cell r="N84">
            <v>-0.28275322643723111</v>
          </cell>
        </row>
        <row r="85">
          <cell r="B85" t="str">
            <v>Noviembre</v>
          </cell>
          <cell r="C85">
            <v>1323</v>
          </cell>
          <cell r="I85">
            <v>679</v>
          </cell>
          <cell r="K85">
            <v>367</v>
          </cell>
          <cell r="M85">
            <v>514</v>
          </cell>
          <cell r="N85">
            <v>0.40054495912806543</v>
          </cell>
        </row>
        <row r="86">
          <cell r="B86" t="str">
            <v>Diciembre</v>
          </cell>
          <cell r="C86">
            <v>1567</v>
          </cell>
          <cell r="I86">
            <v>906</v>
          </cell>
          <cell r="K86">
            <v>447</v>
          </cell>
          <cell r="M86">
            <v>967</v>
          </cell>
          <cell r="N86">
            <v>1.1633109619686799</v>
          </cell>
        </row>
        <row r="87">
          <cell r="C87">
            <v>20058</v>
          </cell>
          <cell r="I87">
            <v>22352</v>
          </cell>
          <cell r="K87">
            <v>18376</v>
          </cell>
          <cell r="M87">
            <v>19606</v>
          </cell>
          <cell r="N87">
            <v>6.693513278188945E-2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20204</v>
          </cell>
          <cell r="I97">
            <v>20841</v>
          </cell>
          <cell r="K97">
            <v>22137</v>
          </cell>
          <cell r="M97">
            <v>21677</v>
          </cell>
          <cell r="N97">
            <v>-2.0779690111577875E-2</v>
          </cell>
        </row>
        <row r="98">
          <cell r="B98" t="str">
            <v>Febrero</v>
          </cell>
          <cell r="C98">
            <v>21087</v>
          </cell>
          <cell r="I98">
            <v>21940</v>
          </cell>
          <cell r="K98">
            <v>22578</v>
          </cell>
          <cell r="M98">
            <v>22615</v>
          </cell>
          <cell r="N98">
            <v>1.6387633979979555E-3</v>
          </cell>
        </row>
        <row r="99">
          <cell r="B99" t="str">
            <v>Marzo</v>
          </cell>
          <cell r="C99">
            <v>8379</v>
          </cell>
          <cell r="I99">
            <v>19906</v>
          </cell>
          <cell r="K99">
            <v>25016</v>
          </cell>
          <cell r="M99">
            <v>23125</v>
          </cell>
          <cell r="N99">
            <v>-7.559162136232811E-2</v>
          </cell>
        </row>
        <row r="100">
          <cell r="B100" t="str">
            <v>Abril</v>
          </cell>
          <cell r="C100">
            <v>0</v>
          </cell>
          <cell r="I100">
            <v>19500</v>
          </cell>
          <cell r="K100">
            <v>20822</v>
          </cell>
          <cell r="M100">
            <v>21253</v>
          </cell>
          <cell r="N100">
            <v>2.0699260397656349E-2</v>
          </cell>
        </row>
        <row r="101">
          <cell r="B101" t="str">
            <v>Mayo</v>
          </cell>
          <cell r="C101">
            <v>0</v>
          </cell>
          <cell r="I101">
            <v>19075</v>
          </cell>
          <cell r="K101">
            <v>21243</v>
          </cell>
          <cell r="M101">
            <v>17689</v>
          </cell>
          <cell r="N101">
            <v>-0.16730217012662996</v>
          </cell>
        </row>
        <row r="102">
          <cell r="B102" t="str">
            <v>Junio</v>
          </cell>
          <cell r="C102">
            <v>0</v>
          </cell>
          <cell r="I102">
            <v>17566</v>
          </cell>
          <cell r="K102">
            <v>20107</v>
          </cell>
          <cell r="M102">
            <v>20237</v>
          </cell>
          <cell r="N102">
            <v>6.4654100561993832E-3</v>
          </cell>
        </row>
        <row r="103">
          <cell r="B103" t="str">
            <v>Julio</v>
          </cell>
          <cell r="C103">
            <v>0</v>
          </cell>
          <cell r="I103">
            <v>20497</v>
          </cell>
          <cell r="K103">
            <v>20781</v>
          </cell>
          <cell r="M103">
            <v>21752</v>
          </cell>
          <cell r="N103">
            <v>4.6725374139839237E-2</v>
          </cell>
        </row>
        <row r="104">
          <cell r="B104" t="str">
            <v>Agosto</v>
          </cell>
          <cell r="C104">
            <v>5250</v>
          </cell>
          <cell r="I104">
            <v>21237</v>
          </cell>
          <cell r="K104">
            <v>20311</v>
          </cell>
          <cell r="M104">
            <v>20050</v>
          </cell>
          <cell r="N104">
            <v>-1.2850179705578224E-2</v>
          </cell>
        </row>
        <row r="105">
          <cell r="B105" t="str">
            <v>Septiembre</v>
          </cell>
          <cell r="C105">
            <v>1747</v>
          </cell>
          <cell r="I105">
            <v>18724</v>
          </cell>
          <cell r="K105">
            <v>18344</v>
          </cell>
          <cell r="M105">
            <v>18796</v>
          </cell>
          <cell r="N105">
            <v>2.4640209332751795E-2</v>
          </cell>
        </row>
        <row r="106">
          <cell r="B106" t="str">
            <v>Octubre</v>
          </cell>
          <cell r="C106">
            <v>2909</v>
          </cell>
          <cell r="I106">
            <v>22630</v>
          </cell>
          <cell r="K106">
            <v>23852</v>
          </cell>
          <cell r="M106">
            <v>23557</v>
          </cell>
          <cell r="N106">
            <v>-1.2367935602884406E-2</v>
          </cell>
        </row>
        <row r="107">
          <cell r="B107" t="str">
            <v>Noviembre</v>
          </cell>
          <cell r="C107">
            <v>3366</v>
          </cell>
          <cell r="I107">
            <v>22923</v>
          </cell>
          <cell r="K107">
            <v>22059</v>
          </cell>
          <cell r="M107">
            <v>21920</v>
          </cell>
          <cell r="N107">
            <v>-6.301282923069973E-3</v>
          </cell>
        </row>
        <row r="108">
          <cell r="B108" t="str">
            <v>Diciembre</v>
          </cell>
          <cell r="C108">
            <v>4406</v>
          </cell>
          <cell r="I108">
            <v>22259</v>
          </cell>
          <cell r="K108">
            <v>21891</v>
          </cell>
          <cell r="M108">
            <v>22003</v>
          </cell>
          <cell r="N108">
            <v>5.1162578228496347E-3</v>
          </cell>
        </row>
        <row r="109">
          <cell r="C109">
            <v>69842</v>
          </cell>
          <cell r="I109">
            <v>247098</v>
          </cell>
          <cell r="K109">
            <v>259141</v>
          </cell>
          <cell r="M109">
            <v>254674</v>
          </cell>
          <cell r="N109">
            <v>-1.7237720005711221E-2</v>
          </cell>
        </row>
        <row r="117">
          <cell r="C117">
            <v>2020</v>
          </cell>
          <cell r="I117">
            <v>2023</v>
          </cell>
          <cell r="K117">
            <v>2024</v>
          </cell>
          <cell r="M117">
            <v>2025</v>
          </cell>
        </row>
        <row r="118">
          <cell r="N118" t="str">
            <v>var 25/24</v>
          </cell>
        </row>
        <row r="119">
          <cell r="B119" t="str">
            <v>Enero</v>
          </cell>
          <cell r="C119">
            <v>8678</v>
          </cell>
          <cell r="I119">
            <v>7748</v>
          </cell>
          <cell r="K119">
            <v>8816</v>
          </cell>
          <cell r="M119">
            <v>8868</v>
          </cell>
          <cell r="N119">
            <v>5.8983666061704909E-3</v>
          </cell>
        </row>
        <row r="120">
          <cell r="B120" t="str">
            <v>Febrero</v>
          </cell>
          <cell r="C120">
            <v>8839</v>
          </cell>
          <cell r="I120">
            <v>8576</v>
          </cell>
          <cell r="K120">
            <v>9308</v>
          </cell>
          <cell r="M120">
            <v>9450</v>
          </cell>
          <cell r="N120">
            <v>1.5255694026643729E-2</v>
          </cell>
        </row>
        <row r="121">
          <cell r="B121" t="str">
            <v>Marzo</v>
          </cell>
          <cell r="C121">
            <v>4215</v>
          </cell>
          <cell r="I121">
            <v>7226</v>
          </cell>
          <cell r="K121">
            <v>9445</v>
          </cell>
          <cell r="M121">
            <v>9153</v>
          </cell>
          <cell r="N121">
            <v>-3.0915828480677643E-2</v>
          </cell>
        </row>
        <row r="122">
          <cell r="B122" t="str">
            <v>Abril</v>
          </cell>
          <cell r="C122">
            <v>0</v>
          </cell>
          <cell r="I122">
            <v>7139</v>
          </cell>
          <cell r="K122">
            <v>8977</v>
          </cell>
          <cell r="M122">
            <v>9475</v>
          </cell>
          <cell r="N122">
            <v>5.5475103041105145E-2</v>
          </cell>
        </row>
        <row r="123">
          <cell r="B123" t="str">
            <v>Mayo</v>
          </cell>
          <cell r="C123">
            <v>0</v>
          </cell>
          <cell r="I123">
            <v>8883</v>
          </cell>
          <cell r="K123">
            <v>10301</v>
          </cell>
          <cell r="M123">
            <v>9728</v>
          </cell>
          <cell r="N123">
            <v>-5.5625667410931001E-2</v>
          </cell>
        </row>
        <row r="124">
          <cell r="B124" t="str">
            <v>Junio</v>
          </cell>
          <cell r="C124">
            <v>0</v>
          </cell>
          <cell r="I124">
            <v>8301</v>
          </cell>
          <cell r="K124">
            <v>10338</v>
          </cell>
          <cell r="M124">
            <v>10224</v>
          </cell>
          <cell r="N124">
            <v>-1.1027278003482244E-2</v>
          </cell>
        </row>
        <row r="125">
          <cell r="B125" t="str">
            <v>Julio</v>
          </cell>
          <cell r="C125">
            <v>0</v>
          </cell>
          <cell r="I125">
            <v>9745</v>
          </cell>
          <cell r="K125">
            <v>10171</v>
          </cell>
          <cell r="M125">
            <v>10842</v>
          </cell>
          <cell r="N125">
            <v>6.5971880837675689E-2</v>
          </cell>
        </row>
        <row r="126">
          <cell r="B126" t="str">
            <v>Agosto</v>
          </cell>
          <cell r="C126">
            <v>302</v>
          </cell>
          <cell r="I126">
            <v>10320</v>
          </cell>
          <cell r="K126">
            <v>10030</v>
          </cell>
          <cell r="M126">
            <v>10751</v>
          </cell>
          <cell r="N126">
            <v>7.1884346959122603E-2</v>
          </cell>
        </row>
        <row r="127">
          <cell r="B127" t="str">
            <v>Septiembre</v>
          </cell>
          <cell r="C127">
            <v>247</v>
          </cell>
          <cell r="I127">
            <v>9284</v>
          </cell>
          <cell r="K127">
            <v>9243</v>
          </cell>
          <cell r="M127">
            <v>9507</v>
          </cell>
          <cell r="N127">
            <v>2.8562155144433721E-2</v>
          </cell>
        </row>
        <row r="128">
          <cell r="B128" t="str">
            <v>Octubre</v>
          </cell>
          <cell r="C128">
            <v>683</v>
          </cell>
          <cell r="I128">
            <v>10847</v>
          </cell>
          <cell r="K128">
            <v>11119</v>
          </cell>
          <cell r="M128">
            <v>10787</v>
          </cell>
          <cell r="N128">
            <v>-2.9858800251821194E-2</v>
          </cell>
        </row>
        <row r="129">
          <cell r="B129" t="str">
            <v>Noviembre</v>
          </cell>
          <cell r="C129">
            <v>1361</v>
          </cell>
          <cell r="I129">
            <v>9244</v>
          </cell>
          <cell r="K129">
            <v>9424</v>
          </cell>
          <cell r="M129">
            <v>8576</v>
          </cell>
          <cell r="N129">
            <v>-8.9983022071307261E-2</v>
          </cell>
        </row>
        <row r="130">
          <cell r="B130" t="str">
            <v>Diciembre</v>
          </cell>
          <cell r="C130">
            <v>1252</v>
          </cell>
          <cell r="I130">
            <v>8681</v>
          </cell>
          <cell r="K130">
            <v>9229</v>
          </cell>
          <cell r="M130">
            <v>8448</v>
          </cell>
          <cell r="N130">
            <v>-8.4624553039332584E-2</v>
          </cell>
        </row>
        <row r="131">
          <cell r="C131">
            <v>26093</v>
          </cell>
          <cell r="I131">
            <v>105994</v>
          </cell>
          <cell r="K131">
            <v>116401</v>
          </cell>
          <cell r="M131">
            <v>115809</v>
          </cell>
          <cell r="N131">
            <v>-5.0858669599058715E-3</v>
          </cell>
        </row>
        <row r="139">
          <cell r="C139">
            <v>2020</v>
          </cell>
          <cell r="G139">
            <v>2022</v>
          </cell>
          <cell r="I139">
            <v>2023</v>
          </cell>
          <cell r="K139">
            <v>2024</v>
          </cell>
          <cell r="M139">
            <v>2025</v>
          </cell>
        </row>
        <row r="140">
          <cell r="N140" t="str">
            <v>var 25/24</v>
          </cell>
        </row>
        <row r="141">
          <cell r="B141" t="str">
            <v>Enero</v>
          </cell>
          <cell r="C141">
            <v>1507</v>
          </cell>
          <cell r="G141">
            <v>1070</v>
          </cell>
          <cell r="I141">
            <v>1623</v>
          </cell>
          <cell r="K141">
            <v>1598</v>
          </cell>
          <cell r="M141">
            <v>1749</v>
          </cell>
          <cell r="N141">
            <v>9.4493116395494292E-2</v>
          </cell>
        </row>
        <row r="142">
          <cell r="B142" t="str">
            <v>Febrero</v>
          </cell>
          <cell r="C142">
            <v>1212</v>
          </cell>
          <cell r="G142">
            <v>1299</v>
          </cell>
          <cell r="I142">
            <v>1902</v>
          </cell>
          <cell r="K142">
            <v>2028</v>
          </cell>
          <cell r="M142">
            <v>1749</v>
          </cell>
          <cell r="N142">
            <v>-0.1375739644970414</v>
          </cell>
        </row>
        <row r="143">
          <cell r="B143" t="str">
            <v>Marzo</v>
          </cell>
          <cell r="C143">
            <v>620</v>
          </cell>
          <cell r="G143">
            <v>1553</v>
          </cell>
          <cell r="I143">
            <v>2140</v>
          </cell>
          <cell r="K143">
            <v>3428</v>
          </cell>
          <cell r="M143">
            <v>2359</v>
          </cell>
          <cell r="N143">
            <v>-0.31184364060676784</v>
          </cell>
        </row>
        <row r="144">
          <cell r="B144" t="str">
            <v>Abril</v>
          </cell>
          <cell r="C144">
            <v>0</v>
          </cell>
          <cell r="G144">
            <v>1519</v>
          </cell>
          <cell r="I144">
            <v>1573</v>
          </cell>
          <cell r="K144">
            <v>1590</v>
          </cell>
          <cell r="M144">
            <v>2129</v>
          </cell>
          <cell r="N144">
            <v>0.33899371069182394</v>
          </cell>
        </row>
        <row r="145">
          <cell r="B145" t="str">
            <v>Mayo</v>
          </cell>
          <cell r="C145">
            <v>0</v>
          </cell>
          <cell r="G145">
            <v>881</v>
          </cell>
          <cell r="I145">
            <v>1613</v>
          </cell>
          <cell r="K145">
            <v>1681</v>
          </cell>
          <cell r="M145">
            <v>829</v>
          </cell>
          <cell r="N145">
            <v>-0.50684116597263529</v>
          </cell>
        </row>
        <row r="146">
          <cell r="B146" t="str">
            <v>Junio</v>
          </cell>
          <cell r="C146">
            <v>0</v>
          </cell>
          <cell r="G146">
            <v>1321</v>
          </cell>
          <cell r="I146">
            <v>1398</v>
          </cell>
          <cell r="K146">
            <v>1391</v>
          </cell>
          <cell r="M146">
            <v>1601</v>
          </cell>
          <cell r="N146">
            <v>0.15097052480230055</v>
          </cell>
        </row>
        <row r="147">
          <cell r="B147" t="str">
            <v>Julio</v>
          </cell>
          <cell r="C147">
            <v>0</v>
          </cell>
          <cell r="G147">
            <v>1114</v>
          </cell>
          <cell r="I147">
            <v>1518</v>
          </cell>
          <cell r="K147">
            <v>1166</v>
          </cell>
          <cell r="M147">
            <v>1615</v>
          </cell>
          <cell r="N147">
            <v>0.38507718696397952</v>
          </cell>
        </row>
        <row r="148">
          <cell r="B148" t="str">
            <v>Agosto</v>
          </cell>
          <cell r="C148">
            <v>902</v>
          </cell>
          <cell r="G148">
            <v>998</v>
          </cell>
          <cell r="I148">
            <v>1506</v>
          </cell>
          <cell r="K148">
            <v>1232</v>
          </cell>
          <cell r="M148">
            <v>1507</v>
          </cell>
          <cell r="N148">
            <v>0.22321428571428581</v>
          </cell>
        </row>
        <row r="149">
          <cell r="B149" t="str">
            <v>Septiembre</v>
          </cell>
          <cell r="C149">
            <v>76</v>
          </cell>
          <cell r="G149">
            <v>1047</v>
          </cell>
          <cell r="I149">
            <v>1465</v>
          </cell>
          <cell r="K149">
            <v>1114</v>
          </cell>
          <cell r="M149">
            <v>1375</v>
          </cell>
          <cell r="N149">
            <v>0.23429084380610421</v>
          </cell>
        </row>
        <row r="150">
          <cell r="B150" t="str">
            <v>Octubre</v>
          </cell>
          <cell r="C150">
            <v>194</v>
          </cell>
          <cell r="G150">
            <v>1679</v>
          </cell>
          <cell r="I150">
            <v>1982</v>
          </cell>
          <cell r="K150">
            <v>1956</v>
          </cell>
          <cell r="M150">
            <v>2380</v>
          </cell>
          <cell r="N150">
            <v>0.21676891615541916</v>
          </cell>
        </row>
        <row r="151">
          <cell r="B151" t="str">
            <v>Noviembre</v>
          </cell>
          <cell r="C151">
            <v>606</v>
          </cell>
          <cell r="G151">
            <v>2421</v>
          </cell>
          <cell r="I151">
            <v>2298</v>
          </cell>
          <cell r="K151">
            <v>2484</v>
          </cell>
          <cell r="M151">
            <v>2391</v>
          </cell>
          <cell r="N151">
            <v>-3.7439613526570104E-2</v>
          </cell>
        </row>
        <row r="152">
          <cell r="B152" t="str">
            <v>Diciembre</v>
          </cell>
          <cell r="C152">
            <v>440</v>
          </cell>
          <cell r="G152">
            <v>1685</v>
          </cell>
          <cell r="I152">
            <v>1850</v>
          </cell>
          <cell r="K152">
            <v>1784</v>
          </cell>
          <cell r="M152">
            <v>2391</v>
          </cell>
          <cell r="N152">
            <v>0.3402466367713004</v>
          </cell>
        </row>
        <row r="153">
          <cell r="C153">
            <v>6042</v>
          </cell>
          <cell r="G153">
            <v>16587</v>
          </cell>
          <cell r="I153">
            <v>20868</v>
          </cell>
          <cell r="K153">
            <v>21452</v>
          </cell>
          <cell r="M153">
            <v>21670</v>
          </cell>
          <cell r="N153">
            <v>1.0162222636584062E-2</v>
          </cell>
        </row>
        <row r="161">
          <cell r="C161">
            <v>2020</v>
          </cell>
          <cell r="I161">
            <v>2023</v>
          </cell>
          <cell r="K161">
            <v>2024</v>
          </cell>
          <cell r="M161">
            <v>2025</v>
          </cell>
        </row>
        <row r="162">
          <cell r="N162" t="str">
            <v>var 25/24</v>
          </cell>
        </row>
        <row r="163">
          <cell r="B163" t="str">
            <v>Enero</v>
          </cell>
          <cell r="C163">
            <v>1411</v>
          </cell>
          <cell r="I163">
            <v>1657</v>
          </cell>
          <cell r="K163">
            <v>1497</v>
          </cell>
          <cell r="M163">
            <v>1563</v>
          </cell>
          <cell r="N163">
            <v>4.4088176352705455E-2</v>
          </cell>
        </row>
        <row r="164">
          <cell r="B164" t="str">
            <v>Febrero</v>
          </cell>
          <cell r="C164">
            <v>1560</v>
          </cell>
          <cell r="I164">
            <v>2192</v>
          </cell>
          <cell r="K164">
            <v>2057</v>
          </cell>
          <cell r="M164">
            <v>2346</v>
          </cell>
          <cell r="N164">
            <v>0.14049586776859502</v>
          </cell>
        </row>
        <row r="165">
          <cell r="B165" t="str">
            <v>Marzo</v>
          </cell>
          <cell r="C165">
            <v>592</v>
          </cell>
          <cell r="I165">
            <v>1764</v>
          </cell>
          <cell r="K165">
            <v>2459</v>
          </cell>
          <cell r="M165">
            <v>2000</v>
          </cell>
          <cell r="N165">
            <v>-0.18666124440829601</v>
          </cell>
        </row>
        <row r="166">
          <cell r="B166" t="str">
            <v>Abril</v>
          </cell>
          <cell r="C166">
            <v>0</v>
          </cell>
          <cell r="I166">
            <v>2972</v>
          </cell>
          <cell r="K166">
            <v>3165</v>
          </cell>
          <cell r="M166">
            <v>2200</v>
          </cell>
          <cell r="N166">
            <v>-0.30489731437598733</v>
          </cell>
        </row>
        <row r="167">
          <cell r="B167" t="str">
            <v>Mayo</v>
          </cell>
          <cell r="C167">
            <v>0</v>
          </cell>
          <cell r="I167">
            <v>2516</v>
          </cell>
          <cell r="K167">
            <v>2477</v>
          </cell>
          <cell r="M167">
            <v>1698</v>
          </cell>
          <cell r="N167">
            <v>-0.3144933387161889</v>
          </cell>
        </row>
        <row r="168">
          <cell r="B168" t="str">
            <v>Junio</v>
          </cell>
          <cell r="C168">
            <v>0</v>
          </cell>
          <cell r="I168">
            <v>1820</v>
          </cell>
          <cell r="K168">
            <v>1716</v>
          </cell>
          <cell r="M168">
            <v>1687</v>
          </cell>
          <cell r="N168">
            <v>-1.689976689976691E-2</v>
          </cell>
        </row>
        <row r="169">
          <cell r="B169" t="str">
            <v>Julio</v>
          </cell>
          <cell r="C169">
            <v>0</v>
          </cell>
          <cell r="I169">
            <v>2026</v>
          </cell>
          <cell r="K169">
            <v>1892</v>
          </cell>
          <cell r="M169">
            <v>2124</v>
          </cell>
          <cell r="N169">
            <v>0.12262156448202965</v>
          </cell>
        </row>
        <row r="170">
          <cell r="B170" t="str">
            <v>Agosto</v>
          </cell>
          <cell r="C170">
            <v>877</v>
          </cell>
          <cell r="I170">
            <v>2255</v>
          </cell>
          <cell r="K170">
            <v>2125</v>
          </cell>
          <cell r="M170">
            <v>2041</v>
          </cell>
          <cell r="N170">
            <v>-3.9529411764705924E-2</v>
          </cell>
        </row>
        <row r="171">
          <cell r="B171" t="str">
            <v>Septiembre</v>
          </cell>
          <cell r="C171">
            <v>256</v>
          </cell>
          <cell r="I171">
            <v>2059</v>
          </cell>
          <cell r="K171">
            <v>1668</v>
          </cell>
          <cell r="M171">
            <v>1642</v>
          </cell>
          <cell r="N171">
            <v>-1.5587529976019199E-2</v>
          </cell>
        </row>
        <row r="172">
          <cell r="B172" t="str">
            <v>Octubre</v>
          </cell>
          <cell r="C172">
            <v>841</v>
          </cell>
          <cell r="I172">
            <v>2556</v>
          </cell>
          <cell r="K172">
            <v>2794</v>
          </cell>
          <cell r="M172">
            <v>2877</v>
          </cell>
          <cell r="N172">
            <v>2.970651395848245E-2</v>
          </cell>
        </row>
        <row r="173">
          <cell r="B173" t="str">
            <v>Noviembre</v>
          </cell>
          <cell r="C173">
            <v>60</v>
          </cell>
          <cell r="I173">
            <v>1504</v>
          </cell>
          <cell r="K173">
            <v>1368</v>
          </cell>
          <cell r="M173">
            <v>1730</v>
          </cell>
          <cell r="N173">
            <v>0.26461988304093564</v>
          </cell>
        </row>
        <row r="174">
          <cell r="B174" t="str">
            <v>Diciembre</v>
          </cell>
          <cell r="C174">
            <v>767</v>
          </cell>
          <cell r="I174">
            <v>1825</v>
          </cell>
          <cell r="K174">
            <v>1388</v>
          </cell>
          <cell r="M174">
            <v>1748</v>
          </cell>
          <cell r="N174">
            <v>0.25936599423631135</v>
          </cell>
        </row>
        <row r="175">
          <cell r="C175">
            <v>6586</v>
          </cell>
          <cell r="I175">
            <v>25146</v>
          </cell>
          <cell r="K175">
            <v>24606</v>
          </cell>
          <cell r="M175">
            <v>23656</v>
          </cell>
          <cell r="N175">
            <v>-3.8608469478988883E-2</v>
          </cell>
        </row>
        <row r="183">
          <cell r="C183">
            <v>2020</v>
          </cell>
          <cell r="I183">
            <v>2023</v>
          </cell>
          <cell r="K183">
            <v>2024</v>
          </cell>
          <cell r="M183">
            <v>2025</v>
          </cell>
        </row>
        <row r="184">
          <cell r="N184" t="str">
            <v>var 25/24</v>
          </cell>
        </row>
        <row r="185">
          <cell r="B185" t="str">
            <v>Enero</v>
          </cell>
          <cell r="C185">
            <v>313</v>
          </cell>
          <cell r="I185">
            <v>363</v>
          </cell>
          <cell r="K185">
            <v>401</v>
          </cell>
          <cell r="M185">
            <v>326</v>
          </cell>
          <cell r="N185">
            <v>-0.18703241895261846</v>
          </cell>
        </row>
        <row r="186">
          <cell r="B186" t="str">
            <v>Febrero</v>
          </cell>
          <cell r="C186">
            <v>321</v>
          </cell>
          <cell r="I186">
            <v>445</v>
          </cell>
          <cell r="K186">
            <v>462</v>
          </cell>
          <cell r="M186">
            <v>351</v>
          </cell>
          <cell r="N186">
            <v>-0.24025974025974028</v>
          </cell>
        </row>
        <row r="187">
          <cell r="B187" t="str">
            <v>Marzo</v>
          </cell>
          <cell r="C187">
            <v>227</v>
          </cell>
          <cell r="I187">
            <v>318</v>
          </cell>
          <cell r="K187">
            <v>592</v>
          </cell>
          <cell r="M187">
            <v>381</v>
          </cell>
          <cell r="N187">
            <v>-0.35641891891891897</v>
          </cell>
        </row>
        <row r="188">
          <cell r="B188" t="str">
            <v>Abril</v>
          </cell>
          <cell r="C188">
            <v>0</v>
          </cell>
          <cell r="I188">
            <v>355</v>
          </cell>
          <cell r="K188">
            <v>404</v>
          </cell>
          <cell r="M188">
            <v>569</v>
          </cell>
          <cell r="N188">
            <v>0.40841584158415833</v>
          </cell>
        </row>
        <row r="189">
          <cell r="B189" t="str">
            <v>Mayo</v>
          </cell>
          <cell r="C189">
            <v>0</v>
          </cell>
          <cell r="I189">
            <v>518</v>
          </cell>
          <cell r="K189">
            <v>597</v>
          </cell>
          <cell r="M189">
            <v>211</v>
          </cell>
          <cell r="N189">
            <v>-0.64656616415410384</v>
          </cell>
        </row>
        <row r="190">
          <cell r="B190" t="str">
            <v>junio</v>
          </cell>
          <cell r="C190">
            <v>0</v>
          </cell>
          <cell r="I190">
            <v>365</v>
          </cell>
          <cell r="K190">
            <v>533</v>
          </cell>
          <cell r="M190">
            <v>304</v>
          </cell>
          <cell r="N190">
            <v>-0.42964352720450283</v>
          </cell>
        </row>
        <row r="191">
          <cell r="B191" t="str">
            <v>Julio</v>
          </cell>
          <cell r="C191">
            <v>0</v>
          </cell>
          <cell r="I191">
            <v>711</v>
          </cell>
          <cell r="K191">
            <v>628</v>
          </cell>
          <cell r="M191">
            <v>554</v>
          </cell>
          <cell r="N191">
            <v>-0.11783439490445857</v>
          </cell>
        </row>
        <row r="192">
          <cell r="B192" t="str">
            <v>Agosto</v>
          </cell>
          <cell r="C192">
            <v>538</v>
          </cell>
          <cell r="I192">
            <v>497</v>
          </cell>
          <cell r="K192">
            <v>486</v>
          </cell>
          <cell r="M192">
            <v>299</v>
          </cell>
          <cell r="N192">
            <v>-0.3847736625514403</v>
          </cell>
        </row>
        <row r="193">
          <cell r="B193" t="str">
            <v>Septiembre</v>
          </cell>
          <cell r="C193">
            <v>168</v>
          </cell>
          <cell r="I193">
            <v>339</v>
          </cell>
          <cell r="K193">
            <v>217</v>
          </cell>
          <cell r="M193">
            <v>205</v>
          </cell>
          <cell r="N193">
            <v>-5.5299539170506895E-2</v>
          </cell>
        </row>
        <row r="194">
          <cell r="B194" t="str">
            <v>Octubre</v>
          </cell>
          <cell r="C194">
            <v>84</v>
          </cell>
          <cell r="I194">
            <v>638</v>
          </cell>
          <cell r="K194">
            <v>350</v>
          </cell>
          <cell r="M194">
            <v>481</v>
          </cell>
          <cell r="N194">
            <v>0.37428571428571433</v>
          </cell>
        </row>
        <row r="195">
          <cell r="B195" t="str">
            <v>Noviembre</v>
          </cell>
          <cell r="C195">
            <v>72</v>
          </cell>
          <cell r="I195">
            <v>437</v>
          </cell>
          <cell r="K195">
            <v>424</v>
          </cell>
          <cell r="M195">
            <v>416</v>
          </cell>
          <cell r="N195">
            <v>-1.8867924528301883E-2</v>
          </cell>
        </row>
        <row r="196">
          <cell r="B196" t="str">
            <v>Diciembre</v>
          </cell>
          <cell r="C196">
            <v>126</v>
          </cell>
          <cell r="I196">
            <v>522</v>
          </cell>
          <cell r="K196">
            <v>497</v>
          </cell>
          <cell r="M196">
            <v>534</v>
          </cell>
          <cell r="N196">
            <v>7.444668008048283E-2</v>
          </cell>
        </row>
        <row r="197">
          <cell r="C197">
            <v>1935</v>
          </cell>
          <cell r="I197">
            <v>5508</v>
          </cell>
          <cell r="K197">
            <v>5591</v>
          </cell>
          <cell r="M197">
            <v>4631</v>
          </cell>
          <cell r="N197">
            <v>-0.17170452512967271</v>
          </cell>
        </row>
        <row r="205">
          <cell r="C205">
            <v>2020</v>
          </cell>
          <cell r="I205">
            <v>2023</v>
          </cell>
          <cell r="K205">
            <v>2024</v>
          </cell>
          <cell r="M205">
            <v>2025</v>
          </cell>
        </row>
        <row r="206">
          <cell r="N206" t="str">
            <v>var 25/24</v>
          </cell>
        </row>
        <row r="207">
          <cell r="B207" t="str">
            <v>Enero</v>
          </cell>
          <cell r="C207">
            <v>349</v>
          </cell>
          <cell r="I207">
            <v>676</v>
          </cell>
          <cell r="K207">
            <v>577</v>
          </cell>
          <cell r="M207">
            <v>512</v>
          </cell>
          <cell r="N207">
            <v>-0.11265164644714043</v>
          </cell>
        </row>
        <row r="208">
          <cell r="B208" t="str">
            <v>Febrero</v>
          </cell>
          <cell r="C208">
            <v>262</v>
          </cell>
          <cell r="I208">
            <v>751</v>
          </cell>
          <cell r="K208">
            <v>669</v>
          </cell>
          <cell r="M208">
            <v>678</v>
          </cell>
          <cell r="N208">
            <v>1.3452914798206317E-2</v>
          </cell>
        </row>
        <row r="209">
          <cell r="B209" t="str">
            <v>Marzo</v>
          </cell>
          <cell r="C209">
            <v>154</v>
          </cell>
          <cell r="I209">
            <v>636</v>
          </cell>
          <cell r="K209">
            <v>493</v>
          </cell>
          <cell r="M209">
            <v>547</v>
          </cell>
          <cell r="N209">
            <v>0.1095334685598377</v>
          </cell>
        </row>
        <row r="210">
          <cell r="B210" t="str">
            <v>Abril</v>
          </cell>
          <cell r="C210">
            <v>0</v>
          </cell>
          <cell r="I210">
            <v>1013</v>
          </cell>
          <cell r="K210">
            <v>570</v>
          </cell>
          <cell r="M210">
            <v>590</v>
          </cell>
          <cell r="N210">
            <v>3.5087719298245723E-2</v>
          </cell>
        </row>
        <row r="211">
          <cell r="B211" t="str">
            <v>Mayo</v>
          </cell>
          <cell r="C211">
            <v>0</v>
          </cell>
          <cell r="I211">
            <v>516</v>
          </cell>
          <cell r="K211">
            <v>527</v>
          </cell>
          <cell r="M211">
            <v>280</v>
          </cell>
          <cell r="N211">
            <v>-0.46869070208728658</v>
          </cell>
        </row>
        <row r="212">
          <cell r="B212" t="str">
            <v>Junio</v>
          </cell>
          <cell r="C212">
            <v>0</v>
          </cell>
          <cell r="I212">
            <v>493</v>
          </cell>
          <cell r="K212">
            <v>432</v>
          </cell>
          <cell r="M212">
            <v>397</v>
          </cell>
          <cell r="N212">
            <v>-8.101851851851849E-2</v>
          </cell>
        </row>
        <row r="213">
          <cell r="B213" t="str">
            <v>Julio</v>
          </cell>
          <cell r="C213">
            <v>0</v>
          </cell>
          <cell r="I213">
            <v>957</v>
          </cell>
          <cell r="K213">
            <v>531</v>
          </cell>
          <cell r="M213">
            <v>569</v>
          </cell>
          <cell r="N213">
            <v>7.1563088512241135E-2</v>
          </cell>
        </row>
        <row r="214">
          <cell r="B214" t="str">
            <v>Agosto</v>
          </cell>
          <cell r="C214">
            <v>169</v>
          </cell>
          <cell r="I214">
            <v>1041</v>
          </cell>
          <cell r="K214">
            <v>508</v>
          </cell>
          <cell r="M214">
            <v>378</v>
          </cell>
          <cell r="N214">
            <v>-0.25590551181102361</v>
          </cell>
        </row>
        <row r="215">
          <cell r="B215" t="str">
            <v>Septiembre</v>
          </cell>
          <cell r="C215">
            <v>2</v>
          </cell>
          <cell r="I215">
            <v>805</v>
          </cell>
          <cell r="K215">
            <v>446</v>
          </cell>
          <cell r="M215">
            <v>459</v>
          </cell>
          <cell r="N215">
            <v>2.9147982062780242E-2</v>
          </cell>
        </row>
        <row r="216">
          <cell r="B216" t="str">
            <v>Octubre</v>
          </cell>
          <cell r="C216">
            <v>19</v>
          </cell>
          <cell r="I216">
            <v>743</v>
          </cell>
          <cell r="K216">
            <v>702</v>
          </cell>
          <cell r="M216">
            <v>543</v>
          </cell>
          <cell r="N216">
            <v>-0.22649572649572647</v>
          </cell>
        </row>
        <row r="217">
          <cell r="B217" t="str">
            <v>Noviembre</v>
          </cell>
          <cell r="C217">
            <v>114</v>
          </cell>
          <cell r="I217">
            <v>719</v>
          </cell>
          <cell r="K217">
            <v>613</v>
          </cell>
          <cell r="M217">
            <v>438</v>
          </cell>
          <cell r="N217">
            <v>-0.28548123980424145</v>
          </cell>
        </row>
        <row r="218">
          <cell r="B218" t="str">
            <v>Diciembre</v>
          </cell>
          <cell r="C218">
            <v>81</v>
          </cell>
          <cell r="I218">
            <v>620</v>
          </cell>
          <cell r="K218">
            <v>489</v>
          </cell>
          <cell r="M218">
            <v>497</v>
          </cell>
          <cell r="N218">
            <v>1.6359918200409052E-2</v>
          </cell>
        </row>
        <row r="219">
          <cell r="C219">
            <v>1273</v>
          </cell>
          <cell r="I219">
            <v>8970</v>
          </cell>
          <cell r="K219">
            <v>6557</v>
          </cell>
          <cell r="M219">
            <v>5888</v>
          </cell>
          <cell r="N219">
            <v>-0.10202836663108128</v>
          </cell>
        </row>
        <row r="227">
          <cell r="C227">
            <v>2020</v>
          </cell>
          <cell r="I227">
            <v>2023</v>
          </cell>
          <cell r="K227">
            <v>2024</v>
          </cell>
          <cell r="M227">
            <v>2025</v>
          </cell>
        </row>
        <row r="228">
          <cell r="N228" t="str">
            <v>var 25/24</v>
          </cell>
        </row>
        <row r="229">
          <cell r="B229" t="str">
            <v>Enero</v>
          </cell>
          <cell r="C229">
            <v>313</v>
          </cell>
          <cell r="I229">
            <v>363</v>
          </cell>
          <cell r="K229">
            <v>401</v>
          </cell>
          <cell r="M229">
            <v>326</v>
          </cell>
          <cell r="N229">
            <v>-0.18703241895261846</v>
          </cell>
        </row>
        <row r="230">
          <cell r="B230" t="str">
            <v>Febrero</v>
          </cell>
          <cell r="C230">
            <v>321</v>
          </cell>
          <cell r="I230">
            <v>445</v>
          </cell>
          <cell r="K230">
            <v>462</v>
          </cell>
          <cell r="M230">
            <v>351</v>
          </cell>
          <cell r="N230">
            <v>-0.24025974025974028</v>
          </cell>
        </row>
        <row r="231">
          <cell r="B231" t="str">
            <v>Marzo</v>
          </cell>
          <cell r="C231">
            <v>227</v>
          </cell>
          <cell r="I231">
            <v>318</v>
          </cell>
          <cell r="K231">
            <v>592</v>
          </cell>
          <cell r="M231">
            <v>381</v>
          </cell>
          <cell r="N231">
            <v>-0.35641891891891897</v>
          </cell>
        </row>
        <row r="232">
          <cell r="B232" t="str">
            <v>Abril</v>
          </cell>
          <cell r="C232">
            <v>0</v>
          </cell>
          <cell r="I232">
            <v>355</v>
          </cell>
          <cell r="K232">
            <v>404</v>
          </cell>
          <cell r="M232">
            <v>569</v>
          </cell>
          <cell r="N232">
            <v>0.40841584158415833</v>
          </cell>
        </row>
        <row r="233">
          <cell r="B233" t="str">
            <v>Mayo</v>
          </cell>
          <cell r="C233">
            <v>0</v>
          </cell>
          <cell r="I233">
            <v>518</v>
          </cell>
          <cell r="K233">
            <v>597</v>
          </cell>
          <cell r="M233">
            <v>211</v>
          </cell>
          <cell r="N233">
            <v>-0.64656616415410384</v>
          </cell>
        </row>
        <row r="234">
          <cell r="B234" t="str">
            <v>Junio</v>
          </cell>
          <cell r="C234">
            <v>0</v>
          </cell>
          <cell r="I234">
            <v>365</v>
          </cell>
          <cell r="K234">
            <v>533</v>
          </cell>
          <cell r="M234">
            <v>304</v>
          </cell>
          <cell r="N234">
            <v>-0.42964352720450283</v>
          </cell>
        </row>
        <row r="235">
          <cell r="B235" t="str">
            <v>Julio</v>
          </cell>
          <cell r="C235">
            <v>0</v>
          </cell>
          <cell r="I235">
            <v>711</v>
          </cell>
          <cell r="K235">
            <v>628</v>
          </cell>
          <cell r="M235">
            <v>554</v>
          </cell>
          <cell r="N235">
            <v>-0.11783439490445857</v>
          </cell>
        </row>
        <row r="236">
          <cell r="B236" t="str">
            <v>Agosto</v>
          </cell>
          <cell r="C236">
            <v>538</v>
          </cell>
          <cell r="I236">
            <v>497</v>
          </cell>
          <cell r="K236">
            <v>486</v>
          </cell>
          <cell r="M236">
            <v>299</v>
          </cell>
          <cell r="N236">
            <v>-0.3847736625514403</v>
          </cell>
        </row>
        <row r="237">
          <cell r="B237" t="str">
            <v>Septiembre</v>
          </cell>
          <cell r="C237">
            <v>168</v>
          </cell>
          <cell r="I237">
            <v>339</v>
          </cell>
          <cell r="K237">
            <v>217</v>
          </cell>
          <cell r="M237">
            <v>205</v>
          </cell>
          <cell r="N237">
            <v>-5.5299539170506895E-2</v>
          </cell>
        </row>
        <row r="238">
          <cell r="B238" t="str">
            <v>Octubre</v>
          </cell>
          <cell r="C238">
            <v>84</v>
          </cell>
          <cell r="I238">
            <v>638</v>
          </cell>
          <cell r="K238">
            <v>350</v>
          </cell>
          <cell r="M238">
            <v>481</v>
          </cell>
          <cell r="N238">
            <v>0.37428571428571433</v>
          </cell>
        </row>
        <row r="239">
          <cell r="B239" t="str">
            <v>Noviembre</v>
          </cell>
          <cell r="C239">
            <v>72</v>
          </cell>
          <cell r="I239">
            <v>437</v>
          </cell>
          <cell r="K239">
            <v>424</v>
          </cell>
          <cell r="M239">
            <v>416</v>
          </cell>
          <cell r="N239">
            <v>-1.8867924528301883E-2</v>
          </cell>
        </row>
        <row r="240">
          <cell r="B240" t="str">
            <v>Diciembre</v>
          </cell>
          <cell r="C240">
            <v>126</v>
          </cell>
          <cell r="I240">
            <v>522</v>
          </cell>
          <cell r="K240">
            <v>497</v>
          </cell>
          <cell r="M240">
            <v>534</v>
          </cell>
          <cell r="N240">
            <v>7.444668008048283E-2</v>
          </cell>
        </row>
        <row r="241">
          <cell r="C241">
            <v>1935</v>
          </cell>
          <cell r="I241">
            <v>5508</v>
          </cell>
          <cell r="K241">
            <v>5591</v>
          </cell>
          <cell r="M241">
            <v>4631</v>
          </cell>
          <cell r="N241">
            <v>-0.17170452512967271</v>
          </cell>
        </row>
        <row r="249">
          <cell r="C249">
            <v>2020</v>
          </cell>
          <cell r="I249">
            <v>2023</v>
          </cell>
          <cell r="K249">
            <v>2024</v>
          </cell>
          <cell r="M249">
            <v>2025</v>
          </cell>
        </row>
        <row r="250">
          <cell r="N250" t="str">
            <v>var 25/24</v>
          </cell>
        </row>
        <row r="251">
          <cell r="B251" t="str">
            <v>Enero</v>
          </cell>
          <cell r="C251">
            <v>611</v>
          </cell>
          <cell r="I251">
            <v>905</v>
          </cell>
          <cell r="K251">
            <v>582</v>
          </cell>
          <cell r="M251">
            <v>664</v>
          </cell>
          <cell r="N251">
            <v>0.14089347079037795</v>
          </cell>
        </row>
        <row r="252">
          <cell r="B252" t="str">
            <v>Febrero</v>
          </cell>
          <cell r="C252">
            <v>1068</v>
          </cell>
          <cell r="I252">
            <v>665</v>
          </cell>
          <cell r="K252">
            <v>638</v>
          </cell>
          <cell r="M252">
            <v>582</v>
          </cell>
          <cell r="N252">
            <v>-8.7774294670846409E-2</v>
          </cell>
        </row>
        <row r="253">
          <cell r="B253" t="str">
            <v>Marzo</v>
          </cell>
          <cell r="C253">
            <v>282</v>
          </cell>
          <cell r="I253">
            <v>457</v>
          </cell>
          <cell r="K253">
            <v>499</v>
          </cell>
          <cell r="M253">
            <v>650</v>
          </cell>
          <cell r="N253">
            <v>0.30260521042084165</v>
          </cell>
        </row>
        <row r="254">
          <cell r="B254" t="str">
            <v>Abril</v>
          </cell>
          <cell r="C254">
            <v>0</v>
          </cell>
          <cell r="I254">
            <v>202</v>
          </cell>
          <cell r="K254">
            <v>203</v>
          </cell>
          <cell r="M254">
            <v>320</v>
          </cell>
          <cell r="N254">
            <v>0.57635467980295574</v>
          </cell>
        </row>
        <row r="255">
          <cell r="B255" t="str">
            <v>Mayo</v>
          </cell>
          <cell r="C255">
            <v>0</v>
          </cell>
          <cell r="I255">
            <v>9</v>
          </cell>
          <cell r="K255">
            <v>22</v>
          </cell>
          <cell r="M255">
            <v>9</v>
          </cell>
          <cell r="N255">
            <v>-0.59090909090909083</v>
          </cell>
        </row>
        <row r="256">
          <cell r="B256" t="str">
            <v>Junio</v>
          </cell>
          <cell r="C256">
            <v>0</v>
          </cell>
          <cell r="I256">
            <v>2</v>
          </cell>
          <cell r="K256">
            <v>6</v>
          </cell>
          <cell r="M256">
            <v>23</v>
          </cell>
          <cell r="N256">
            <v>2.8333333333333335</v>
          </cell>
        </row>
        <row r="257">
          <cell r="B257" t="str">
            <v>Julio</v>
          </cell>
          <cell r="C257">
            <v>0</v>
          </cell>
          <cell r="I257">
            <v>7</v>
          </cell>
          <cell r="K257">
            <v>17</v>
          </cell>
          <cell r="M257">
            <v>57</v>
          </cell>
          <cell r="N257">
            <v>2.3529411764705883</v>
          </cell>
        </row>
        <row r="258">
          <cell r="B258" t="str">
            <v>Agosto</v>
          </cell>
          <cell r="C258">
            <v>0</v>
          </cell>
          <cell r="I258">
            <v>15</v>
          </cell>
          <cell r="K258">
            <v>25</v>
          </cell>
          <cell r="M258">
            <v>11</v>
          </cell>
          <cell r="N258">
            <v>-0.56000000000000005</v>
          </cell>
        </row>
        <row r="259">
          <cell r="B259" t="str">
            <v>Septiembre</v>
          </cell>
          <cell r="C259">
            <v>2</v>
          </cell>
          <cell r="I259">
            <v>12</v>
          </cell>
          <cell r="K259">
            <v>10</v>
          </cell>
          <cell r="M259">
            <v>17</v>
          </cell>
          <cell r="N259">
            <v>0.7</v>
          </cell>
        </row>
        <row r="260">
          <cell r="B260" t="str">
            <v>Octubre</v>
          </cell>
          <cell r="C260">
            <v>2</v>
          </cell>
          <cell r="I260">
            <v>77</v>
          </cell>
          <cell r="K260">
            <v>176</v>
          </cell>
          <cell r="M260">
            <v>153</v>
          </cell>
          <cell r="N260">
            <v>-0.13068181818181823</v>
          </cell>
        </row>
        <row r="261">
          <cell r="B261" t="str">
            <v>Noviembre</v>
          </cell>
          <cell r="C261">
            <v>3</v>
          </cell>
          <cell r="I261">
            <v>782</v>
          </cell>
          <cell r="K261">
            <v>514</v>
          </cell>
          <cell r="M261">
            <v>557</v>
          </cell>
          <cell r="N261">
            <v>8.3657587548638057E-2</v>
          </cell>
        </row>
        <row r="262">
          <cell r="B262" t="str">
            <v>Diciembre</v>
          </cell>
          <cell r="C262">
            <v>6</v>
          </cell>
          <cell r="I262">
            <v>560</v>
          </cell>
          <cell r="K262">
            <v>676</v>
          </cell>
          <cell r="M262">
            <v>441</v>
          </cell>
          <cell r="N262">
            <v>-0.34763313609467461</v>
          </cell>
        </row>
        <row r="263">
          <cell r="C263">
            <v>1979</v>
          </cell>
          <cell r="I263">
            <v>3693</v>
          </cell>
          <cell r="K263">
            <v>3368</v>
          </cell>
          <cell r="M263">
            <v>3484</v>
          </cell>
          <cell r="N263">
            <v>3.444180522565321E-2</v>
          </cell>
        </row>
        <row r="271">
          <cell r="C271">
            <v>2020</v>
          </cell>
          <cell r="I271">
            <v>2023</v>
          </cell>
          <cell r="K271">
            <v>2024</v>
          </cell>
          <cell r="M271">
            <v>2025</v>
          </cell>
        </row>
        <row r="272">
          <cell r="N272" t="str">
            <v>var 25/24</v>
          </cell>
        </row>
        <row r="273">
          <cell r="B273" t="str">
            <v>Enero</v>
          </cell>
          <cell r="C273">
            <v>1321</v>
          </cell>
          <cell r="I273">
            <v>528</v>
          </cell>
          <cell r="K273">
            <v>592</v>
          </cell>
          <cell r="M273">
            <v>342</v>
          </cell>
          <cell r="N273">
            <v>-0.42229729729729726</v>
          </cell>
        </row>
        <row r="274">
          <cell r="B274" t="str">
            <v>Febrero</v>
          </cell>
          <cell r="C274">
            <v>2158</v>
          </cell>
          <cell r="I274">
            <v>457</v>
          </cell>
          <cell r="K274">
            <v>407</v>
          </cell>
          <cell r="M274">
            <v>288</v>
          </cell>
          <cell r="N274">
            <v>-0.29238329238329241</v>
          </cell>
        </row>
        <row r="275">
          <cell r="B275" t="str">
            <v>Marzo</v>
          </cell>
          <cell r="C275">
            <v>454</v>
          </cell>
          <cell r="I275">
            <v>280</v>
          </cell>
          <cell r="K275">
            <v>446</v>
          </cell>
          <cell r="M275">
            <v>331</v>
          </cell>
          <cell r="N275">
            <v>-0.25784753363228696</v>
          </cell>
        </row>
        <row r="276">
          <cell r="B276" t="str">
            <v>Abril</v>
          </cell>
          <cell r="C276">
            <v>0</v>
          </cell>
          <cell r="I276">
            <v>281</v>
          </cell>
          <cell r="K276">
            <v>96</v>
          </cell>
          <cell r="M276">
            <v>95</v>
          </cell>
          <cell r="N276">
            <v>-1.041666666666663E-2</v>
          </cell>
        </row>
        <row r="277">
          <cell r="B277" t="str">
            <v>Mayo</v>
          </cell>
          <cell r="C277">
            <v>0</v>
          </cell>
          <cell r="I277">
            <v>28</v>
          </cell>
          <cell r="K277">
            <v>14</v>
          </cell>
          <cell r="M277">
            <v>14</v>
          </cell>
          <cell r="N277">
            <v>0</v>
          </cell>
        </row>
        <row r="278">
          <cell r="B278" t="str">
            <v>Junio</v>
          </cell>
          <cell r="C278">
            <v>0</v>
          </cell>
          <cell r="I278">
            <v>11</v>
          </cell>
          <cell r="K278">
            <v>5</v>
          </cell>
          <cell r="M278">
            <v>23</v>
          </cell>
          <cell r="N278">
            <v>3.5999999999999996</v>
          </cell>
        </row>
        <row r="279">
          <cell r="B279" t="str">
            <v>Julio</v>
          </cell>
          <cell r="C279">
            <v>0</v>
          </cell>
          <cell r="I279">
            <v>14</v>
          </cell>
          <cell r="K279">
            <v>25</v>
          </cell>
          <cell r="M279">
            <v>25</v>
          </cell>
          <cell r="N279">
            <v>0</v>
          </cell>
        </row>
        <row r="280">
          <cell r="B280" t="str">
            <v>Agosto</v>
          </cell>
          <cell r="C280">
            <v>3</v>
          </cell>
          <cell r="I280">
            <v>32</v>
          </cell>
          <cell r="K280">
            <v>3</v>
          </cell>
          <cell r="M280">
            <v>8</v>
          </cell>
          <cell r="N280">
            <v>1.6666666666666665</v>
          </cell>
        </row>
        <row r="281">
          <cell r="B281" t="str">
            <v>Septiembre</v>
          </cell>
          <cell r="C281">
            <v>0</v>
          </cell>
          <cell r="I281">
            <v>11</v>
          </cell>
          <cell r="K281">
            <v>12</v>
          </cell>
          <cell r="M281">
            <v>7</v>
          </cell>
          <cell r="N281">
            <v>-0.41666666666666663</v>
          </cell>
        </row>
        <row r="282">
          <cell r="B282" t="str">
            <v>Octubre</v>
          </cell>
          <cell r="C282">
            <v>57</v>
          </cell>
          <cell r="I282">
            <v>132</v>
          </cell>
          <cell r="K282">
            <v>229</v>
          </cell>
          <cell r="M282">
            <v>228</v>
          </cell>
          <cell r="N282">
            <v>-4.366812227074246E-3</v>
          </cell>
        </row>
        <row r="283">
          <cell r="B283" t="str">
            <v>Noviembre</v>
          </cell>
          <cell r="C283">
            <v>35</v>
          </cell>
          <cell r="I283">
            <v>543</v>
          </cell>
          <cell r="K283">
            <v>519</v>
          </cell>
          <cell r="M283">
            <v>481</v>
          </cell>
          <cell r="N283">
            <v>-7.3217726396917149E-2</v>
          </cell>
        </row>
        <row r="284">
          <cell r="B284" t="str">
            <v>Diciembre</v>
          </cell>
          <cell r="C284">
            <v>12</v>
          </cell>
          <cell r="I284">
            <v>569</v>
          </cell>
          <cell r="K284">
            <v>484</v>
          </cell>
          <cell r="M284">
            <v>411</v>
          </cell>
          <cell r="N284">
            <v>-0.15082644628099173</v>
          </cell>
        </row>
        <row r="285">
          <cell r="C285">
            <v>4050</v>
          </cell>
          <cell r="I285">
            <v>2886</v>
          </cell>
          <cell r="K285">
            <v>2832</v>
          </cell>
          <cell r="M285">
            <v>2253</v>
          </cell>
          <cell r="N285">
            <v>-0.20444915254237284</v>
          </cell>
        </row>
      </sheetData>
      <sheetData sheetId="8"/>
      <sheetData sheetId="9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21031</v>
          </cell>
          <cell r="I9">
            <v>22490</v>
          </cell>
          <cell r="K9">
            <v>23190</v>
          </cell>
          <cell r="M9">
            <v>22528</v>
          </cell>
          <cell r="N9">
            <v>-2.8546787408365693E-2</v>
          </cell>
        </row>
        <row r="10">
          <cell r="A10" t="str">
            <v>feb</v>
          </cell>
          <cell r="B10" t="str">
            <v>Febrero</v>
          </cell>
          <cell r="C10">
            <v>22403</v>
          </cell>
          <cell r="I10">
            <v>23086</v>
          </cell>
          <cell r="K10">
            <v>23921</v>
          </cell>
          <cell r="M10">
            <v>23285</v>
          </cell>
          <cell r="N10">
            <v>-2.6587517244262338E-2</v>
          </cell>
        </row>
        <row r="11">
          <cell r="A11" t="str">
            <v>mar</v>
          </cell>
          <cell r="B11" t="str">
            <v>Marzo</v>
          </cell>
          <cell r="C11">
            <v>8865</v>
          </cell>
          <cell r="I11">
            <v>21689</v>
          </cell>
          <cell r="K11">
            <v>27356</v>
          </cell>
          <cell r="M11">
            <v>24054</v>
          </cell>
          <cell r="N11">
            <v>-0.12070478140078955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23484</v>
          </cell>
          <cell r="K12">
            <v>22205</v>
          </cell>
          <cell r="M12">
            <v>23503</v>
          </cell>
          <cell r="N12">
            <v>5.845530285971634E-2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21547</v>
          </cell>
          <cell r="K13">
            <v>23449</v>
          </cell>
          <cell r="M13">
            <v>19536</v>
          </cell>
          <cell r="N13">
            <v>-0.16687278775214298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21065</v>
          </cell>
          <cell r="K14">
            <v>22841</v>
          </cell>
          <cell r="M14">
            <v>23159</v>
          </cell>
          <cell r="N14">
            <v>1.3922332647432256E-2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26451</v>
          </cell>
          <cell r="K15">
            <v>24893</v>
          </cell>
          <cell r="M15">
            <v>27952</v>
          </cell>
          <cell r="N15">
            <v>0.12288595187402085</v>
          </cell>
        </row>
        <row r="16">
          <cell r="A16" t="str">
            <v>ago</v>
          </cell>
          <cell r="B16" t="str">
            <v>Agosto</v>
          </cell>
          <cell r="C16">
            <v>13295</v>
          </cell>
          <cell r="I16">
            <v>25495</v>
          </cell>
          <cell r="K16">
            <v>25319</v>
          </cell>
          <cell r="M16">
            <v>25459</v>
          </cell>
          <cell r="N16">
            <v>5.5294442908486729E-3</v>
          </cell>
        </row>
        <row r="17">
          <cell r="A17" t="str">
            <v>sep</v>
          </cell>
          <cell r="B17" t="str">
            <v>Septiembre</v>
          </cell>
          <cell r="C17">
            <v>5725</v>
          </cell>
          <cell r="I17">
            <v>22106</v>
          </cell>
          <cell r="K17">
            <v>21182</v>
          </cell>
          <cell r="M17">
            <v>24257</v>
          </cell>
          <cell r="N17">
            <v>0.14517042772165056</v>
          </cell>
        </row>
        <row r="18">
          <cell r="A18" t="str">
            <v>oct</v>
          </cell>
          <cell r="B18" t="str">
            <v>Octubre</v>
          </cell>
          <cell r="C18">
            <v>6665</v>
          </cell>
          <cell r="I18">
            <v>25007</v>
          </cell>
          <cell r="K18">
            <v>27341</v>
          </cell>
          <cell r="M18">
            <v>26482</v>
          </cell>
          <cell r="N18">
            <v>-3.1418016897699408E-2</v>
          </cell>
        </row>
        <row r="19">
          <cell r="A19" t="str">
            <v>nov</v>
          </cell>
          <cell r="B19" t="str">
            <v>Noviembre</v>
          </cell>
          <cell r="C19">
            <v>4928</v>
          </cell>
          <cell r="I19">
            <v>24207</v>
          </cell>
          <cell r="K19">
            <v>23363</v>
          </cell>
          <cell r="M19">
            <v>23375</v>
          </cell>
          <cell r="N19">
            <v>5.1363266703763344E-4</v>
          </cell>
        </row>
        <row r="20">
          <cell r="A20" t="str">
            <v>dic</v>
          </cell>
          <cell r="B20" t="str">
            <v>Diciembre</v>
          </cell>
          <cell r="C20">
            <v>6261</v>
          </cell>
          <cell r="I20">
            <v>24142</v>
          </cell>
          <cell r="K20">
            <v>23290</v>
          </cell>
          <cell r="M20">
            <v>24074</v>
          </cell>
          <cell r="N20">
            <v>3.3662516101331086E-2</v>
          </cell>
        </row>
        <row r="21">
          <cell r="A21" t="str">
            <v>Total</v>
          </cell>
          <cell r="C21">
            <v>96681</v>
          </cell>
          <cell r="I21">
            <v>280769</v>
          </cell>
          <cell r="K21">
            <v>288350</v>
          </cell>
          <cell r="M21">
            <v>287664</v>
          </cell>
          <cell r="N21">
            <v>-2.3790532339170722E-3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15979</v>
          </cell>
          <cell r="I31">
            <v>18402</v>
          </cell>
          <cell r="K31">
            <v>18822</v>
          </cell>
          <cell r="M31">
            <v>18130</v>
          </cell>
          <cell r="N31">
            <v>-3.6765487195834612E-2</v>
          </cell>
        </row>
        <row r="32">
          <cell r="B32" t="str">
            <v>Febrero</v>
          </cell>
          <cell r="C32">
            <v>17138</v>
          </cell>
          <cell r="I32">
            <v>18976</v>
          </cell>
          <cell r="K32">
            <v>20148</v>
          </cell>
          <cell r="M32">
            <v>19062</v>
          </cell>
          <cell r="N32">
            <v>-5.390113162596788E-2</v>
          </cell>
        </row>
        <row r="33">
          <cell r="B33" t="str">
            <v>Marzo</v>
          </cell>
          <cell r="C33">
            <v>6170</v>
          </cell>
          <cell r="I33">
            <v>17386</v>
          </cell>
          <cell r="K33">
            <v>22158</v>
          </cell>
          <cell r="M33">
            <v>19601</v>
          </cell>
          <cell r="N33">
            <v>-0.11539850166982579</v>
          </cell>
        </row>
        <row r="34">
          <cell r="B34" t="str">
            <v>Abril</v>
          </cell>
          <cell r="C34">
            <v>0</v>
          </cell>
          <cell r="I34">
            <v>19332</v>
          </cell>
          <cell r="K34">
            <v>18488</v>
          </cell>
          <cell r="M34">
            <v>19232</v>
          </cell>
          <cell r="N34">
            <v>4.0242319342276067E-2</v>
          </cell>
        </row>
        <row r="35">
          <cell r="B35" t="str">
            <v>Mayo</v>
          </cell>
          <cell r="C35">
            <v>0</v>
          </cell>
          <cell r="I35">
            <v>18326</v>
          </cell>
          <cell r="K35">
            <v>19636</v>
          </cell>
          <cell r="M35">
            <v>15443</v>
          </cell>
          <cell r="N35">
            <v>-0.21353636178447744</v>
          </cell>
        </row>
        <row r="36">
          <cell r="B36" t="str">
            <v>Junio</v>
          </cell>
          <cell r="C36">
            <v>0</v>
          </cell>
          <cell r="I36">
            <v>17783</v>
          </cell>
          <cell r="K36">
            <v>19273</v>
          </cell>
          <cell r="M36">
            <v>19200</v>
          </cell>
          <cell r="N36">
            <v>-3.7876822497794338E-3</v>
          </cell>
        </row>
        <row r="37">
          <cell r="B37" t="str">
            <v>Julio</v>
          </cell>
          <cell r="C37">
            <v>0</v>
          </cell>
          <cell r="I37">
            <v>22420</v>
          </cell>
          <cell r="K37">
            <v>20528</v>
          </cell>
          <cell r="M37">
            <v>22688</v>
          </cell>
          <cell r="N37">
            <v>0.10522213561964144</v>
          </cell>
        </row>
        <row r="38">
          <cell r="B38" t="str">
            <v>Agosto</v>
          </cell>
          <cell r="C38">
            <v>11531</v>
          </cell>
          <cell r="I38">
            <v>20391</v>
          </cell>
          <cell r="K38">
            <v>20545</v>
          </cell>
          <cell r="M38">
            <v>19559</v>
          </cell>
          <cell r="N38">
            <v>-4.7992212217084496E-2</v>
          </cell>
        </row>
        <row r="39">
          <cell r="B39" t="str">
            <v>Septiembre</v>
          </cell>
          <cell r="C39">
            <v>4549</v>
          </cell>
          <cell r="I39">
            <v>18135</v>
          </cell>
          <cell r="K39">
            <v>17254</v>
          </cell>
          <cell r="M39">
            <v>20129</v>
          </cell>
          <cell r="N39">
            <v>0.16662802828329659</v>
          </cell>
        </row>
        <row r="40">
          <cell r="B40" t="str">
            <v>Octubre</v>
          </cell>
          <cell r="C40">
            <v>5837</v>
          </cell>
          <cell r="I40">
            <v>20522</v>
          </cell>
          <cell r="K40">
            <v>22570</v>
          </cell>
          <cell r="M40">
            <v>21549</v>
          </cell>
          <cell r="N40">
            <v>-4.5237040319007549E-2</v>
          </cell>
        </row>
        <row r="41">
          <cell r="B41" t="str">
            <v>Noviembre</v>
          </cell>
          <cell r="C41">
            <v>4402</v>
          </cell>
          <cell r="I41">
            <v>20019</v>
          </cell>
          <cell r="K41">
            <v>18565</v>
          </cell>
          <cell r="M41">
            <v>18927</v>
          </cell>
          <cell r="N41">
            <v>1.9499057366011208E-2</v>
          </cell>
        </row>
        <row r="42">
          <cell r="B42" t="str">
            <v>Diciembre</v>
          </cell>
          <cell r="C42">
            <v>5416</v>
          </cell>
          <cell r="I42">
            <v>19529</v>
          </cell>
          <cell r="K42">
            <v>18483</v>
          </cell>
          <cell r="M42">
            <v>19257</v>
          </cell>
          <cell r="N42">
            <v>4.1876318779418886E-2</v>
          </cell>
        </row>
        <row r="43">
          <cell r="C43">
            <v>77095</v>
          </cell>
          <cell r="I43">
            <v>231221</v>
          </cell>
          <cell r="K43">
            <v>236470</v>
          </cell>
          <cell r="M43">
            <v>232777</v>
          </cell>
          <cell r="N43">
            <v>-1.5617203027868176E-2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13232</v>
          </cell>
          <cell r="I53">
            <v>14935</v>
          </cell>
          <cell r="K53">
            <v>14894</v>
          </cell>
          <cell r="M53">
            <v>14208</v>
          </cell>
          <cell r="N53">
            <v>-4.6058815630455219E-2</v>
          </cell>
        </row>
        <row r="54">
          <cell r="B54" t="str">
            <v>Febrero</v>
          </cell>
          <cell r="C54">
            <v>14090</v>
          </cell>
          <cell r="I54">
            <v>15417</v>
          </cell>
          <cell r="K54">
            <v>15736</v>
          </cell>
          <cell r="M54">
            <v>15122</v>
          </cell>
          <cell r="N54">
            <v>-3.9018810371123536E-2</v>
          </cell>
        </row>
        <row r="55">
          <cell r="B55" t="str">
            <v>Marzo</v>
          </cell>
          <cell r="C55">
            <v>5212</v>
          </cell>
          <cell r="I55">
            <v>13769</v>
          </cell>
          <cell r="K55">
            <v>17491</v>
          </cell>
          <cell r="M55">
            <v>15694</v>
          </cell>
          <cell r="N55">
            <v>-0.10273855125493114</v>
          </cell>
        </row>
        <row r="56">
          <cell r="B56" t="str">
            <v>Abril</v>
          </cell>
          <cell r="C56">
            <v>0</v>
          </cell>
          <cell r="I56">
            <v>15420</v>
          </cell>
          <cell r="K56">
            <v>14826</v>
          </cell>
          <cell r="M56">
            <v>15532</v>
          </cell>
          <cell r="N56">
            <v>4.7619047619047672E-2</v>
          </cell>
        </row>
        <row r="57">
          <cell r="B57" t="str">
            <v>Mayo</v>
          </cell>
          <cell r="C57">
            <v>0</v>
          </cell>
          <cell r="I57">
            <v>14308</v>
          </cell>
          <cell r="K57">
            <v>15219</v>
          </cell>
          <cell r="M57">
            <v>10784</v>
          </cell>
          <cell r="N57">
            <v>-0.29141205072606613</v>
          </cell>
        </row>
        <row r="58">
          <cell r="B58" t="str">
            <v>Junio</v>
          </cell>
          <cell r="C58">
            <v>0</v>
          </cell>
          <cell r="I58">
            <v>13809</v>
          </cell>
          <cell r="K58">
            <v>14680</v>
          </cell>
          <cell r="M58">
            <v>14746</v>
          </cell>
          <cell r="N58">
            <v>4.4959128065396037E-3</v>
          </cell>
        </row>
        <row r="59">
          <cell r="B59" t="str">
            <v>Julio</v>
          </cell>
          <cell r="C59">
            <v>0</v>
          </cell>
          <cell r="I59">
            <v>17801</v>
          </cell>
          <cell r="K59">
            <v>15688</v>
          </cell>
          <cell r="M59">
            <v>17978</v>
          </cell>
          <cell r="N59">
            <v>0.14597144314125443</v>
          </cell>
        </row>
        <row r="60">
          <cell r="B60" t="str">
            <v>Agosto</v>
          </cell>
          <cell r="C60">
            <v>8422</v>
          </cell>
          <cell r="I60">
            <v>15580</v>
          </cell>
          <cell r="K60">
            <v>15273</v>
          </cell>
          <cell r="M60">
            <v>14386</v>
          </cell>
          <cell r="N60">
            <v>-5.8076343874811753E-2</v>
          </cell>
        </row>
        <row r="61">
          <cell r="B61" t="str">
            <v>Septiembre</v>
          </cell>
          <cell r="C61">
            <v>0</v>
          </cell>
          <cell r="I61">
            <v>14015</v>
          </cell>
          <cell r="K61">
            <v>12989</v>
          </cell>
          <cell r="M61">
            <v>16265</v>
          </cell>
          <cell r="N61">
            <v>0.25221341134806385</v>
          </cell>
        </row>
        <row r="62">
          <cell r="B62" t="str">
            <v>Octubre</v>
          </cell>
          <cell r="C62">
            <v>0</v>
          </cell>
          <cell r="I62">
            <v>15893</v>
          </cell>
          <cell r="K62">
            <v>17980</v>
          </cell>
          <cell r="M62">
            <v>17112</v>
          </cell>
          <cell r="N62">
            <v>-4.8275862068965503E-2</v>
          </cell>
        </row>
        <row r="63">
          <cell r="B63" t="str">
            <v>Noviembre</v>
          </cell>
          <cell r="C63">
            <v>0</v>
          </cell>
          <cell r="I63">
            <v>15821</v>
          </cell>
          <cell r="K63">
            <v>14412</v>
          </cell>
          <cell r="M63">
            <v>14925</v>
          </cell>
          <cell r="N63">
            <v>3.5595337218984113E-2</v>
          </cell>
        </row>
        <row r="64">
          <cell r="B64" t="str">
            <v>Diciembre</v>
          </cell>
          <cell r="C64">
            <v>0</v>
          </cell>
          <cell r="I64">
            <v>15445</v>
          </cell>
          <cell r="K64">
            <v>14687</v>
          </cell>
          <cell r="M64">
            <v>15398</v>
          </cell>
          <cell r="N64">
            <v>4.8410158643698464E-2</v>
          </cell>
        </row>
        <row r="65">
          <cell r="C65">
            <v>0</v>
          </cell>
          <cell r="I65">
            <v>182213</v>
          </cell>
          <cell r="K65">
            <v>183875</v>
          </cell>
          <cell r="M65">
            <v>182150</v>
          </cell>
          <cell r="N65">
            <v>-9.3813732154996998E-3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2747</v>
          </cell>
          <cell r="I75">
            <v>3467</v>
          </cell>
          <cell r="K75">
            <v>3928</v>
          </cell>
          <cell r="M75">
            <v>3922</v>
          </cell>
          <cell r="N75">
            <v>-1.5274949083503575E-3</v>
          </cell>
        </row>
        <row r="76">
          <cell r="B76" t="str">
            <v>Febrero</v>
          </cell>
          <cell r="C76">
            <v>3048</v>
          </cell>
          <cell r="I76">
            <v>3559</v>
          </cell>
          <cell r="K76">
            <v>4412</v>
          </cell>
          <cell r="M76">
            <v>3940</v>
          </cell>
          <cell r="N76">
            <v>-0.10698096101541255</v>
          </cell>
        </row>
        <row r="77">
          <cell r="B77" t="str">
            <v>Marzo</v>
          </cell>
          <cell r="C77">
            <v>958</v>
          </cell>
          <cell r="I77">
            <v>3617</v>
          </cell>
          <cell r="K77">
            <v>4667</v>
          </cell>
          <cell r="M77">
            <v>3907</v>
          </cell>
          <cell r="N77">
            <v>-0.16284551103492606</v>
          </cell>
        </row>
        <row r="78">
          <cell r="B78" t="str">
            <v>Abril</v>
          </cell>
          <cell r="C78">
            <v>0</v>
          </cell>
          <cell r="I78">
            <v>3912</v>
          </cell>
          <cell r="K78">
            <v>3662</v>
          </cell>
          <cell r="M78">
            <v>3700</v>
          </cell>
          <cell r="N78">
            <v>1.0376843255051948E-2</v>
          </cell>
        </row>
        <row r="79">
          <cell r="B79" t="str">
            <v>Mayo</v>
          </cell>
          <cell r="C79">
            <v>0</v>
          </cell>
          <cell r="I79">
            <v>4018</v>
          </cell>
          <cell r="K79">
            <v>4417</v>
          </cell>
          <cell r="M79">
            <v>4659</v>
          </cell>
          <cell r="N79">
            <v>5.4788317862802804E-2</v>
          </cell>
        </row>
        <row r="80">
          <cell r="B80" t="str">
            <v>Junio</v>
          </cell>
          <cell r="C80">
            <v>0</v>
          </cell>
          <cell r="I80">
            <v>3974</v>
          </cell>
          <cell r="K80">
            <v>4593</v>
          </cell>
          <cell r="M80">
            <v>4454</v>
          </cell>
          <cell r="N80">
            <v>-3.026344437187023E-2</v>
          </cell>
        </row>
        <row r="81">
          <cell r="B81" t="str">
            <v>Julio</v>
          </cell>
          <cell r="C81">
            <v>0</v>
          </cell>
          <cell r="I81">
            <v>4619</v>
          </cell>
          <cell r="K81">
            <v>4840</v>
          </cell>
          <cell r="M81">
            <v>4710</v>
          </cell>
          <cell r="N81">
            <v>-2.6859504132231371E-2</v>
          </cell>
        </row>
        <row r="82">
          <cell r="B82" t="str">
            <v>Agosto</v>
          </cell>
          <cell r="C82">
            <v>3109</v>
          </cell>
          <cell r="I82">
            <v>4811</v>
          </cell>
          <cell r="K82">
            <v>5272</v>
          </cell>
          <cell r="M82">
            <v>5173</v>
          </cell>
          <cell r="N82">
            <v>-1.8778452200303497E-2</v>
          </cell>
        </row>
        <row r="83">
          <cell r="B83" t="str">
            <v>Septiembre</v>
          </cell>
          <cell r="C83">
            <v>0</v>
          </cell>
          <cell r="I83">
            <v>4120</v>
          </cell>
          <cell r="K83">
            <v>4265</v>
          </cell>
          <cell r="M83">
            <v>3864</v>
          </cell>
          <cell r="N83">
            <v>-9.4021101992965983E-2</v>
          </cell>
        </row>
        <row r="84">
          <cell r="B84" t="str">
            <v>Octubre</v>
          </cell>
          <cell r="C84">
            <v>0</v>
          </cell>
          <cell r="I84">
            <v>4629</v>
          </cell>
          <cell r="K84">
            <v>4590</v>
          </cell>
          <cell r="M84">
            <v>4437</v>
          </cell>
          <cell r="N84">
            <v>-3.3333333333333326E-2</v>
          </cell>
        </row>
        <row r="85">
          <cell r="B85" t="str">
            <v>Noviembre</v>
          </cell>
          <cell r="C85">
            <v>0</v>
          </cell>
          <cell r="I85">
            <v>4198</v>
          </cell>
          <cell r="K85">
            <v>4153</v>
          </cell>
          <cell r="M85">
            <v>4002</v>
          </cell>
          <cell r="N85">
            <v>-3.6359258367445246E-2</v>
          </cell>
        </row>
        <row r="86">
          <cell r="B86" t="str">
            <v>Diciembre</v>
          </cell>
          <cell r="C86">
            <v>0</v>
          </cell>
          <cell r="I86">
            <v>4084</v>
          </cell>
          <cell r="K86">
            <v>3796</v>
          </cell>
          <cell r="M86">
            <v>3859</v>
          </cell>
          <cell r="N86">
            <v>1.6596417281348863E-2</v>
          </cell>
        </row>
        <row r="87">
          <cell r="C87">
            <v>0</v>
          </cell>
          <cell r="I87">
            <v>49008</v>
          </cell>
          <cell r="K87">
            <v>52595</v>
          </cell>
          <cell r="M87">
            <v>50627</v>
          </cell>
          <cell r="N87">
            <v>-3.741800551383212E-2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5052</v>
          </cell>
          <cell r="I97">
            <v>4088</v>
          </cell>
          <cell r="K97">
            <v>4368</v>
          </cell>
          <cell r="M97">
            <v>4398</v>
          </cell>
          <cell r="N97">
            <v>6.8681318681318437E-3</v>
          </cell>
        </row>
        <row r="98">
          <cell r="B98" t="str">
            <v>Febrero</v>
          </cell>
          <cell r="C98">
            <v>5265</v>
          </cell>
          <cell r="I98">
            <v>4110</v>
          </cell>
          <cell r="K98">
            <v>3773</v>
          </cell>
          <cell r="M98">
            <v>4223</v>
          </cell>
          <cell r="N98">
            <v>0.11926848661542544</v>
          </cell>
        </row>
        <row r="99">
          <cell r="B99" t="str">
            <v>Marzo</v>
          </cell>
          <cell r="C99">
            <v>2695</v>
          </cell>
          <cell r="I99">
            <v>4303</v>
          </cell>
          <cell r="K99">
            <v>5198</v>
          </cell>
          <cell r="M99">
            <v>4453</v>
          </cell>
          <cell r="N99">
            <v>-0.14332435552135436</v>
          </cell>
        </row>
        <row r="100">
          <cell r="B100" t="str">
            <v>Abril</v>
          </cell>
          <cell r="C100">
            <v>0</v>
          </cell>
          <cell r="I100">
            <v>4152</v>
          </cell>
          <cell r="K100">
            <v>3717</v>
          </cell>
          <cell r="M100">
            <v>4271</v>
          </cell>
          <cell r="N100">
            <v>0.14904492870594566</v>
          </cell>
        </row>
        <row r="101">
          <cell r="B101" t="str">
            <v>Mayo</v>
          </cell>
          <cell r="C101">
            <v>0</v>
          </cell>
          <cell r="I101">
            <v>3221</v>
          </cell>
          <cell r="K101">
            <v>3813</v>
          </cell>
          <cell r="M101">
            <v>4093</v>
          </cell>
          <cell r="N101">
            <v>7.3432992394440122E-2</v>
          </cell>
        </row>
        <row r="102">
          <cell r="B102" t="str">
            <v>Junio</v>
          </cell>
          <cell r="C102">
            <v>0</v>
          </cell>
          <cell r="I102">
            <v>3282</v>
          </cell>
          <cell r="K102">
            <v>3568</v>
          </cell>
          <cell r="M102">
            <v>3959</v>
          </cell>
          <cell r="N102">
            <v>0.109585201793722</v>
          </cell>
        </row>
        <row r="103">
          <cell r="B103" t="str">
            <v>Julio</v>
          </cell>
          <cell r="C103">
            <v>0</v>
          </cell>
          <cell r="I103">
            <v>4031</v>
          </cell>
          <cell r="K103">
            <v>4365</v>
          </cell>
          <cell r="M103">
            <v>5264</v>
          </cell>
          <cell r="N103">
            <v>0.20595647193585331</v>
          </cell>
        </row>
        <row r="104">
          <cell r="B104" t="str">
            <v>Agosto</v>
          </cell>
          <cell r="C104">
            <v>1764</v>
          </cell>
          <cell r="I104">
            <v>5104</v>
          </cell>
          <cell r="K104">
            <v>4774</v>
          </cell>
          <cell r="M104">
            <v>5900</v>
          </cell>
          <cell r="N104">
            <v>0.23586091328026804</v>
          </cell>
        </row>
        <row r="105">
          <cell r="B105" t="str">
            <v>Septiembre</v>
          </cell>
          <cell r="C105">
            <v>1176</v>
          </cell>
          <cell r="I105">
            <v>3971</v>
          </cell>
          <cell r="K105">
            <v>3928</v>
          </cell>
          <cell r="M105">
            <v>4128</v>
          </cell>
          <cell r="N105">
            <v>5.0916496945010215E-2</v>
          </cell>
        </row>
        <row r="106">
          <cell r="B106" t="str">
            <v>Octubre</v>
          </cell>
          <cell r="C106">
            <v>828</v>
          </cell>
          <cell r="I106">
            <v>4485</v>
          </cell>
          <cell r="K106">
            <v>4771</v>
          </cell>
          <cell r="M106">
            <v>4933</v>
          </cell>
          <cell r="N106">
            <v>3.3955145671766829E-2</v>
          </cell>
        </row>
        <row r="107">
          <cell r="B107" t="str">
            <v>Noviembre</v>
          </cell>
          <cell r="C107">
            <v>526</v>
          </cell>
          <cell r="I107">
            <v>4188</v>
          </cell>
          <cell r="K107">
            <v>4798</v>
          </cell>
          <cell r="M107">
            <v>4448</v>
          </cell>
          <cell r="N107">
            <v>-7.2947061275531522E-2</v>
          </cell>
        </row>
        <row r="108">
          <cell r="B108" t="str">
            <v>Diciembre</v>
          </cell>
          <cell r="C108">
            <v>845</v>
          </cell>
          <cell r="I108">
            <v>4613</v>
          </cell>
          <cell r="K108">
            <v>4807</v>
          </cell>
          <cell r="M108">
            <v>4817</v>
          </cell>
          <cell r="N108">
            <v>2.0802995631370447E-3</v>
          </cell>
        </row>
        <row r="109">
          <cell r="C109">
            <v>19586</v>
          </cell>
          <cell r="I109">
            <v>49548</v>
          </cell>
          <cell r="K109">
            <v>51880</v>
          </cell>
          <cell r="M109">
            <v>54887</v>
          </cell>
          <cell r="N109">
            <v>5.796067848882025E-2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157800</v>
          </cell>
          <cell r="I9">
            <v>163920</v>
          </cell>
          <cell r="K9">
            <v>175787</v>
          </cell>
          <cell r="M9">
            <v>169944</v>
          </cell>
          <cell r="N9">
            <v>-3.3239090490195466E-2</v>
          </cell>
        </row>
        <row r="10">
          <cell r="A10" t="str">
            <v>feb</v>
          </cell>
          <cell r="B10" t="str">
            <v>Febrero</v>
          </cell>
          <cell r="C10">
            <v>172884</v>
          </cell>
          <cell r="I10">
            <v>156374</v>
          </cell>
          <cell r="K10">
            <v>166759</v>
          </cell>
          <cell r="M10">
            <v>168166</v>
          </cell>
          <cell r="N10">
            <v>8.437325721550204E-3</v>
          </cell>
        </row>
        <row r="11">
          <cell r="A11" t="str">
            <v>mar</v>
          </cell>
          <cell r="B11" t="str">
            <v>Marzo</v>
          </cell>
          <cell r="C11">
            <v>82007</v>
          </cell>
          <cell r="I11">
            <v>146134</v>
          </cell>
          <cell r="K11">
            <v>176870</v>
          </cell>
          <cell r="M11">
            <v>166403</v>
          </cell>
          <cell r="N11">
            <v>-5.9179058065245704E-2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144835</v>
          </cell>
          <cell r="K12">
            <v>154662</v>
          </cell>
          <cell r="M12">
            <v>160144</v>
          </cell>
          <cell r="N12">
            <v>3.5445034979503687E-2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140451</v>
          </cell>
          <cell r="K13">
            <v>159924</v>
          </cell>
          <cell r="M13">
            <v>143215</v>
          </cell>
          <cell r="N13">
            <v>-0.10448087841724818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142289</v>
          </cell>
          <cell r="K14">
            <v>157113</v>
          </cell>
          <cell r="M14">
            <v>156124</v>
          </cell>
          <cell r="N14">
            <v>-6.2948323817888507E-3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176921</v>
          </cell>
          <cell r="K15">
            <v>173767</v>
          </cell>
          <cell r="M15">
            <v>187387</v>
          </cell>
          <cell r="N15">
            <v>7.8380820293841857E-2</v>
          </cell>
        </row>
        <row r="16">
          <cell r="A16" t="str">
            <v>ago</v>
          </cell>
          <cell r="B16" t="str">
            <v>Agosto</v>
          </cell>
          <cell r="C16">
            <v>60513</v>
          </cell>
          <cell r="I16">
            <v>181874</v>
          </cell>
          <cell r="K16">
            <v>179514</v>
          </cell>
          <cell r="M16">
            <v>189132</v>
          </cell>
          <cell r="N16">
            <v>5.3577993916908984E-2</v>
          </cell>
        </row>
        <row r="17">
          <cell r="A17" t="str">
            <v>sep</v>
          </cell>
          <cell r="B17" t="str">
            <v>Septiembre</v>
          </cell>
          <cell r="C17">
            <v>22909</v>
          </cell>
          <cell r="I17">
            <v>150809</v>
          </cell>
          <cell r="K17">
            <v>145872</v>
          </cell>
          <cell r="M17">
            <v>164231</v>
          </cell>
          <cell r="N17">
            <v>0.12585691565207857</v>
          </cell>
        </row>
        <row r="18">
          <cell r="A18" t="str">
            <v>oct</v>
          </cell>
          <cell r="B18" t="str">
            <v>Octubre</v>
          </cell>
          <cell r="C18">
            <v>24343</v>
          </cell>
          <cell r="I18">
            <v>170708</v>
          </cell>
          <cell r="K18">
            <v>177711</v>
          </cell>
          <cell r="M18">
            <v>182092</v>
          </cell>
          <cell r="N18">
            <v>2.4652385052135184E-2</v>
          </cell>
        </row>
        <row r="19">
          <cell r="A19" t="str">
            <v>nov</v>
          </cell>
          <cell r="B19" t="str">
            <v>Noviembre</v>
          </cell>
          <cell r="C19">
            <v>30656</v>
          </cell>
          <cell r="I19">
            <v>164389</v>
          </cell>
          <cell r="K19">
            <v>162641</v>
          </cell>
          <cell r="M19">
            <v>162859</v>
          </cell>
          <cell r="N19">
            <v>1.3403754280900682E-3</v>
          </cell>
        </row>
        <row r="20">
          <cell r="A20" t="str">
            <v>dic</v>
          </cell>
          <cell r="B20" t="str">
            <v>Diciembre</v>
          </cell>
          <cell r="C20">
            <v>33192</v>
          </cell>
          <cell r="I20">
            <v>158524</v>
          </cell>
          <cell r="K20">
            <v>160539</v>
          </cell>
          <cell r="M20">
            <v>163498</v>
          </cell>
          <cell r="N20">
            <v>1.8431658350930302E-2</v>
          </cell>
        </row>
        <row r="21">
          <cell r="A21" t="str">
            <v>Total</v>
          </cell>
          <cell r="C21">
            <v>610766</v>
          </cell>
          <cell r="I21">
            <v>1897228</v>
          </cell>
          <cell r="K21">
            <v>1991159</v>
          </cell>
          <cell r="M21">
            <v>2013195</v>
          </cell>
          <cell r="N21">
            <v>1.1066921325720402E-2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2810</v>
          </cell>
          <cell r="I31">
            <v>7684</v>
          </cell>
          <cell r="K31">
            <v>4696</v>
          </cell>
          <cell r="M31">
            <v>4190</v>
          </cell>
          <cell r="N31">
            <v>-0.10775127768313453</v>
          </cell>
        </row>
        <row r="32">
          <cell r="B32" t="str">
            <v>Febrero</v>
          </cell>
          <cell r="C32">
            <v>4481</v>
          </cell>
          <cell r="I32">
            <v>4631</v>
          </cell>
          <cell r="K32">
            <v>3359</v>
          </cell>
          <cell r="M32">
            <v>2494</v>
          </cell>
          <cell r="N32">
            <v>-0.2575171181899375</v>
          </cell>
        </row>
        <row r="33">
          <cell r="B33" t="str">
            <v>Marzo</v>
          </cell>
          <cell r="C33">
            <v>1861</v>
          </cell>
          <cell r="I33">
            <v>6445</v>
          </cell>
          <cell r="K33">
            <v>7332</v>
          </cell>
          <cell r="M33">
            <v>3474</v>
          </cell>
          <cell r="N33">
            <v>-0.52618657937806868</v>
          </cell>
        </row>
        <row r="34">
          <cell r="B34" t="str">
            <v>Abril</v>
          </cell>
          <cell r="C34">
            <v>0</v>
          </cell>
          <cell r="I34">
            <v>11356</v>
          </cell>
          <cell r="K34">
            <v>5241</v>
          </cell>
          <cell r="M34">
            <v>8301</v>
          </cell>
          <cell r="N34">
            <v>0.58385804235832861</v>
          </cell>
        </row>
        <row r="35">
          <cell r="B35" t="str">
            <v>Mayo</v>
          </cell>
          <cell r="C35">
            <v>0</v>
          </cell>
          <cell r="I35">
            <v>8116</v>
          </cell>
          <cell r="K35">
            <v>6651</v>
          </cell>
          <cell r="M35">
            <v>7050</v>
          </cell>
          <cell r="N35">
            <v>5.999097880018045E-2</v>
          </cell>
        </row>
        <row r="36">
          <cell r="B36" t="str">
            <v>Junio</v>
          </cell>
          <cell r="C36">
            <v>0</v>
          </cell>
          <cell r="I36">
            <v>11716</v>
          </cell>
          <cell r="K36">
            <v>9313</v>
          </cell>
          <cell r="M36">
            <v>9472</v>
          </cell>
          <cell r="N36">
            <v>1.7072908837109324E-2</v>
          </cell>
        </row>
        <row r="37">
          <cell r="B37" t="str">
            <v>Julio</v>
          </cell>
          <cell r="C37">
            <v>0</v>
          </cell>
          <cell r="I37">
            <v>23991</v>
          </cell>
          <cell r="K37">
            <v>15147</v>
          </cell>
          <cell r="M37">
            <v>20797</v>
          </cell>
          <cell r="N37">
            <v>0.37301115732488288</v>
          </cell>
        </row>
        <row r="38">
          <cell r="B38" t="str">
            <v>Agosto</v>
          </cell>
          <cell r="C38">
            <v>24732</v>
          </cell>
          <cell r="I38">
            <v>17040</v>
          </cell>
          <cell r="K38">
            <v>17997</v>
          </cell>
          <cell r="M38">
            <v>22722</v>
          </cell>
          <cell r="N38">
            <v>0.26254375729288215</v>
          </cell>
        </row>
        <row r="39">
          <cell r="B39" t="str">
            <v>Septiembre</v>
          </cell>
          <cell r="C39">
            <v>10533</v>
          </cell>
          <cell r="I39">
            <v>12268</v>
          </cell>
          <cell r="K39">
            <v>11247</v>
          </cell>
          <cell r="M39">
            <v>20603</v>
          </cell>
          <cell r="N39">
            <v>0.83186627545123137</v>
          </cell>
        </row>
        <row r="40">
          <cell r="B40" t="str">
            <v>Octubre</v>
          </cell>
          <cell r="C40">
            <v>9331</v>
          </cell>
          <cell r="I40">
            <v>7638</v>
          </cell>
          <cell r="K40">
            <v>11565</v>
          </cell>
          <cell r="M40">
            <v>10139</v>
          </cell>
          <cell r="N40">
            <v>-0.12330306960657156</v>
          </cell>
        </row>
        <row r="41">
          <cell r="B41" t="str">
            <v>Noviembre</v>
          </cell>
          <cell r="C41">
            <v>6163</v>
          </cell>
          <cell r="I41">
            <v>4428</v>
          </cell>
          <cell r="K41">
            <v>5701</v>
          </cell>
          <cell r="M41">
            <v>6011</v>
          </cell>
          <cell r="N41">
            <v>5.4376425188563449E-2</v>
          </cell>
        </row>
        <row r="42">
          <cell r="B42" t="str">
            <v>Diciembre</v>
          </cell>
          <cell r="C42">
            <v>4505</v>
          </cell>
          <cell r="I42">
            <v>6411</v>
          </cell>
          <cell r="K42">
            <v>5544</v>
          </cell>
          <cell r="M42">
            <v>7404</v>
          </cell>
          <cell r="N42">
            <v>0.33549783549783552</v>
          </cell>
        </row>
        <row r="43">
          <cell r="C43">
            <v>77176</v>
          </cell>
          <cell r="I43">
            <v>121724</v>
          </cell>
          <cell r="K43">
            <v>103793</v>
          </cell>
          <cell r="M43">
            <v>122657</v>
          </cell>
          <cell r="N43">
            <v>0.18174636054454529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1602</v>
          </cell>
          <cell r="I53">
            <v>3641</v>
          </cell>
          <cell r="K53">
            <v>2726</v>
          </cell>
          <cell r="M53">
            <v>3585</v>
          </cell>
          <cell r="N53">
            <v>0.31511371973587665</v>
          </cell>
        </row>
        <row r="54">
          <cell r="B54" t="str">
            <v>Febrero</v>
          </cell>
          <cell r="C54">
            <v>1729</v>
          </cell>
          <cell r="I54">
            <v>2303</v>
          </cell>
          <cell r="K54">
            <v>1677</v>
          </cell>
          <cell r="M54">
            <v>1820</v>
          </cell>
          <cell r="N54">
            <v>8.5271317829457294E-2</v>
          </cell>
        </row>
        <row r="55">
          <cell r="B55" t="str">
            <v>Marzo</v>
          </cell>
          <cell r="C55">
            <v>789</v>
          </cell>
          <cell r="I55">
            <v>3123</v>
          </cell>
          <cell r="K55">
            <v>3345</v>
          </cell>
          <cell r="M55">
            <v>2781</v>
          </cell>
          <cell r="N55">
            <v>-0.16860986547085199</v>
          </cell>
        </row>
        <row r="56">
          <cell r="B56" t="str">
            <v>Abril</v>
          </cell>
          <cell r="C56">
            <v>0</v>
          </cell>
          <cell r="I56">
            <v>3426</v>
          </cell>
          <cell r="K56">
            <v>2702</v>
          </cell>
          <cell r="M56">
            <v>5202</v>
          </cell>
          <cell r="N56">
            <v>0.92524056254626208</v>
          </cell>
        </row>
        <row r="57">
          <cell r="B57" t="str">
            <v>Mayo</v>
          </cell>
          <cell r="C57">
            <v>0</v>
          </cell>
          <cell r="I57">
            <v>3361</v>
          </cell>
          <cell r="K57">
            <v>3660</v>
          </cell>
          <cell r="M57">
            <v>4562</v>
          </cell>
          <cell r="N57">
            <v>0.24644808743169389</v>
          </cell>
        </row>
        <row r="58">
          <cell r="B58" t="str">
            <v>Junio</v>
          </cell>
          <cell r="C58">
            <v>0</v>
          </cell>
          <cell r="I58">
            <v>5560</v>
          </cell>
          <cell r="K58">
            <v>4118</v>
          </cell>
          <cell r="M58">
            <v>5916</v>
          </cell>
          <cell r="N58">
            <v>0.43661971830985924</v>
          </cell>
        </row>
        <row r="59">
          <cell r="B59" t="str">
            <v>Julio</v>
          </cell>
          <cell r="C59">
            <v>0</v>
          </cell>
          <cell r="I59">
            <v>8300</v>
          </cell>
          <cell r="K59">
            <v>7349</v>
          </cell>
          <cell r="M59">
            <v>8907</v>
          </cell>
          <cell r="N59">
            <v>0.21200163287522122</v>
          </cell>
        </row>
        <row r="60">
          <cell r="B60" t="str">
            <v>Agosto</v>
          </cell>
          <cell r="C60">
            <v>8054</v>
          </cell>
          <cell r="I60">
            <v>8609</v>
          </cell>
          <cell r="K60">
            <v>10060</v>
          </cell>
          <cell r="M60">
            <v>11833</v>
          </cell>
          <cell r="N60">
            <v>0.17624254473161027</v>
          </cell>
        </row>
        <row r="61">
          <cell r="B61" t="str">
            <v>Septiembre</v>
          </cell>
          <cell r="C61">
            <v>4755</v>
          </cell>
          <cell r="I61">
            <v>5659</v>
          </cell>
          <cell r="K61">
            <v>6716</v>
          </cell>
          <cell r="M61">
            <v>9450</v>
          </cell>
          <cell r="N61">
            <v>0.40708755211435377</v>
          </cell>
        </row>
        <row r="62">
          <cell r="B62" t="str">
            <v>Octubre</v>
          </cell>
          <cell r="C62">
            <v>2420</v>
          </cell>
          <cell r="I62">
            <v>3348</v>
          </cell>
          <cell r="K62">
            <v>4738</v>
          </cell>
          <cell r="M62">
            <v>5385</v>
          </cell>
          <cell r="N62">
            <v>0.13655550865344024</v>
          </cell>
        </row>
        <row r="63">
          <cell r="B63" t="str">
            <v>Noviembre</v>
          </cell>
          <cell r="C63">
            <v>1179</v>
          </cell>
          <cell r="I63">
            <v>2681</v>
          </cell>
          <cell r="K63">
            <v>4224</v>
          </cell>
          <cell r="M63">
            <v>4881</v>
          </cell>
          <cell r="N63">
            <v>0.15553977272727271</v>
          </cell>
        </row>
        <row r="64">
          <cell r="B64" t="str">
            <v>Diciembre</v>
          </cell>
          <cell r="C64">
            <v>1230</v>
          </cell>
          <cell r="I64">
            <v>4117</v>
          </cell>
          <cell r="K64">
            <v>4590</v>
          </cell>
          <cell r="M64">
            <v>5024</v>
          </cell>
          <cell r="N64">
            <v>9.4553376906318043E-2</v>
          </cell>
        </row>
        <row r="65">
          <cell r="C65">
            <v>26118</v>
          </cell>
          <cell r="I65">
            <v>54128</v>
          </cell>
          <cell r="K65">
            <v>55905</v>
          </cell>
          <cell r="M65">
            <v>69346</v>
          </cell>
          <cell r="N65">
            <v>0.24042572220731606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1208</v>
          </cell>
          <cell r="I75">
            <v>4043</v>
          </cell>
          <cell r="K75">
            <v>1970</v>
          </cell>
          <cell r="M75">
            <v>605</v>
          </cell>
          <cell r="N75">
            <v>-0.69289340101522845</v>
          </cell>
        </row>
        <row r="76">
          <cell r="B76" t="str">
            <v>Febrero</v>
          </cell>
          <cell r="C76">
            <v>2752</v>
          </cell>
          <cell r="I76">
            <v>2328</v>
          </cell>
          <cell r="K76">
            <v>1682</v>
          </cell>
          <cell r="M76">
            <v>674</v>
          </cell>
          <cell r="N76">
            <v>-0.59928656361474442</v>
          </cell>
        </row>
        <row r="77">
          <cell r="B77" t="str">
            <v>Marzo</v>
          </cell>
          <cell r="C77">
            <v>1072</v>
          </cell>
          <cell r="I77">
            <v>3322</v>
          </cell>
          <cell r="K77">
            <v>3987</v>
          </cell>
          <cell r="M77">
            <v>693</v>
          </cell>
          <cell r="N77">
            <v>-0.82618510158013547</v>
          </cell>
        </row>
        <row r="78">
          <cell r="B78" t="str">
            <v>Abril</v>
          </cell>
          <cell r="C78">
            <v>0</v>
          </cell>
          <cell r="I78">
            <v>7930</v>
          </cell>
          <cell r="K78">
            <v>2539</v>
          </cell>
          <cell r="M78">
            <v>3099</v>
          </cell>
          <cell r="N78">
            <v>0.22055927530523833</v>
          </cell>
        </row>
        <row r="79">
          <cell r="B79" t="str">
            <v>Mayo</v>
          </cell>
          <cell r="C79">
            <v>0</v>
          </cell>
          <cell r="I79">
            <v>4755</v>
          </cell>
          <cell r="K79">
            <v>2991</v>
          </cell>
          <cell r="M79">
            <v>2488</v>
          </cell>
          <cell r="N79">
            <v>-0.1681711802072885</v>
          </cell>
        </row>
        <row r="80">
          <cell r="B80" t="str">
            <v>Junio</v>
          </cell>
          <cell r="C80">
            <v>0</v>
          </cell>
          <cell r="I80">
            <v>6156</v>
          </cell>
          <cell r="K80">
            <v>5195</v>
          </cell>
          <cell r="M80">
            <v>3556</v>
          </cell>
          <cell r="N80">
            <v>-0.31549566891241576</v>
          </cell>
        </row>
        <row r="81">
          <cell r="B81" t="str">
            <v>Julio</v>
          </cell>
          <cell r="C81">
            <v>0</v>
          </cell>
          <cell r="I81">
            <v>15691</v>
          </cell>
          <cell r="K81">
            <v>7798</v>
          </cell>
          <cell r="M81">
            <v>11890</v>
          </cell>
          <cell r="N81">
            <v>0.52474993588099506</v>
          </cell>
        </row>
        <row r="82">
          <cell r="B82" t="str">
            <v>Agosto</v>
          </cell>
          <cell r="C82">
            <v>16678</v>
          </cell>
          <cell r="I82">
            <v>8431</v>
          </cell>
          <cell r="K82">
            <v>7937</v>
          </cell>
          <cell r="M82">
            <v>10889</v>
          </cell>
          <cell r="N82">
            <v>0.37192894040569491</v>
          </cell>
        </row>
        <row r="83">
          <cell r="B83" t="str">
            <v>Septiembre</v>
          </cell>
          <cell r="C83">
            <v>5778</v>
          </cell>
          <cell r="I83">
            <v>6609</v>
          </cell>
          <cell r="K83">
            <v>4531</v>
          </cell>
          <cell r="M83">
            <v>11153</v>
          </cell>
          <cell r="N83">
            <v>1.4614875303465018</v>
          </cell>
        </row>
        <row r="84">
          <cell r="B84" t="str">
            <v>Octubre</v>
          </cell>
          <cell r="C84">
            <v>6911</v>
          </cell>
          <cell r="I84">
            <v>4290</v>
          </cell>
          <cell r="K84">
            <v>6827</v>
          </cell>
          <cell r="M84">
            <v>4754</v>
          </cell>
          <cell r="N84">
            <v>-0.30364728284751719</v>
          </cell>
        </row>
        <row r="85">
          <cell r="B85" t="str">
            <v>Noviembre</v>
          </cell>
          <cell r="C85">
            <v>4984</v>
          </cell>
          <cell r="I85">
            <v>1747</v>
          </cell>
          <cell r="K85">
            <v>1477</v>
          </cell>
          <cell r="M85">
            <v>1130</v>
          </cell>
          <cell r="N85">
            <v>-0.23493568043331081</v>
          </cell>
        </row>
        <row r="86">
          <cell r="B86" t="str">
            <v>Diciembre</v>
          </cell>
          <cell r="C86">
            <v>3275</v>
          </cell>
          <cell r="I86">
            <v>2294</v>
          </cell>
          <cell r="K86">
            <v>954</v>
          </cell>
          <cell r="M86">
            <v>2380</v>
          </cell>
          <cell r="N86">
            <v>1.4947589098532497</v>
          </cell>
        </row>
        <row r="87">
          <cell r="C87">
            <v>51058</v>
          </cell>
          <cell r="I87">
            <v>67596</v>
          </cell>
          <cell r="K87">
            <v>47888</v>
          </cell>
          <cell r="M87">
            <v>53311</v>
          </cell>
          <cell r="N87">
            <v>0.11324340126962906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154990</v>
          </cell>
          <cell r="I97">
            <v>156236</v>
          </cell>
          <cell r="K97">
            <v>171091</v>
          </cell>
          <cell r="M97">
            <v>165754</v>
          </cell>
          <cell r="N97">
            <v>-3.1193926039359221E-2</v>
          </cell>
        </row>
        <row r="98">
          <cell r="B98" t="str">
            <v>Febrero</v>
          </cell>
          <cell r="C98">
            <v>168403</v>
          </cell>
          <cell r="I98">
            <v>151743</v>
          </cell>
          <cell r="K98">
            <v>163400</v>
          </cell>
          <cell r="M98">
            <v>165672</v>
          </cell>
          <cell r="N98">
            <v>1.3904528763769797E-2</v>
          </cell>
        </row>
        <row r="99">
          <cell r="B99" t="str">
            <v>Marzo</v>
          </cell>
          <cell r="C99">
            <v>80146</v>
          </cell>
          <cell r="I99">
            <v>139689</v>
          </cell>
          <cell r="K99">
            <v>169538</v>
          </cell>
          <cell r="M99">
            <v>162929</v>
          </cell>
          <cell r="N99">
            <v>-3.8982411022897567E-2</v>
          </cell>
        </row>
        <row r="100">
          <cell r="B100" t="str">
            <v>Abril</v>
          </cell>
          <cell r="C100">
            <v>0</v>
          </cell>
          <cell r="I100">
            <v>133479</v>
          </cell>
          <cell r="K100">
            <v>149421</v>
          </cell>
          <cell r="M100">
            <v>151843</v>
          </cell>
          <cell r="N100">
            <v>1.6209234311107545E-2</v>
          </cell>
        </row>
        <row r="101">
          <cell r="B101" t="str">
            <v>Mayo</v>
          </cell>
          <cell r="C101">
            <v>0</v>
          </cell>
          <cell r="I101">
            <v>132335</v>
          </cell>
          <cell r="K101">
            <v>153273</v>
          </cell>
          <cell r="M101">
            <v>136165</v>
          </cell>
          <cell r="N101">
            <v>-0.11161783223398769</v>
          </cell>
        </row>
        <row r="102">
          <cell r="B102" t="str">
            <v>Junio</v>
          </cell>
          <cell r="C102">
            <v>0</v>
          </cell>
          <cell r="I102">
            <v>130573</v>
          </cell>
          <cell r="K102">
            <v>147800</v>
          </cell>
          <cell r="M102">
            <v>146652</v>
          </cell>
          <cell r="N102">
            <v>-7.7672530446549759E-3</v>
          </cell>
        </row>
        <row r="103">
          <cell r="B103" t="str">
            <v>Julio</v>
          </cell>
          <cell r="C103">
            <v>0</v>
          </cell>
          <cell r="I103">
            <v>152930</v>
          </cell>
          <cell r="K103">
            <v>158620</v>
          </cell>
          <cell r="M103">
            <v>166590</v>
          </cell>
          <cell r="N103">
            <v>5.0245870634220147E-2</v>
          </cell>
        </row>
        <row r="104">
          <cell r="B104" t="str">
            <v>Agosto</v>
          </cell>
          <cell r="C104">
            <v>35781</v>
          </cell>
          <cell r="I104">
            <v>164834</v>
          </cell>
          <cell r="K104">
            <v>161517</v>
          </cell>
          <cell r="M104">
            <v>166410</v>
          </cell>
          <cell r="N104">
            <v>3.0294024777577588E-2</v>
          </cell>
        </row>
        <row r="105">
          <cell r="B105" t="str">
            <v>Septiembre</v>
          </cell>
          <cell r="C105">
            <v>12376</v>
          </cell>
          <cell r="I105">
            <v>138541</v>
          </cell>
          <cell r="K105">
            <v>134625</v>
          </cell>
          <cell r="M105">
            <v>143628</v>
          </cell>
          <cell r="N105">
            <v>6.687465181058494E-2</v>
          </cell>
        </row>
        <row r="106">
          <cell r="B106" t="str">
            <v>Octubre</v>
          </cell>
          <cell r="C106">
            <v>15012</v>
          </cell>
          <cell r="I106">
            <v>163070</v>
          </cell>
          <cell r="K106">
            <v>166146</v>
          </cell>
          <cell r="M106">
            <v>171953</v>
          </cell>
          <cell r="N106">
            <v>3.4951187509780546E-2</v>
          </cell>
        </row>
        <row r="107">
          <cell r="B107" t="str">
            <v>Noviembre</v>
          </cell>
          <cell r="C107">
            <v>24493</v>
          </cell>
          <cell r="I107">
            <v>159961</v>
          </cell>
          <cell r="K107">
            <v>156940</v>
          </cell>
          <cell r="M107">
            <v>156848</v>
          </cell>
          <cell r="N107">
            <v>-5.862112909391648E-4</v>
          </cell>
        </row>
        <row r="108">
          <cell r="B108" t="str">
            <v>Diciembre</v>
          </cell>
          <cell r="C108">
            <v>28687</v>
          </cell>
          <cell r="I108">
            <v>152113</v>
          </cell>
          <cell r="K108">
            <v>154995</v>
          </cell>
          <cell r="M108">
            <v>156094</v>
          </cell>
          <cell r="N108">
            <v>7.0905513081067628E-3</v>
          </cell>
        </row>
        <row r="109">
          <cell r="C109">
            <v>533590</v>
          </cell>
          <cell r="I109">
            <v>1775504</v>
          </cell>
          <cell r="K109">
            <v>1887366</v>
          </cell>
          <cell r="M109">
            <v>1890538</v>
          </cell>
          <cell r="N109">
            <v>1.6806491162817405E-3</v>
          </cell>
        </row>
        <row r="117">
          <cell r="C117">
            <v>2020</v>
          </cell>
          <cell r="I117">
            <v>2023</v>
          </cell>
          <cell r="K117">
            <v>2024</v>
          </cell>
          <cell r="M117">
            <v>2025</v>
          </cell>
        </row>
        <row r="118">
          <cell r="N118" t="str">
            <v>var 25/24</v>
          </cell>
        </row>
        <row r="119">
          <cell r="B119" t="str">
            <v>Enero</v>
          </cell>
          <cell r="C119">
            <v>75091</v>
          </cell>
          <cell r="I119">
            <v>59113</v>
          </cell>
          <cell r="K119">
            <v>68773</v>
          </cell>
          <cell r="M119">
            <v>72901</v>
          </cell>
          <cell r="N119">
            <v>6.0023555755892577E-2</v>
          </cell>
        </row>
        <row r="120">
          <cell r="B120" t="str">
            <v>Febrero</v>
          </cell>
          <cell r="C120">
            <v>81036</v>
          </cell>
          <cell r="I120">
            <v>57709</v>
          </cell>
          <cell r="K120">
            <v>68185</v>
          </cell>
          <cell r="M120">
            <v>72176</v>
          </cell>
          <cell r="N120">
            <v>5.8531935176358463E-2</v>
          </cell>
        </row>
        <row r="121">
          <cell r="B121" t="str">
            <v>Marzo</v>
          </cell>
          <cell r="C121">
            <v>42067</v>
          </cell>
          <cell r="I121">
            <v>46927</v>
          </cell>
          <cell r="K121">
            <v>62209</v>
          </cell>
          <cell r="M121">
            <v>65836</v>
          </cell>
          <cell r="N121">
            <v>5.8303460914015615E-2</v>
          </cell>
        </row>
        <row r="122">
          <cell r="B122" t="str">
            <v>Abril</v>
          </cell>
          <cell r="C122">
            <v>0</v>
          </cell>
          <cell r="I122">
            <v>48951</v>
          </cell>
          <cell r="K122">
            <v>65140</v>
          </cell>
          <cell r="M122">
            <v>70585</v>
          </cell>
          <cell r="N122">
            <v>8.3589192508443322E-2</v>
          </cell>
        </row>
        <row r="123">
          <cell r="B123" t="str">
            <v>Mayo</v>
          </cell>
          <cell r="C123">
            <v>0</v>
          </cell>
          <cell r="I123">
            <v>59272</v>
          </cell>
          <cell r="K123">
            <v>74566</v>
          </cell>
          <cell r="M123">
            <v>74655</v>
          </cell>
          <cell r="N123">
            <v>1.1935734785291086E-3</v>
          </cell>
        </row>
        <row r="124">
          <cell r="B124" t="str">
            <v>Junio</v>
          </cell>
          <cell r="C124">
            <v>0</v>
          </cell>
          <cell r="I124">
            <v>59708</v>
          </cell>
          <cell r="K124">
            <v>77243</v>
          </cell>
          <cell r="M124">
            <v>76127</v>
          </cell>
          <cell r="N124">
            <v>-1.4447911137578817E-2</v>
          </cell>
        </row>
        <row r="125">
          <cell r="B125" t="str">
            <v>Julio</v>
          </cell>
          <cell r="C125">
            <v>0</v>
          </cell>
          <cell r="I125">
            <v>69784</v>
          </cell>
          <cell r="K125">
            <v>76495</v>
          </cell>
          <cell r="M125">
            <v>80250</v>
          </cell>
          <cell r="N125">
            <v>4.9088175697757919E-2</v>
          </cell>
        </row>
        <row r="126">
          <cell r="B126" t="str">
            <v>Agosto</v>
          </cell>
          <cell r="C126">
            <v>2044</v>
          </cell>
          <cell r="I126">
            <v>76684</v>
          </cell>
          <cell r="K126">
            <v>82370</v>
          </cell>
          <cell r="M126">
            <v>87951</v>
          </cell>
          <cell r="N126">
            <v>6.7755250698069647E-2</v>
          </cell>
        </row>
        <row r="127">
          <cell r="B127" t="str">
            <v>Septiembre</v>
          </cell>
          <cell r="C127">
            <v>1376</v>
          </cell>
          <cell r="I127">
            <v>69941</v>
          </cell>
          <cell r="K127">
            <v>69701</v>
          </cell>
          <cell r="M127">
            <v>74942</v>
          </cell>
          <cell r="N127">
            <v>7.51926084274257E-2</v>
          </cell>
        </row>
        <row r="128">
          <cell r="B128" t="str">
            <v>Octubre</v>
          </cell>
          <cell r="C128">
            <v>2708</v>
          </cell>
          <cell r="I128">
            <v>76376</v>
          </cell>
          <cell r="K128">
            <v>81903</v>
          </cell>
          <cell r="M128">
            <v>83011</v>
          </cell>
          <cell r="N128">
            <v>1.352819799030569E-2</v>
          </cell>
        </row>
        <row r="129">
          <cell r="B129" t="str">
            <v>Noviembre</v>
          </cell>
          <cell r="C129">
            <v>10487</v>
          </cell>
          <cell r="I129">
            <v>64734</v>
          </cell>
          <cell r="K129">
            <v>69290</v>
          </cell>
          <cell r="M129">
            <v>66356</v>
          </cell>
          <cell r="N129">
            <v>-4.2343772550151537E-2</v>
          </cell>
        </row>
        <row r="130">
          <cell r="B130" t="str">
            <v>Diciembre</v>
          </cell>
          <cell r="C130">
            <v>8843</v>
          </cell>
          <cell r="I130">
            <v>58399</v>
          </cell>
          <cell r="K130">
            <v>63488</v>
          </cell>
          <cell r="M130">
            <v>63934</v>
          </cell>
          <cell r="N130">
            <v>7.0249495967742437E-3</v>
          </cell>
        </row>
        <row r="131">
          <cell r="C131">
            <v>226701</v>
          </cell>
          <cell r="I131">
            <v>747598</v>
          </cell>
          <cell r="K131">
            <v>859363</v>
          </cell>
          <cell r="M131">
            <v>888724</v>
          </cell>
          <cell r="N131">
            <v>3.4166004354388102E-2</v>
          </cell>
        </row>
        <row r="139">
          <cell r="C139">
            <v>2020</v>
          </cell>
          <cell r="I139">
            <v>2023</v>
          </cell>
          <cell r="K139">
            <v>2024</v>
          </cell>
          <cell r="M139">
            <v>2025</v>
          </cell>
        </row>
        <row r="140">
          <cell r="N140" t="str">
            <v>var 25/24</v>
          </cell>
        </row>
        <row r="141">
          <cell r="B141" t="str">
            <v>Enero</v>
          </cell>
          <cell r="C141">
            <v>10425</v>
          </cell>
          <cell r="I141">
            <v>13510</v>
          </cell>
          <cell r="K141">
            <v>15329</v>
          </cell>
          <cell r="M141">
            <v>14398</v>
          </cell>
          <cell r="N141">
            <v>-6.0734555417835456E-2</v>
          </cell>
        </row>
        <row r="142">
          <cell r="B142" t="str">
            <v>Febrero</v>
          </cell>
          <cell r="C142">
            <v>8886</v>
          </cell>
          <cell r="I142">
            <v>15201</v>
          </cell>
          <cell r="K142">
            <v>18617</v>
          </cell>
          <cell r="M142">
            <v>15634</v>
          </cell>
          <cell r="N142">
            <v>-0.16022989740559701</v>
          </cell>
        </row>
        <row r="143">
          <cell r="B143" t="str">
            <v>Marzo</v>
          </cell>
          <cell r="C143">
            <v>6218</v>
          </cell>
          <cell r="I143">
            <v>17535</v>
          </cell>
          <cell r="K143">
            <v>27146</v>
          </cell>
          <cell r="M143">
            <v>19555</v>
          </cell>
          <cell r="N143">
            <v>-0.27963604214248872</v>
          </cell>
        </row>
        <row r="144">
          <cell r="B144" t="str">
            <v>Abril</v>
          </cell>
          <cell r="C144">
            <v>0</v>
          </cell>
          <cell r="I144">
            <v>12234</v>
          </cell>
          <cell r="K144">
            <v>15780</v>
          </cell>
          <cell r="M144">
            <v>16806</v>
          </cell>
          <cell r="N144">
            <v>6.5019011406844074E-2</v>
          </cell>
        </row>
        <row r="145">
          <cell r="B145" t="str">
            <v>Mayo</v>
          </cell>
          <cell r="C145">
            <v>0</v>
          </cell>
          <cell r="I145">
            <v>12664</v>
          </cell>
          <cell r="K145">
            <v>15299</v>
          </cell>
          <cell r="M145">
            <v>10398</v>
          </cell>
          <cell r="N145">
            <v>-0.32034773514608794</v>
          </cell>
        </row>
        <row r="146">
          <cell r="B146" t="str">
            <v>Junio</v>
          </cell>
          <cell r="C146">
            <v>0</v>
          </cell>
          <cell r="I146">
            <v>14038</v>
          </cell>
          <cell r="K146">
            <v>12045</v>
          </cell>
          <cell r="M146">
            <v>14419</v>
          </cell>
          <cell r="N146">
            <v>0.19709422997094239</v>
          </cell>
        </row>
        <row r="147">
          <cell r="B147" t="str">
            <v>Julio</v>
          </cell>
          <cell r="C147">
            <v>0</v>
          </cell>
          <cell r="I147">
            <v>14285</v>
          </cell>
          <cell r="K147">
            <v>11369</v>
          </cell>
          <cell r="M147">
            <v>15851</v>
          </cell>
          <cell r="N147">
            <v>0.39422992347611929</v>
          </cell>
        </row>
        <row r="148">
          <cell r="B148" t="str">
            <v>Agosto</v>
          </cell>
          <cell r="C148">
            <v>6670</v>
          </cell>
          <cell r="I148">
            <v>15009</v>
          </cell>
          <cell r="K148">
            <v>11599</v>
          </cell>
          <cell r="M148">
            <v>14741</v>
          </cell>
          <cell r="N148">
            <v>0.27088542115699621</v>
          </cell>
        </row>
        <row r="149">
          <cell r="B149" t="str">
            <v>Septiembre</v>
          </cell>
          <cell r="C149">
            <v>1355</v>
          </cell>
          <cell r="I149">
            <v>12732</v>
          </cell>
          <cell r="K149">
            <v>10309</v>
          </cell>
          <cell r="M149">
            <v>13426</v>
          </cell>
          <cell r="N149">
            <v>0.30235716364341836</v>
          </cell>
        </row>
        <row r="150">
          <cell r="B150" t="str">
            <v>Octubre</v>
          </cell>
          <cell r="C150">
            <v>926</v>
          </cell>
          <cell r="I150">
            <v>18958</v>
          </cell>
          <cell r="K150">
            <v>17259</v>
          </cell>
          <cell r="M150">
            <v>19414</v>
          </cell>
          <cell r="N150">
            <v>0.12486239063676918</v>
          </cell>
        </row>
        <row r="151">
          <cell r="B151" t="str">
            <v>Noviembre</v>
          </cell>
          <cell r="C151">
            <v>4663</v>
          </cell>
          <cell r="I151">
            <v>19377</v>
          </cell>
          <cell r="K151">
            <v>20409</v>
          </cell>
          <cell r="M151">
            <v>19041</v>
          </cell>
          <cell r="N151">
            <v>-6.7029251800676204E-2</v>
          </cell>
        </row>
        <row r="152">
          <cell r="B152" t="str">
            <v>Diciembre</v>
          </cell>
          <cell r="C152">
            <v>3478</v>
          </cell>
          <cell r="I152">
            <v>16292</v>
          </cell>
          <cell r="K152">
            <v>15069</v>
          </cell>
          <cell r="M152">
            <v>16167</v>
          </cell>
          <cell r="N152">
            <v>7.2864821819629721E-2</v>
          </cell>
        </row>
        <row r="153">
          <cell r="C153">
            <v>45672</v>
          </cell>
          <cell r="I153">
            <v>181835</v>
          </cell>
          <cell r="K153">
            <v>190230</v>
          </cell>
          <cell r="M153">
            <v>189850</v>
          </cell>
          <cell r="N153">
            <v>-1.9975818745728846E-3</v>
          </cell>
        </row>
        <row r="161">
          <cell r="C161">
            <v>2020</v>
          </cell>
          <cell r="I161">
            <v>2023</v>
          </cell>
          <cell r="K161">
            <v>2024</v>
          </cell>
          <cell r="M161">
            <v>2025</v>
          </cell>
        </row>
        <row r="162">
          <cell r="N162" t="str">
            <v>var 25/24</v>
          </cell>
        </row>
        <row r="163">
          <cell r="B163" t="str">
            <v>Enero</v>
          </cell>
          <cell r="C163">
            <v>7789</v>
          </cell>
          <cell r="I163">
            <v>11164</v>
          </cell>
          <cell r="K163">
            <v>11817</v>
          </cell>
          <cell r="M163">
            <v>11295</v>
          </cell>
          <cell r="N163">
            <v>-4.4173648134044119E-2</v>
          </cell>
        </row>
        <row r="164">
          <cell r="B164" t="str">
            <v>Febrero</v>
          </cell>
          <cell r="C164">
            <v>9927</v>
          </cell>
          <cell r="I164">
            <v>13725</v>
          </cell>
          <cell r="K164">
            <v>12570</v>
          </cell>
          <cell r="M164">
            <v>14802</v>
          </cell>
          <cell r="N164">
            <v>0.17756563245823398</v>
          </cell>
        </row>
        <row r="165">
          <cell r="B165" t="str">
            <v>Marzo</v>
          </cell>
          <cell r="C165">
            <v>5151</v>
          </cell>
          <cell r="I165">
            <v>12285</v>
          </cell>
          <cell r="K165">
            <v>17270</v>
          </cell>
          <cell r="M165">
            <v>13070</v>
          </cell>
          <cell r="N165">
            <v>-0.24319629415170818</v>
          </cell>
        </row>
        <row r="166">
          <cell r="B166" t="str">
            <v>Abril</v>
          </cell>
          <cell r="C166">
            <v>0</v>
          </cell>
          <cell r="I166">
            <v>17559</v>
          </cell>
          <cell r="K166">
            <v>18946</v>
          </cell>
          <cell r="M166">
            <v>13583</v>
          </cell>
          <cell r="N166">
            <v>-0.28306766599809985</v>
          </cell>
        </row>
        <row r="167">
          <cell r="B167" t="str">
            <v>Mayo</v>
          </cell>
          <cell r="C167">
            <v>0</v>
          </cell>
          <cell r="I167">
            <v>15901</v>
          </cell>
          <cell r="K167">
            <v>17473</v>
          </cell>
          <cell r="M167">
            <v>12618</v>
          </cell>
          <cell r="N167">
            <v>-0.27785726549533563</v>
          </cell>
        </row>
        <row r="168">
          <cell r="B168" t="str">
            <v>Junio</v>
          </cell>
          <cell r="C168">
            <v>0</v>
          </cell>
          <cell r="I168">
            <v>11816</v>
          </cell>
          <cell r="K168">
            <v>11749</v>
          </cell>
          <cell r="M168">
            <v>12238</v>
          </cell>
          <cell r="N168">
            <v>4.1620563452208659E-2</v>
          </cell>
        </row>
        <row r="169">
          <cell r="B169" t="str">
            <v>Julio</v>
          </cell>
          <cell r="C169">
            <v>0</v>
          </cell>
          <cell r="I169">
            <v>13479</v>
          </cell>
          <cell r="K169">
            <v>14161</v>
          </cell>
          <cell r="M169">
            <v>15027</v>
          </cell>
          <cell r="N169">
            <v>6.1153873314031548E-2</v>
          </cell>
        </row>
        <row r="170">
          <cell r="B170" t="str">
            <v>Agosto</v>
          </cell>
          <cell r="C170">
            <v>6745</v>
          </cell>
          <cell r="I170">
            <v>16431</v>
          </cell>
          <cell r="K170">
            <v>16901</v>
          </cell>
          <cell r="M170">
            <v>16604</v>
          </cell>
          <cell r="N170">
            <v>-1.7572924679013058E-2</v>
          </cell>
        </row>
        <row r="171">
          <cell r="B171" t="str">
            <v>Septiembre</v>
          </cell>
          <cell r="C171">
            <v>2045</v>
          </cell>
          <cell r="I171">
            <v>13438</v>
          </cell>
          <cell r="K171">
            <v>10957</v>
          </cell>
          <cell r="M171">
            <v>12394</v>
          </cell>
          <cell r="N171">
            <v>0.13114903714520398</v>
          </cell>
        </row>
        <row r="172">
          <cell r="B172" t="str">
            <v>Octubre</v>
          </cell>
          <cell r="C172">
            <v>5235</v>
          </cell>
          <cell r="I172">
            <v>15664</v>
          </cell>
          <cell r="K172">
            <v>17244</v>
          </cell>
          <cell r="M172">
            <v>18386</v>
          </cell>
          <cell r="N172">
            <v>6.6225933658083935E-2</v>
          </cell>
        </row>
        <row r="173">
          <cell r="B173" t="str">
            <v>Noviembre</v>
          </cell>
          <cell r="C173">
            <v>480</v>
          </cell>
          <cell r="I173">
            <v>10572</v>
          </cell>
          <cell r="K173">
            <v>7982</v>
          </cell>
          <cell r="M173">
            <v>9277</v>
          </cell>
          <cell r="N173">
            <v>0.16224004009020287</v>
          </cell>
        </row>
        <row r="174">
          <cell r="B174" t="str">
            <v>Diciembre</v>
          </cell>
          <cell r="C174">
            <v>3888</v>
          </cell>
          <cell r="I174">
            <v>10446</v>
          </cell>
          <cell r="K174">
            <v>9423</v>
          </cell>
          <cell r="M174">
            <v>10324</v>
          </cell>
          <cell r="N174">
            <v>9.5617107078425079E-2</v>
          </cell>
        </row>
        <row r="175">
          <cell r="C175">
            <v>42455</v>
          </cell>
          <cell r="I175">
            <v>162480</v>
          </cell>
          <cell r="K175">
            <v>166493</v>
          </cell>
          <cell r="M175">
            <v>159618</v>
          </cell>
          <cell r="N175">
            <v>-4.1293027334482479E-2</v>
          </cell>
        </row>
        <row r="183">
          <cell r="C183">
            <v>2020</v>
          </cell>
          <cell r="I183">
            <v>2023</v>
          </cell>
          <cell r="K183">
            <v>2024</v>
          </cell>
          <cell r="M183">
            <v>2025</v>
          </cell>
        </row>
        <row r="184">
          <cell r="N184" t="str">
            <v>var 25/24</v>
          </cell>
        </row>
        <row r="185">
          <cell r="B185" t="str">
            <v>Enero</v>
          </cell>
          <cell r="C185">
            <v>2917</v>
          </cell>
          <cell r="I185">
            <v>3157</v>
          </cell>
          <cell r="K185">
            <v>3441</v>
          </cell>
          <cell r="M185">
            <v>2559</v>
          </cell>
          <cell r="N185">
            <v>-0.25632083696599828</v>
          </cell>
        </row>
        <row r="186">
          <cell r="B186" t="str">
            <v>Febrero</v>
          </cell>
          <cell r="C186">
            <v>2019</v>
          </cell>
          <cell r="I186">
            <v>3342</v>
          </cell>
          <cell r="K186">
            <v>3536</v>
          </cell>
          <cell r="M186">
            <v>2201</v>
          </cell>
          <cell r="N186">
            <v>-0.37754524886877827</v>
          </cell>
        </row>
        <row r="187">
          <cell r="B187" t="str">
            <v>Marzo</v>
          </cell>
          <cell r="C187">
            <v>1630</v>
          </cell>
          <cell r="I187">
            <v>2951</v>
          </cell>
          <cell r="K187">
            <v>4561</v>
          </cell>
          <cell r="M187">
            <v>2940</v>
          </cell>
          <cell r="N187">
            <v>-0.35540451655338745</v>
          </cell>
        </row>
        <row r="188">
          <cell r="B188" t="str">
            <v>Abril</v>
          </cell>
          <cell r="C188">
            <v>0</v>
          </cell>
          <cell r="I188">
            <v>2782</v>
          </cell>
          <cell r="K188">
            <v>3507</v>
          </cell>
          <cell r="M188">
            <v>3393</v>
          </cell>
          <cell r="N188">
            <v>-3.2506415739948724E-2</v>
          </cell>
        </row>
        <row r="189">
          <cell r="B189" t="str">
            <v>Mayo</v>
          </cell>
          <cell r="C189">
            <v>0</v>
          </cell>
          <cell r="I189">
            <v>3918</v>
          </cell>
          <cell r="K189">
            <v>4860</v>
          </cell>
          <cell r="M189">
            <v>2524</v>
          </cell>
          <cell r="N189">
            <v>-0.48065843621399174</v>
          </cell>
        </row>
        <row r="190">
          <cell r="B190" t="str">
            <v>junio</v>
          </cell>
          <cell r="C190">
            <v>0</v>
          </cell>
          <cell r="I190">
            <v>2826</v>
          </cell>
          <cell r="K190">
            <v>4328</v>
          </cell>
          <cell r="M190">
            <v>2367</v>
          </cell>
          <cell r="N190">
            <v>-0.45309611829944552</v>
          </cell>
        </row>
        <row r="191">
          <cell r="B191" t="str">
            <v>Julio</v>
          </cell>
          <cell r="C191">
            <v>0</v>
          </cell>
          <cell r="I191">
            <v>4699</v>
          </cell>
          <cell r="K191">
            <v>4658</v>
          </cell>
          <cell r="M191">
            <v>4292</v>
          </cell>
          <cell r="N191">
            <v>-7.8574495491627316E-2</v>
          </cell>
        </row>
        <row r="192">
          <cell r="B192" t="str">
            <v>Agosto</v>
          </cell>
          <cell r="C192">
            <v>2699</v>
          </cell>
          <cell r="I192">
            <v>3754</v>
          </cell>
          <cell r="K192">
            <v>3150</v>
          </cell>
          <cell r="M192">
            <v>2359</v>
          </cell>
          <cell r="N192">
            <v>-0.25111111111111106</v>
          </cell>
        </row>
        <row r="193">
          <cell r="B193" t="str">
            <v>Septiembre</v>
          </cell>
          <cell r="C193">
            <v>1017</v>
          </cell>
          <cell r="I193">
            <v>2600</v>
          </cell>
          <cell r="K193">
            <v>1713</v>
          </cell>
          <cell r="M193">
            <v>1481</v>
          </cell>
          <cell r="N193">
            <v>-0.13543490951546988</v>
          </cell>
        </row>
        <row r="194">
          <cell r="B194" t="str">
            <v>Octubre</v>
          </cell>
          <cell r="C194">
            <v>641</v>
          </cell>
          <cell r="I194">
            <v>3994</v>
          </cell>
          <cell r="K194">
            <v>2226</v>
          </cell>
          <cell r="M194">
            <v>3035</v>
          </cell>
          <cell r="N194">
            <v>0.36343216531895783</v>
          </cell>
        </row>
        <row r="195">
          <cell r="B195" t="str">
            <v>Noviembre</v>
          </cell>
          <cell r="C195">
            <v>395</v>
          </cell>
          <cell r="I195">
            <v>3416</v>
          </cell>
          <cell r="K195">
            <v>2752</v>
          </cell>
          <cell r="M195">
            <v>2708</v>
          </cell>
          <cell r="N195">
            <v>-1.5988372093023284E-2</v>
          </cell>
        </row>
        <row r="196">
          <cell r="B196" t="str">
            <v>Diciembre</v>
          </cell>
          <cell r="C196">
            <v>659</v>
          </cell>
          <cell r="I196">
            <v>3610</v>
          </cell>
          <cell r="K196">
            <v>3325</v>
          </cell>
          <cell r="M196">
            <v>3493</v>
          </cell>
          <cell r="N196">
            <v>5.0526315789473752E-2</v>
          </cell>
        </row>
        <row r="197">
          <cell r="C197">
            <v>12571</v>
          </cell>
          <cell r="I197">
            <v>41049</v>
          </cell>
          <cell r="K197">
            <v>42057</v>
          </cell>
          <cell r="M197">
            <v>33352</v>
          </cell>
          <cell r="N197">
            <v>-0.2069810019735121</v>
          </cell>
        </row>
        <row r="205">
          <cell r="C205">
            <v>2020</v>
          </cell>
          <cell r="I205">
            <v>2023</v>
          </cell>
          <cell r="K205">
            <v>2024</v>
          </cell>
          <cell r="M205">
            <v>2025</v>
          </cell>
        </row>
        <row r="206">
          <cell r="N206" t="str">
            <v>var 25/24</v>
          </cell>
        </row>
        <row r="207">
          <cell r="B207" t="str">
            <v>Enero</v>
          </cell>
          <cell r="C207">
            <v>2259</v>
          </cell>
          <cell r="I207">
            <v>5017</v>
          </cell>
          <cell r="K207">
            <v>5676</v>
          </cell>
          <cell r="M207">
            <v>4517</v>
          </cell>
          <cell r="N207">
            <v>-0.20419309372797745</v>
          </cell>
        </row>
        <row r="208">
          <cell r="B208" t="str">
            <v>Febrero</v>
          </cell>
          <cell r="C208">
            <v>1854</v>
          </cell>
          <cell r="I208">
            <v>4633</v>
          </cell>
          <cell r="K208">
            <v>6436</v>
          </cell>
          <cell r="M208">
            <v>4373</v>
          </cell>
          <cell r="N208">
            <v>-0.32054070851460537</v>
          </cell>
        </row>
        <row r="209">
          <cell r="B209" t="str">
            <v>Marzo</v>
          </cell>
          <cell r="C209">
            <v>1287</v>
          </cell>
          <cell r="I209">
            <v>4750</v>
          </cell>
          <cell r="K209">
            <v>4950</v>
          </cell>
          <cell r="M209">
            <v>4108</v>
          </cell>
          <cell r="N209">
            <v>-0.17010101010101009</v>
          </cell>
        </row>
        <row r="210">
          <cell r="B210" t="str">
            <v>Abril</v>
          </cell>
          <cell r="C210">
            <v>0</v>
          </cell>
          <cell r="I210">
            <v>7114</v>
          </cell>
          <cell r="K210">
            <v>4758</v>
          </cell>
          <cell r="M210">
            <v>4247</v>
          </cell>
          <cell r="N210">
            <v>-0.10739806641445981</v>
          </cell>
        </row>
        <row r="211">
          <cell r="B211" t="str">
            <v>Mayo</v>
          </cell>
          <cell r="C211">
            <v>0</v>
          </cell>
          <cell r="I211">
            <v>5786</v>
          </cell>
          <cell r="K211">
            <v>5717</v>
          </cell>
          <cell r="M211">
            <v>3153</v>
          </cell>
          <cell r="N211">
            <v>-0.44848696868987226</v>
          </cell>
        </row>
        <row r="212">
          <cell r="B212" t="str">
            <v>Junio</v>
          </cell>
          <cell r="C212">
            <v>0</v>
          </cell>
          <cell r="I212">
            <v>5430</v>
          </cell>
          <cell r="K212">
            <v>5221</v>
          </cell>
          <cell r="M212">
            <v>3653</v>
          </cell>
          <cell r="N212">
            <v>-0.30032560812104958</v>
          </cell>
        </row>
        <row r="213">
          <cell r="B213" t="str">
            <v>Julio</v>
          </cell>
          <cell r="C213">
            <v>0</v>
          </cell>
          <cell r="I213">
            <v>9073</v>
          </cell>
          <cell r="K213">
            <v>5284</v>
          </cell>
          <cell r="M213">
            <v>5938</v>
          </cell>
          <cell r="N213">
            <v>0.12376987130961403</v>
          </cell>
        </row>
        <row r="214">
          <cell r="B214" t="str">
            <v>Agosto</v>
          </cell>
          <cell r="C214">
            <v>1357</v>
          </cell>
          <cell r="I214">
            <v>11019</v>
          </cell>
          <cell r="K214">
            <v>4873</v>
          </cell>
          <cell r="M214">
            <v>5372</v>
          </cell>
          <cell r="N214">
            <v>0.10240098501949513</v>
          </cell>
        </row>
        <row r="215">
          <cell r="B215" t="str">
            <v>Septiembre</v>
          </cell>
          <cell r="C215">
            <v>57</v>
          </cell>
          <cell r="I215">
            <v>7531</v>
          </cell>
          <cell r="K215">
            <v>3763</v>
          </cell>
          <cell r="M215">
            <v>4657</v>
          </cell>
          <cell r="N215">
            <v>0.23757640180706874</v>
          </cell>
        </row>
        <row r="216">
          <cell r="B216" t="str">
            <v>Octubre</v>
          </cell>
          <cell r="C216">
            <v>87</v>
          </cell>
          <cell r="I216">
            <v>7404</v>
          </cell>
          <cell r="K216">
            <v>5114</v>
          </cell>
          <cell r="M216">
            <v>6487</v>
          </cell>
          <cell r="N216">
            <v>0.2684786859601096</v>
          </cell>
        </row>
        <row r="217">
          <cell r="B217" t="str">
            <v>Noviembre</v>
          </cell>
          <cell r="C217">
            <v>659</v>
          </cell>
          <cell r="I217">
            <v>5727</v>
          </cell>
          <cell r="K217">
            <v>3398</v>
          </cell>
          <cell r="M217">
            <v>6448</v>
          </cell>
          <cell r="N217">
            <v>0.8975868157739848</v>
          </cell>
        </row>
        <row r="218">
          <cell r="B218" t="str">
            <v>Diciembre</v>
          </cell>
          <cell r="C218">
            <v>515</v>
          </cell>
          <cell r="I218">
            <v>5808</v>
          </cell>
          <cell r="K218">
            <v>3856</v>
          </cell>
          <cell r="M218">
            <v>4138</v>
          </cell>
          <cell r="N218">
            <v>7.3132780082987514E-2</v>
          </cell>
        </row>
        <row r="219">
          <cell r="C219">
            <v>8958</v>
          </cell>
          <cell r="I219">
            <v>79292</v>
          </cell>
          <cell r="K219">
            <v>59046</v>
          </cell>
          <cell r="M219">
            <v>57091</v>
          </cell>
          <cell r="N219">
            <v>-3.3109778816515889E-2</v>
          </cell>
        </row>
        <row r="227">
          <cell r="C227">
            <v>2020</v>
          </cell>
          <cell r="I227">
            <v>2023</v>
          </cell>
          <cell r="K227">
            <v>2024</v>
          </cell>
          <cell r="M227">
            <v>2025</v>
          </cell>
        </row>
        <row r="228">
          <cell r="N228" t="str">
            <v>var 25/24</v>
          </cell>
        </row>
        <row r="229">
          <cell r="B229" t="str">
            <v>Enero</v>
          </cell>
          <cell r="C229">
            <v>4664</v>
          </cell>
          <cell r="I229">
            <v>6826</v>
          </cell>
          <cell r="K229">
            <v>4848</v>
          </cell>
          <cell r="M229">
            <v>5194</v>
          </cell>
          <cell r="N229">
            <v>7.136963696369647E-2</v>
          </cell>
        </row>
        <row r="230">
          <cell r="B230" t="str">
            <v>Febrero</v>
          </cell>
          <cell r="C230">
            <v>7381</v>
          </cell>
          <cell r="I230">
            <v>5937</v>
          </cell>
          <cell r="K230">
            <v>5083</v>
          </cell>
          <cell r="M230">
            <v>4547</v>
          </cell>
          <cell r="N230">
            <v>-0.10544953767460163</v>
          </cell>
        </row>
        <row r="231">
          <cell r="B231" t="str">
            <v>Marzo</v>
          </cell>
          <cell r="C231">
            <v>3235</v>
          </cell>
          <cell r="I231">
            <v>3783</v>
          </cell>
          <cell r="K231">
            <v>4024</v>
          </cell>
          <cell r="M231">
            <v>5135</v>
          </cell>
          <cell r="N231">
            <v>0.27609343936381703</v>
          </cell>
        </row>
        <row r="232">
          <cell r="B232" t="str">
            <v>Abril</v>
          </cell>
          <cell r="C232">
            <v>0</v>
          </cell>
          <cell r="I232">
            <v>1857</v>
          </cell>
          <cell r="K232">
            <v>1498</v>
          </cell>
          <cell r="M232">
            <v>2670</v>
          </cell>
          <cell r="N232">
            <v>0.78237650200267028</v>
          </cell>
        </row>
        <row r="233">
          <cell r="B233" t="str">
            <v>Mayo</v>
          </cell>
          <cell r="C233">
            <v>0</v>
          </cell>
          <cell r="I233">
            <v>46</v>
          </cell>
          <cell r="K233">
            <v>193</v>
          </cell>
          <cell r="M233">
            <v>122</v>
          </cell>
          <cell r="N233">
            <v>-0.36787564766839376</v>
          </cell>
        </row>
        <row r="234">
          <cell r="B234" t="str">
            <v>Junio</v>
          </cell>
          <cell r="C234">
            <v>0</v>
          </cell>
          <cell r="I234">
            <v>6</v>
          </cell>
          <cell r="K234">
            <v>28</v>
          </cell>
          <cell r="M234">
            <v>136</v>
          </cell>
          <cell r="N234">
            <v>3.8571428571428568</v>
          </cell>
        </row>
        <row r="235">
          <cell r="B235" t="str">
            <v>Julio</v>
          </cell>
          <cell r="C235">
            <v>0</v>
          </cell>
          <cell r="I235">
            <v>55</v>
          </cell>
          <cell r="K235">
            <v>144</v>
          </cell>
          <cell r="M235">
            <v>513</v>
          </cell>
          <cell r="N235">
            <v>2.5625</v>
          </cell>
        </row>
        <row r="236">
          <cell r="B236" t="str">
            <v>Agosto</v>
          </cell>
          <cell r="C236">
            <v>9</v>
          </cell>
          <cell r="I236">
            <v>110</v>
          </cell>
          <cell r="K236">
            <v>161</v>
          </cell>
          <cell r="M236">
            <v>114</v>
          </cell>
          <cell r="N236">
            <v>-0.29192546583850931</v>
          </cell>
        </row>
        <row r="237">
          <cell r="B237" t="str">
            <v>Septiembre</v>
          </cell>
          <cell r="C237">
            <v>6</v>
          </cell>
          <cell r="I237">
            <v>46</v>
          </cell>
          <cell r="K237">
            <v>94</v>
          </cell>
          <cell r="M237">
            <v>167</v>
          </cell>
          <cell r="N237">
            <v>0.77659574468085113</v>
          </cell>
        </row>
        <row r="238">
          <cell r="B238" t="str">
            <v>Octubre</v>
          </cell>
          <cell r="C238">
            <v>3</v>
          </cell>
          <cell r="I238">
            <v>545</v>
          </cell>
          <cell r="K238">
            <v>1114</v>
          </cell>
          <cell r="M238">
            <v>947</v>
          </cell>
          <cell r="N238">
            <v>-0.14991023339317777</v>
          </cell>
        </row>
        <row r="239">
          <cell r="B239" t="str">
            <v>Noviembre</v>
          </cell>
          <cell r="C239">
            <v>11</v>
          </cell>
          <cell r="I239">
            <v>4889</v>
          </cell>
          <cell r="K239">
            <v>3947</v>
          </cell>
          <cell r="M239">
            <v>3414</v>
          </cell>
          <cell r="N239">
            <v>-0.13503927033189767</v>
          </cell>
        </row>
        <row r="240">
          <cell r="B240" t="str">
            <v>Diciembre</v>
          </cell>
          <cell r="C240">
            <v>51</v>
          </cell>
          <cell r="I240">
            <v>4075</v>
          </cell>
          <cell r="K240">
            <v>4912</v>
          </cell>
          <cell r="M240">
            <v>3725</v>
          </cell>
          <cell r="N240">
            <v>-0.24165309446254069</v>
          </cell>
        </row>
        <row r="241">
          <cell r="C241">
            <v>15372</v>
          </cell>
          <cell r="I241">
            <v>28175</v>
          </cell>
          <cell r="K241">
            <v>26046</v>
          </cell>
          <cell r="M241">
            <v>26684</v>
          </cell>
          <cell r="N241">
            <v>2.4495124011364444E-2</v>
          </cell>
        </row>
        <row r="253">
          <cell r="C253">
            <v>2020</v>
          </cell>
          <cell r="I253">
            <v>2023</v>
          </cell>
          <cell r="K253">
            <v>2024</v>
          </cell>
          <cell r="M253">
            <v>2025</v>
          </cell>
        </row>
        <row r="254">
          <cell r="N254" t="str">
            <v>var 25/24</v>
          </cell>
        </row>
        <row r="255">
          <cell r="B255" t="str">
            <v>Enero</v>
          </cell>
          <cell r="C255">
            <v>9860</v>
          </cell>
          <cell r="I255">
            <v>4002</v>
          </cell>
          <cell r="K255">
            <v>4204</v>
          </cell>
          <cell r="M255">
            <v>2656</v>
          </cell>
          <cell r="N255">
            <v>-0.36822074215033307</v>
          </cell>
        </row>
        <row r="256">
          <cell r="B256" t="str">
            <v>Febrero</v>
          </cell>
          <cell r="C256">
            <v>14874</v>
          </cell>
          <cell r="I256">
            <v>3629</v>
          </cell>
          <cell r="K256">
            <v>3238</v>
          </cell>
          <cell r="M256">
            <v>2572</v>
          </cell>
          <cell r="N256">
            <v>-0.2056825200741198</v>
          </cell>
        </row>
        <row r="257">
          <cell r="B257" t="str">
            <v>Marzo</v>
          </cell>
          <cell r="C257">
            <v>4046</v>
          </cell>
          <cell r="I257">
            <v>2337</v>
          </cell>
          <cell r="K257">
            <v>2853</v>
          </cell>
          <cell r="M257">
            <v>2401</v>
          </cell>
          <cell r="N257">
            <v>-0.15842972309849279</v>
          </cell>
        </row>
        <row r="258">
          <cell r="B258" t="str">
            <v>Abril</v>
          </cell>
          <cell r="C258">
            <v>0</v>
          </cell>
          <cell r="I258">
            <v>2417</v>
          </cell>
          <cell r="K258">
            <v>920</v>
          </cell>
          <cell r="M258">
            <v>897</v>
          </cell>
          <cell r="N258">
            <v>-2.5000000000000022E-2</v>
          </cell>
        </row>
        <row r="259">
          <cell r="B259" t="str">
            <v>Mayo</v>
          </cell>
          <cell r="C259">
            <v>0</v>
          </cell>
          <cell r="I259">
            <v>133</v>
          </cell>
          <cell r="K259">
            <v>71</v>
          </cell>
          <cell r="M259">
            <v>79</v>
          </cell>
          <cell r="N259">
            <v>0.11267605633802824</v>
          </cell>
        </row>
        <row r="260">
          <cell r="B260" t="str">
            <v>Junio</v>
          </cell>
          <cell r="C260">
            <v>0</v>
          </cell>
          <cell r="I260">
            <v>42</v>
          </cell>
          <cell r="K260">
            <v>24</v>
          </cell>
          <cell r="M260">
            <v>166</v>
          </cell>
          <cell r="N260">
            <v>5.916666666666667</v>
          </cell>
        </row>
        <row r="261">
          <cell r="B261" t="str">
            <v>Julio</v>
          </cell>
          <cell r="C261">
            <v>0</v>
          </cell>
          <cell r="I261">
            <v>126</v>
          </cell>
          <cell r="K261">
            <v>146</v>
          </cell>
          <cell r="M261">
            <v>161</v>
          </cell>
          <cell r="N261">
            <v>0.10273972602739723</v>
          </cell>
        </row>
        <row r="262">
          <cell r="B262" t="str">
            <v>Agosto</v>
          </cell>
          <cell r="C262">
            <v>17</v>
          </cell>
          <cell r="I262">
            <v>188</v>
          </cell>
          <cell r="K262">
            <v>3</v>
          </cell>
          <cell r="M262">
            <v>76</v>
          </cell>
          <cell r="N262">
            <v>24.333333333333332</v>
          </cell>
        </row>
        <row r="263">
          <cell r="B263" t="str">
            <v>Septiembre</v>
          </cell>
          <cell r="C263">
            <v>0</v>
          </cell>
          <cell r="I263">
            <v>53</v>
          </cell>
          <cell r="K263">
            <v>102</v>
          </cell>
          <cell r="M263">
            <v>26</v>
          </cell>
          <cell r="N263">
            <v>-0.74509803921568629</v>
          </cell>
        </row>
        <row r="264">
          <cell r="B264" t="str">
            <v>Octubre</v>
          </cell>
          <cell r="C264">
            <v>331</v>
          </cell>
          <cell r="I264">
            <v>560</v>
          </cell>
          <cell r="K264">
            <v>1129</v>
          </cell>
          <cell r="M264">
            <v>1277</v>
          </cell>
          <cell r="N264">
            <v>0.13108945969884855</v>
          </cell>
        </row>
        <row r="265">
          <cell r="B265" t="str">
            <v>Noviembre</v>
          </cell>
          <cell r="C265">
            <v>300</v>
          </cell>
          <cell r="I265">
            <v>3991</v>
          </cell>
          <cell r="K265">
            <v>3568</v>
          </cell>
          <cell r="M265">
            <v>3157</v>
          </cell>
          <cell r="N265">
            <v>-0.11519058295964124</v>
          </cell>
        </row>
        <row r="266">
          <cell r="B266" t="str">
            <v>Diciembre</v>
          </cell>
          <cell r="C266">
            <v>55</v>
          </cell>
          <cell r="I266">
            <v>3911</v>
          </cell>
          <cell r="K266">
            <v>3681</v>
          </cell>
          <cell r="M266">
            <v>3291</v>
          </cell>
          <cell r="N266">
            <v>-0.10594947025264878</v>
          </cell>
        </row>
        <row r="267">
          <cell r="C267">
            <v>29519</v>
          </cell>
          <cell r="I267">
            <v>21389</v>
          </cell>
          <cell r="K267">
            <v>19939</v>
          </cell>
          <cell r="M267">
            <v>16759</v>
          </cell>
          <cell r="N267">
            <v>-0.15948643362254877</v>
          </cell>
        </row>
      </sheetData>
      <sheetData sheetId="26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157800</v>
          </cell>
          <cell r="I9">
            <v>163920</v>
          </cell>
          <cell r="K9">
            <v>175787</v>
          </cell>
          <cell r="M9">
            <v>169944</v>
          </cell>
          <cell r="N9">
            <v>-3.3239090490195466E-2</v>
          </cell>
        </row>
        <row r="10">
          <cell r="A10" t="str">
            <v>feb</v>
          </cell>
          <cell r="B10" t="str">
            <v>Febrero</v>
          </cell>
          <cell r="C10">
            <v>172884</v>
          </cell>
          <cell r="I10">
            <v>156374</v>
          </cell>
          <cell r="K10">
            <v>166759</v>
          </cell>
          <cell r="M10">
            <v>168166</v>
          </cell>
          <cell r="N10">
            <v>8.437325721550204E-3</v>
          </cell>
        </row>
        <row r="11">
          <cell r="A11" t="str">
            <v>mar</v>
          </cell>
          <cell r="B11" t="str">
            <v>Marzo</v>
          </cell>
          <cell r="C11">
            <v>82007</v>
          </cell>
          <cell r="I11">
            <v>146134</v>
          </cell>
          <cell r="K11">
            <v>176870</v>
          </cell>
          <cell r="M11">
            <v>166403</v>
          </cell>
          <cell r="N11">
            <v>-5.9179058065245704E-2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144835</v>
          </cell>
          <cell r="K12">
            <v>154662</v>
          </cell>
          <cell r="M12">
            <v>160144</v>
          </cell>
          <cell r="N12">
            <v>3.5445034979503687E-2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140451</v>
          </cell>
          <cell r="K13">
            <v>159924</v>
          </cell>
          <cell r="M13">
            <v>143215</v>
          </cell>
          <cell r="N13">
            <v>-0.10448087841724818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142289</v>
          </cell>
          <cell r="K14">
            <v>157113</v>
          </cell>
          <cell r="M14">
            <v>156124</v>
          </cell>
          <cell r="N14">
            <v>-6.2948323817888507E-3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176921</v>
          </cell>
          <cell r="K15">
            <v>173767</v>
          </cell>
          <cell r="M15">
            <v>187387</v>
          </cell>
          <cell r="N15">
            <v>7.8380820293841857E-2</v>
          </cell>
        </row>
        <row r="16">
          <cell r="A16" t="str">
            <v>ago</v>
          </cell>
          <cell r="B16" t="str">
            <v>Agosto</v>
          </cell>
          <cell r="C16">
            <v>60513</v>
          </cell>
          <cell r="I16">
            <v>181874</v>
          </cell>
          <cell r="K16">
            <v>179514</v>
          </cell>
          <cell r="M16">
            <v>189132</v>
          </cell>
          <cell r="N16">
            <v>5.3577993916908984E-2</v>
          </cell>
        </row>
        <row r="17">
          <cell r="A17" t="str">
            <v>sep</v>
          </cell>
          <cell r="B17" t="str">
            <v>Septiembre</v>
          </cell>
          <cell r="C17">
            <v>22909</v>
          </cell>
          <cell r="I17">
            <v>150809</v>
          </cell>
          <cell r="K17">
            <v>145872</v>
          </cell>
          <cell r="M17">
            <v>164231</v>
          </cell>
          <cell r="N17">
            <v>0.12585691565207857</v>
          </cell>
        </row>
        <row r="18">
          <cell r="A18" t="str">
            <v>oct</v>
          </cell>
          <cell r="B18" t="str">
            <v>Octubre</v>
          </cell>
          <cell r="C18">
            <v>24343</v>
          </cell>
          <cell r="I18">
            <v>170708</v>
          </cell>
          <cell r="K18">
            <v>177711</v>
          </cell>
          <cell r="M18">
            <v>182092</v>
          </cell>
          <cell r="N18">
            <v>2.4652385052135184E-2</v>
          </cell>
        </row>
        <row r="19">
          <cell r="A19" t="str">
            <v>nov</v>
          </cell>
          <cell r="B19" t="str">
            <v>Noviembre</v>
          </cell>
          <cell r="C19">
            <v>30656</v>
          </cell>
          <cell r="I19">
            <v>164389</v>
          </cell>
          <cell r="K19">
            <v>162641</v>
          </cell>
          <cell r="M19">
            <v>162859</v>
          </cell>
          <cell r="N19">
            <v>1.3403754280900682E-3</v>
          </cell>
        </row>
        <row r="20">
          <cell r="A20" t="str">
            <v>dic</v>
          </cell>
          <cell r="B20" t="str">
            <v>Diciembre</v>
          </cell>
          <cell r="C20">
            <v>33192</v>
          </cell>
          <cell r="I20">
            <v>158524</v>
          </cell>
          <cell r="K20">
            <v>160539</v>
          </cell>
          <cell r="M20">
            <v>163498</v>
          </cell>
          <cell r="N20">
            <v>1.8431658350930302E-2</v>
          </cell>
        </row>
        <row r="21">
          <cell r="C21">
            <v>610766</v>
          </cell>
          <cell r="I21">
            <v>1897228</v>
          </cell>
          <cell r="K21">
            <v>1991159</v>
          </cell>
          <cell r="M21">
            <v>2013195</v>
          </cell>
          <cell r="N21">
            <v>1.1066921325720402E-2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114606</v>
          </cell>
          <cell r="I31">
            <v>134558</v>
          </cell>
          <cell r="K31">
            <v>144668</v>
          </cell>
          <cell r="M31">
            <v>138341</v>
          </cell>
          <cell r="N31">
            <v>-4.3734619957419785E-2</v>
          </cell>
        </row>
        <row r="32">
          <cell r="B32" t="str">
            <v>Febrero</v>
          </cell>
          <cell r="C32">
            <v>133643</v>
          </cell>
          <cell r="I32">
            <v>128079</v>
          </cell>
          <cell r="K32">
            <v>141936</v>
          </cell>
          <cell r="M32">
            <v>137229</v>
          </cell>
          <cell r="N32">
            <v>-3.3162833953331083E-2</v>
          </cell>
        </row>
        <row r="33">
          <cell r="B33" t="str">
            <v>Marzo</v>
          </cell>
          <cell r="C33">
            <v>58888</v>
          </cell>
          <cell r="I33">
            <v>117104</v>
          </cell>
          <cell r="K33">
            <v>145867</v>
          </cell>
          <cell r="M33">
            <v>134131</v>
          </cell>
          <cell r="N33">
            <v>-8.0456854531868016E-2</v>
          </cell>
        </row>
        <row r="34">
          <cell r="B34" t="str">
            <v>Abril</v>
          </cell>
          <cell r="C34">
            <v>0</v>
          </cell>
          <cell r="I34">
            <v>120355</v>
          </cell>
          <cell r="K34">
            <v>131033</v>
          </cell>
          <cell r="M34">
            <v>131324</v>
          </cell>
          <cell r="N34">
            <v>2.2208146039546239E-3</v>
          </cell>
        </row>
        <row r="35">
          <cell r="B35" t="str">
            <v>Mayo</v>
          </cell>
          <cell r="C35">
            <v>0</v>
          </cell>
          <cell r="I35">
            <v>122105</v>
          </cell>
          <cell r="K35">
            <v>138860</v>
          </cell>
          <cell r="M35">
            <v>120839</v>
          </cell>
          <cell r="N35">
            <v>-0.12977819386432377</v>
          </cell>
        </row>
        <row r="36">
          <cell r="B36" t="str">
            <v>Junio</v>
          </cell>
          <cell r="C36">
            <v>0</v>
          </cell>
          <cell r="I36">
            <v>123362</v>
          </cell>
          <cell r="K36">
            <v>137217</v>
          </cell>
          <cell r="M36">
            <v>131926</v>
          </cell>
          <cell r="N36">
            <v>-3.8559362178155809E-2</v>
          </cell>
        </row>
        <row r="37">
          <cell r="B37" t="str">
            <v>Julio</v>
          </cell>
          <cell r="C37">
            <v>0</v>
          </cell>
          <cell r="I37">
            <v>150409</v>
          </cell>
          <cell r="K37">
            <v>146858</v>
          </cell>
          <cell r="M37">
            <v>152938</v>
          </cell>
          <cell r="N37">
            <v>4.1400536572743674E-2</v>
          </cell>
        </row>
        <row r="38">
          <cell r="B38" t="str">
            <v>Agosto</v>
          </cell>
          <cell r="C38">
            <v>52066</v>
          </cell>
          <cell r="I38">
            <v>150474</v>
          </cell>
          <cell r="K38">
            <v>148337</v>
          </cell>
          <cell r="M38">
            <v>149422</v>
          </cell>
          <cell r="N38">
            <v>7.3144259355386598E-3</v>
          </cell>
        </row>
        <row r="39">
          <cell r="B39" t="str">
            <v>Septiembre</v>
          </cell>
          <cell r="C39">
            <v>18190</v>
          </cell>
          <cell r="I39">
            <v>126900</v>
          </cell>
          <cell r="K39">
            <v>122477</v>
          </cell>
          <cell r="M39">
            <v>136310</v>
          </cell>
          <cell r="N39">
            <v>0.11294365472700996</v>
          </cell>
        </row>
        <row r="40">
          <cell r="B40" t="str">
            <v>Octubre</v>
          </cell>
          <cell r="C40">
            <v>20865</v>
          </cell>
          <cell r="I40">
            <v>143241</v>
          </cell>
          <cell r="K40">
            <v>149661</v>
          </cell>
          <cell r="M40">
            <v>149403</v>
          </cell>
          <cell r="N40">
            <v>-1.7238960049712482E-3</v>
          </cell>
        </row>
        <row r="41">
          <cell r="B41" t="str">
            <v>Noviembre</v>
          </cell>
          <cell r="C41">
            <v>26883</v>
          </cell>
          <cell r="I41">
            <v>135531</v>
          </cell>
          <cell r="K41">
            <v>131764</v>
          </cell>
          <cell r="M41">
            <v>130371</v>
          </cell>
          <cell r="N41">
            <v>-1.0571931635348086E-2</v>
          </cell>
        </row>
        <row r="42">
          <cell r="B42" t="str">
            <v>Diciembre</v>
          </cell>
          <cell r="C42">
            <v>28481</v>
          </cell>
          <cell r="I42">
            <v>128235</v>
          </cell>
          <cell r="K42">
            <v>130081</v>
          </cell>
          <cell r="M42">
            <v>131091</v>
          </cell>
          <cell r="N42">
            <v>7.7643929551587387E-3</v>
          </cell>
        </row>
        <row r="43">
          <cell r="C43">
            <v>473644</v>
          </cell>
          <cell r="I43">
            <v>1580353</v>
          </cell>
          <cell r="K43">
            <v>1668759</v>
          </cell>
          <cell r="M43">
            <v>1643325</v>
          </cell>
          <cell r="N43">
            <v>-1.5241266114519814E-2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88467</v>
          </cell>
          <cell r="I53">
            <v>113052</v>
          </cell>
          <cell r="K53">
            <v>116120</v>
          </cell>
          <cell r="M53">
            <v>109525</v>
          </cell>
          <cell r="N53">
            <v>-5.6794695142955542E-2</v>
          </cell>
        </row>
        <row r="54">
          <cell r="B54" t="str">
            <v>Febrero</v>
          </cell>
          <cell r="C54">
            <v>107490</v>
          </cell>
          <cell r="I54">
            <v>109569</v>
          </cell>
          <cell r="K54">
            <v>113810</v>
          </cell>
          <cell r="M54">
            <v>111410</v>
          </cell>
          <cell r="N54">
            <v>-2.1087777875406388E-2</v>
          </cell>
        </row>
        <row r="55">
          <cell r="B55" t="str">
            <v>Marzo</v>
          </cell>
          <cell r="C55">
            <v>46120</v>
          </cell>
          <cell r="I55">
            <v>96770</v>
          </cell>
          <cell r="K55">
            <v>116605</v>
          </cell>
          <cell r="M55">
            <v>110011</v>
          </cell>
          <cell r="N55">
            <v>-5.6549890656489854E-2</v>
          </cell>
        </row>
        <row r="56">
          <cell r="B56" t="str">
            <v>Abril</v>
          </cell>
          <cell r="C56">
            <v>0</v>
          </cell>
          <cell r="I56">
            <v>98829</v>
          </cell>
          <cell r="K56">
            <v>107032</v>
          </cell>
          <cell r="M56">
            <v>107149</v>
          </cell>
          <cell r="N56">
            <v>1.0931310262352056E-3</v>
          </cell>
        </row>
        <row r="57">
          <cell r="B57" t="str">
            <v>Mayo</v>
          </cell>
          <cell r="C57">
            <v>0</v>
          </cell>
          <cell r="I57">
            <v>95544</v>
          </cell>
          <cell r="K57">
            <v>108036</v>
          </cell>
          <cell r="M57">
            <v>94476</v>
          </cell>
          <cell r="N57">
            <v>-0.12551371764967234</v>
          </cell>
        </row>
        <row r="58">
          <cell r="B58" t="str">
            <v>Junio</v>
          </cell>
          <cell r="C58">
            <v>0</v>
          </cell>
          <cell r="I58">
            <v>98589</v>
          </cell>
          <cell r="K58">
            <v>106021</v>
          </cell>
          <cell r="M58">
            <v>106243</v>
          </cell>
          <cell r="N58">
            <v>2.0939247884852463E-3</v>
          </cell>
        </row>
        <row r="59">
          <cell r="B59" t="str">
            <v>Julio</v>
          </cell>
          <cell r="C59">
            <v>0</v>
          </cell>
          <cell r="I59">
            <v>121506</v>
          </cell>
          <cell r="K59">
            <v>115402</v>
          </cell>
          <cell r="M59">
            <v>123116</v>
          </cell>
          <cell r="N59">
            <v>6.6844595414290886E-2</v>
          </cell>
        </row>
        <row r="60">
          <cell r="B60" t="str">
            <v>Agosto</v>
          </cell>
          <cell r="C60">
            <v>39936</v>
          </cell>
          <cell r="I60">
            <v>120661</v>
          </cell>
          <cell r="K60">
            <v>117130</v>
          </cell>
          <cell r="M60">
            <v>119132</v>
          </cell>
          <cell r="N60">
            <v>1.7092119866814581E-2</v>
          </cell>
        </row>
        <row r="61">
          <cell r="B61" t="str">
            <v>Septiembre</v>
          </cell>
          <cell r="C61">
            <v>0</v>
          </cell>
          <cell r="I61">
            <v>98874</v>
          </cell>
          <cell r="K61">
            <v>96825</v>
          </cell>
          <cell r="M61">
            <v>109093</v>
          </cell>
          <cell r="N61">
            <v>0.12670281435579644</v>
          </cell>
        </row>
        <row r="62">
          <cell r="B62" t="str">
            <v>Octubre</v>
          </cell>
          <cell r="C62">
            <v>0</v>
          </cell>
          <cell r="I62">
            <v>116543</v>
          </cell>
          <cell r="K62">
            <v>123226</v>
          </cell>
          <cell r="M62">
            <v>119510</v>
          </cell>
          <cell r="N62">
            <v>-3.0155973577004835E-2</v>
          </cell>
        </row>
        <row r="63">
          <cell r="B63" t="str">
            <v>Noviembre</v>
          </cell>
          <cell r="C63">
            <v>0</v>
          </cell>
          <cell r="I63">
            <v>110808</v>
          </cell>
          <cell r="K63">
            <v>105403</v>
          </cell>
          <cell r="M63">
            <v>104384</v>
          </cell>
          <cell r="N63">
            <v>-9.6676565183154706E-3</v>
          </cell>
        </row>
        <row r="64">
          <cell r="B64" t="str">
            <v>Diciembre</v>
          </cell>
          <cell r="C64">
            <v>0</v>
          </cell>
          <cell r="I64">
            <v>103266</v>
          </cell>
          <cell r="K64">
            <v>105060</v>
          </cell>
          <cell r="M64">
            <v>108080</v>
          </cell>
          <cell r="N64">
            <v>2.8745478774033995E-2</v>
          </cell>
        </row>
        <row r="65">
          <cell r="C65">
            <v>0</v>
          </cell>
          <cell r="I65">
            <v>1284011</v>
          </cell>
          <cell r="K65">
            <v>1330670</v>
          </cell>
          <cell r="M65">
            <v>1322129</v>
          </cell>
          <cell r="N65">
            <v>-6.4185710957638253E-3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26139</v>
          </cell>
          <cell r="I75">
            <v>21506</v>
          </cell>
          <cell r="K75">
            <v>28548</v>
          </cell>
          <cell r="M75">
            <v>28816</v>
          </cell>
          <cell r="N75">
            <v>9.3876979122879955E-3</v>
          </cell>
        </row>
        <row r="76">
          <cell r="B76" t="str">
            <v>Febrero</v>
          </cell>
          <cell r="C76">
            <v>26153</v>
          </cell>
          <cell r="I76">
            <v>18510</v>
          </cell>
          <cell r="K76">
            <v>28126</v>
          </cell>
          <cell r="M76">
            <v>25819</v>
          </cell>
          <cell r="N76">
            <v>-8.2023750266657203E-2</v>
          </cell>
        </row>
        <row r="77">
          <cell r="B77" t="str">
            <v>Marzo</v>
          </cell>
          <cell r="C77">
            <v>12768</v>
          </cell>
          <cell r="I77">
            <v>20334</v>
          </cell>
          <cell r="K77">
            <v>29262</v>
          </cell>
          <cell r="M77">
            <v>24120</v>
          </cell>
          <cell r="N77">
            <v>-0.17572278039778555</v>
          </cell>
        </row>
        <row r="78">
          <cell r="B78" t="str">
            <v>Abril</v>
          </cell>
          <cell r="C78">
            <v>0</v>
          </cell>
          <cell r="I78">
            <v>21526</v>
          </cell>
          <cell r="K78">
            <v>24001</v>
          </cell>
          <cell r="M78">
            <v>24175</v>
          </cell>
          <cell r="N78">
            <v>7.2496979292528962E-3</v>
          </cell>
        </row>
        <row r="79">
          <cell r="B79" t="str">
            <v>Mayo</v>
          </cell>
          <cell r="C79">
            <v>0</v>
          </cell>
          <cell r="I79">
            <v>26561</v>
          </cell>
          <cell r="K79">
            <v>30824</v>
          </cell>
          <cell r="M79">
            <v>26363</v>
          </cell>
          <cell r="N79">
            <v>-0.14472488969634056</v>
          </cell>
        </row>
        <row r="80">
          <cell r="B80" t="str">
            <v>Junio</v>
          </cell>
          <cell r="C80">
            <v>0</v>
          </cell>
          <cell r="I80">
            <v>24773</v>
          </cell>
          <cell r="K80">
            <v>31196</v>
          </cell>
          <cell r="M80">
            <v>25683</v>
          </cell>
          <cell r="N80">
            <v>-0.17672137453519687</v>
          </cell>
        </row>
        <row r="81">
          <cell r="B81" t="str">
            <v>Julio</v>
          </cell>
          <cell r="C81">
            <v>0</v>
          </cell>
          <cell r="I81">
            <v>28903</v>
          </cell>
          <cell r="K81">
            <v>31456</v>
          </cell>
          <cell r="M81">
            <v>29822</v>
          </cell>
          <cell r="N81">
            <v>-5.1945574771108838E-2</v>
          </cell>
        </row>
        <row r="82">
          <cell r="B82" t="str">
            <v>Agosto</v>
          </cell>
          <cell r="C82">
            <v>12130</v>
          </cell>
          <cell r="I82">
            <v>29813</v>
          </cell>
          <cell r="K82">
            <v>31207</v>
          </cell>
          <cell r="M82">
            <v>30290</v>
          </cell>
          <cell r="N82">
            <v>-2.9384432979780217E-2</v>
          </cell>
        </row>
        <row r="83">
          <cell r="B83" t="str">
            <v>Septiembre</v>
          </cell>
          <cell r="C83">
            <v>0</v>
          </cell>
          <cell r="I83">
            <v>28026</v>
          </cell>
          <cell r="K83">
            <v>25652</v>
          </cell>
          <cell r="M83">
            <v>27217</v>
          </cell>
          <cell r="N83">
            <v>6.1008888195852151E-2</v>
          </cell>
        </row>
        <row r="84">
          <cell r="B84" t="str">
            <v>Octubre</v>
          </cell>
          <cell r="C84">
            <v>0</v>
          </cell>
          <cell r="I84">
            <v>26698</v>
          </cell>
          <cell r="K84">
            <v>26435</v>
          </cell>
          <cell r="M84">
            <v>29893</v>
          </cell>
          <cell r="N84">
            <v>0.13081142424815595</v>
          </cell>
        </row>
        <row r="85">
          <cell r="B85" t="str">
            <v>Noviembre</v>
          </cell>
          <cell r="C85">
            <v>0</v>
          </cell>
          <cell r="I85">
            <v>24723</v>
          </cell>
          <cell r="K85">
            <v>26361</v>
          </cell>
          <cell r="M85">
            <v>25987</v>
          </cell>
          <cell r="N85">
            <v>-1.4187625659117686E-2</v>
          </cell>
        </row>
        <row r="86">
          <cell r="B86" t="str">
            <v>Diciembre</v>
          </cell>
          <cell r="C86">
            <v>0</v>
          </cell>
          <cell r="I86">
            <v>24969</v>
          </cell>
          <cell r="K86">
            <v>25021</v>
          </cell>
          <cell r="M86">
            <v>23011</v>
          </cell>
          <cell r="N86">
            <v>-8.033252068262664E-2</v>
          </cell>
        </row>
        <row r="87">
          <cell r="C87">
            <v>0</v>
          </cell>
          <cell r="I87">
            <v>296342</v>
          </cell>
          <cell r="K87">
            <v>338089</v>
          </cell>
          <cell r="M87">
            <v>321196</v>
          </cell>
          <cell r="N87">
            <v>-4.9966133177950178E-2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43194</v>
          </cell>
          <cell r="I97">
            <v>29362</v>
          </cell>
          <cell r="K97">
            <v>31119</v>
          </cell>
          <cell r="M97">
            <v>31603</v>
          </cell>
          <cell r="N97">
            <v>1.5553199010250873E-2</v>
          </cell>
        </row>
        <row r="98">
          <cell r="B98" t="str">
            <v>Febrero</v>
          </cell>
          <cell r="C98">
            <v>39241</v>
          </cell>
          <cell r="I98">
            <v>28295</v>
          </cell>
          <cell r="K98">
            <v>24823</v>
          </cell>
          <cell r="M98">
            <v>30937</v>
          </cell>
          <cell r="N98">
            <v>0.24630383112436038</v>
          </cell>
        </row>
        <row r="99">
          <cell r="B99" t="str">
            <v>Marzo</v>
          </cell>
          <cell r="C99">
            <v>23119</v>
          </cell>
          <cell r="I99">
            <v>29030</v>
          </cell>
          <cell r="K99">
            <v>31003</v>
          </cell>
          <cell r="M99">
            <v>32272</v>
          </cell>
          <cell r="N99">
            <v>4.0931522755862426E-2</v>
          </cell>
        </row>
        <row r="100">
          <cell r="B100" t="str">
            <v>Abril</v>
          </cell>
          <cell r="C100">
            <v>0</v>
          </cell>
          <cell r="I100">
            <v>24480</v>
          </cell>
          <cell r="K100">
            <v>23629</v>
          </cell>
          <cell r="M100">
            <v>28820</v>
          </cell>
          <cell r="N100">
            <v>0.21968767192856231</v>
          </cell>
        </row>
        <row r="101">
          <cell r="B101" t="str">
            <v>Mayo</v>
          </cell>
          <cell r="C101">
            <v>0</v>
          </cell>
          <cell r="I101">
            <v>18346</v>
          </cell>
          <cell r="K101">
            <v>21064</v>
          </cell>
          <cell r="M101">
            <v>22376</v>
          </cell>
          <cell r="N101">
            <v>6.2286365362704155E-2</v>
          </cell>
        </row>
        <row r="102">
          <cell r="B102" t="str">
            <v>Junio</v>
          </cell>
          <cell r="C102">
            <v>0</v>
          </cell>
          <cell r="I102">
            <v>18927</v>
          </cell>
          <cell r="K102">
            <v>19896</v>
          </cell>
          <cell r="M102">
            <v>24198</v>
          </cell>
          <cell r="N102">
            <v>0.21622436670687573</v>
          </cell>
        </row>
        <row r="103">
          <cell r="B103" t="str">
            <v>Julio</v>
          </cell>
          <cell r="C103">
            <v>0</v>
          </cell>
          <cell r="I103">
            <v>26512</v>
          </cell>
          <cell r="K103">
            <v>26909</v>
          </cell>
          <cell r="M103">
            <v>34449</v>
          </cell>
          <cell r="N103">
            <v>0.28020364933665309</v>
          </cell>
        </row>
        <row r="104">
          <cell r="B104" t="str">
            <v>Agosto</v>
          </cell>
          <cell r="C104">
            <v>8447</v>
          </cell>
          <cell r="I104">
            <v>31400</v>
          </cell>
          <cell r="K104">
            <v>31177</v>
          </cell>
          <cell r="M104">
            <v>39710</v>
          </cell>
          <cell r="N104">
            <v>0.27369535234307341</v>
          </cell>
        </row>
        <row r="105">
          <cell r="B105" t="str">
            <v>Septiembre</v>
          </cell>
          <cell r="C105">
            <v>4719</v>
          </cell>
          <cell r="I105">
            <v>23909</v>
          </cell>
          <cell r="K105">
            <v>23395</v>
          </cell>
          <cell r="M105">
            <v>27921</v>
          </cell>
          <cell r="N105">
            <v>0.19346014105578124</v>
          </cell>
        </row>
        <row r="106">
          <cell r="B106" t="str">
            <v>Octubre</v>
          </cell>
          <cell r="C106">
            <v>3478</v>
          </cell>
          <cell r="I106">
            <v>27467</v>
          </cell>
          <cell r="K106">
            <v>28050</v>
          </cell>
          <cell r="M106">
            <v>32689</v>
          </cell>
          <cell r="N106">
            <v>0.16538324420677353</v>
          </cell>
        </row>
        <row r="107">
          <cell r="B107" t="str">
            <v>Noviembre</v>
          </cell>
          <cell r="C107">
            <v>3773</v>
          </cell>
          <cell r="I107">
            <v>28858</v>
          </cell>
          <cell r="K107">
            <v>30877</v>
          </cell>
          <cell r="M107">
            <v>32488</v>
          </cell>
          <cell r="N107">
            <v>5.2174757910418812E-2</v>
          </cell>
        </row>
        <row r="108">
          <cell r="B108" t="str">
            <v>Diciembre</v>
          </cell>
          <cell r="C108">
            <v>4711</v>
          </cell>
          <cell r="I108">
            <v>30289</v>
          </cell>
          <cell r="K108">
            <v>30458</v>
          </cell>
          <cell r="M108">
            <v>32407</v>
          </cell>
          <cell r="N108">
            <v>6.39897563858427E-2</v>
          </cell>
        </row>
        <row r="109">
          <cell r="C109">
            <v>137122</v>
          </cell>
          <cell r="I109">
            <v>316875</v>
          </cell>
          <cell r="K109">
            <v>322400</v>
          </cell>
          <cell r="M109">
            <v>369870</v>
          </cell>
          <cell r="N109">
            <v>0.14723945409429273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6D34-E6CA-4DAA-88A3-E6C81DC5D65D}">
  <dimension ref="B1:M56"/>
  <sheetViews>
    <sheetView showGridLines="0" tabSelected="1" workbookViewId="0"/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54</v>
      </c>
    </row>
    <row r="4" spans="2:13" ht="23.25" x14ac:dyDescent="0.35">
      <c r="B4" s="3" t="s">
        <v>221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222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223</v>
      </c>
    </row>
    <row r="20" spans="2:2" ht="15.75" x14ac:dyDescent="0.25">
      <c r="B20" s="6" t="s">
        <v>224</v>
      </c>
    </row>
    <row r="21" spans="2:2" ht="15.75" x14ac:dyDescent="0.25">
      <c r="B21" s="6" t="s">
        <v>225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226</v>
      </c>
    </row>
    <row r="36" spans="2:2" ht="15.75" x14ac:dyDescent="0.25">
      <c r="B36" s="6" t="s">
        <v>227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228</v>
      </c>
    </row>
    <row r="42" spans="2:2" ht="15.75" x14ac:dyDescent="0.25">
      <c r="B42" s="6" t="s">
        <v>229</v>
      </c>
    </row>
    <row r="43" spans="2:2" ht="15.75" x14ac:dyDescent="0.25">
      <c r="B43" s="10" t="s">
        <v>23</v>
      </c>
    </row>
    <row r="44" spans="2:2" ht="15.75" x14ac:dyDescent="0.25">
      <c r="B44" s="6" t="s">
        <v>230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231</v>
      </c>
    </row>
    <row r="51" spans="2:2" ht="15.75" x14ac:dyDescent="0.25">
      <c r="B51" s="6" t="s">
        <v>232</v>
      </c>
    </row>
    <row r="52" spans="2:2" ht="15.75" x14ac:dyDescent="0.25">
      <c r="B52" s="6" t="s">
        <v>233</v>
      </c>
    </row>
    <row r="53" spans="2:2" ht="15.75" x14ac:dyDescent="0.25">
      <c r="B53" s="6" t="s">
        <v>234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7370AC60-6C93-477B-9934-26C56A1603E8}"/>
    <hyperlink ref="B19" location="'Viajeros entr evol mensu TF'!A1" tooltip="Evolución mensual de viajeros entrentrados en Tenerife según lugar de residencia" display="Evolución mensual de viajeros entrados en Tenerife según lugar de residencia" xr:uid="{8B702CED-9BD6-48B1-BE49-95789792969C}"/>
    <hyperlink ref="B14" location="'Establecim aloj islas cat y tip'!A1" tooltip="Establecimientos alojativos Canarias e islas" display="Establecimientos alojativos Canarias e islas" xr:uid="{A6441598-4991-4FB3-8AE6-0D075E74A160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8501FC99-904C-42E6-B921-36F80EE0FE3F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0DAC5BCC-D091-4337-BEFF-12D90DAE3066}"/>
    <hyperlink ref="B37" location="'Pernoctaciones lugar reside'!A1" tooltip="Pernoctaciones registradas en establecimientos alojativos de Canarias e islas según tipología y categoría" display="'Pernoctaciones lugar reside'!A1" xr:uid="{B7DB55E6-4E0E-4103-B043-A93E61DAE5EB}"/>
    <hyperlink ref="B8" location="'Resumen indicadores (aloj)'!A1" tooltip="Resumen indicadores Tenerife" display="'Resumen indicadores (aloj)'!A1" xr:uid="{CA12DB2B-B1EC-4265-A628-1473AFE31EAD}"/>
    <hyperlink ref="B9" location="'Resumen indicadores municipios '!A1" tooltip="Resumen indicadores municipios Tenerife" display="Resumen indicadores municipios Tenerife" xr:uid="{B8BB4F31-2F1A-49DD-B638-22D3E2B7D569}"/>
    <hyperlink ref="B20" location="'Viajeros entr evol mensu TF cat'!A1" tooltip="Evolución mensual de viajeros entrentrados en Tenerife según lugar de residencia" display="'Viajeros entr evol mensu TF cat'!A1" xr:uid="{7E81D233-CBC6-4DD7-902C-6BDFB4AC74AB}"/>
    <hyperlink ref="B21" location="'Viajeros entr evol anual TF cat'!A1" tooltip="Evolución mensual de viajeros entrentrados en Tenerife según lugar de residencia" display="'Viajeros entr evol anual TF cat'!A1" xr:uid="{1FBEE525-D475-429A-B6E0-DBBBD77D7131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5324B8DB-794A-4122-A515-6EA2072612CC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D616D8A4-495E-4DE7-9692-5229087EA1F2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29F84A77-1A32-4526-916E-1B66ED29758C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D632C776-BC18-43C6-A861-37AC6D60E955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4E810ED0-7705-435B-B90C-ACFAD3294FB3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0940BAD1-4D8F-42A8-84B1-B3D4A4678FFF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1C2A569E-BB00-4C22-8C86-40A7D561F67D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0C8B3C74-7BF9-4507-A7FF-B35244ABC82C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1094A951-7D48-4AA4-A128-C18F71889823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AEB0CE58-39B3-4917-ACD9-B4B1D3A19345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9C6E49AA-08B6-4860-A53D-B773ADF22479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C1E39DB7-63A0-42B5-AEFE-8D13230AA715}"/>
    <hyperlink ref="B35" location="'Pernoctaciones evol mensu TF'!A1" tooltip="Evolución mensual de pernoctaciones en Tenerife según lugar de residencia" display="'Pernoctaciones evol mensu TF'!A1" xr:uid="{419D162C-6A46-4C97-96D3-13C9602AC6E2}"/>
    <hyperlink ref="B36" location="'Pernocta evol mensu TF cat'!A1" tooltip="Evolución mensual de pernoctaciones en Tenerife según lugar de residencia" display="'Pernocta evol mensu TF cat'!A1" xr:uid="{138E9CD7-3081-4A50-AA33-CD94B0707E6B}"/>
    <hyperlink ref="B38" location="'Pernoctaciones lugar residen ac'!A1" tooltip="Pernoctaciones registradas en establecimientos alojativos de Canarias e islas según tipología y categoría" display="'Pernoctaciones lugar residen ac'!A1" xr:uid="{6C7A0E1C-BF2E-40B7-A8BF-ADBEFDF2DEE3}"/>
    <hyperlink ref="B39" location="'Pernoctaciones lugar reside año'!A1" tooltip="Pernoctaciones registradas en establecimientos alojativos de Canarias e islas según tipología y categoría" display="'Pernoctaciones lugar reside año'!A1" xr:uid="{5D237382-22AD-4E64-8F7F-3CF79430E753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C1CEF58B-487F-44C3-8929-6837AECEC096}"/>
    <hyperlink ref="B41" location="'EM evol menusual lugar resd'!A1" tooltip="Evolución mensual de estancia media en Tenerife según lugar de residencia" display="'EM evol menusual lugar resd'!A1" xr:uid="{09A4577A-FBB0-4BAC-A50A-46C72F7E057D}"/>
    <hyperlink ref="B42" location="'EM evol mensu TF cat '!A1" tooltip="Evolución mensual de estancia media en Tenerife según lugar de residencia" display="'EM evol mensu TF cat '!A1" xr:uid="{E070A8DB-2B61-4482-8651-597BCB64A2F9}"/>
    <hyperlink ref="B44" location="'tasa de ocupación evol mens'!A1" tooltip="Evolución mensual de estancia media en Tenerife según lugar de residencia" display="'tasa de ocupación evol mens'!A1" xr:uid="{220CEB01-23B4-4D79-AD09-FB32A98DDB6D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D101A751-E587-4EDD-B4A4-2F6C9A69B520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10B5100B-D1DB-48DD-AA32-7DF31CF89A81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146BD5D1-B274-4ABA-93DA-AD44F5711C14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31F190F1-82F5-412D-920E-BC39DDB4014C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352B81E2-5EFA-44D0-A761-4FF40F496A02}"/>
    <hyperlink ref="B47" location="'ADR municipios'!A1" display="Tarifa media diaria (ADR) Tenerife y municipios" xr:uid="{4094DFAD-A3A3-4324-A1B3-776A5B3788E1}"/>
    <hyperlink ref="B48" location="'RevPAR  municipios'!A1" display="Ingresos medios por habitación (RevPar) Tenerife y municipios" xr:uid="{8F7AFDFF-53E0-4678-9DE2-A6012E69A277}"/>
  </hyperlink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3984-A8A0-48A6-94EC-1BB5106851F5}">
  <sheetPr>
    <tabColor theme="7" tint="0.79998168889431442"/>
  </sheetPr>
  <dimension ref="A4:M114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262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5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15598</v>
      </c>
      <c r="D9" s="118">
        <v>1.5065081150570463</v>
      </c>
      <c r="E9" s="117">
        <v>22490</v>
      </c>
      <c r="F9" s="118">
        <f t="shared" ref="F9:J21" si="3">IFERROR(E9/C9-1,"-")</f>
        <v>0.44185151942556744</v>
      </c>
      <c r="G9" s="117">
        <v>23190</v>
      </c>
      <c r="H9" s="118">
        <f t="shared" si="3"/>
        <v>3.1124944419742118E-2</v>
      </c>
      <c r="I9" s="117">
        <v>22528</v>
      </c>
      <c r="J9" s="118">
        <f t="shared" si="3"/>
        <v>-2.8546787408365693E-2</v>
      </c>
      <c r="K9" s="117">
        <v>23783</v>
      </c>
      <c r="L9" s="118">
        <f t="shared" ref="L9" si="4">IFERROR(K9/I9-1,"-")</f>
        <v>5.5708451704545414E-2</v>
      </c>
    </row>
    <row r="10" spans="1:13" x14ac:dyDescent="0.25">
      <c r="A10" s="1" t="s">
        <v>77</v>
      </c>
      <c r="B10" s="116" t="s">
        <v>78</v>
      </c>
      <c r="C10" s="117">
        <v>21666</v>
      </c>
      <c r="D10" s="118">
        <v>3.2192794547224928</v>
      </c>
      <c r="E10" s="117">
        <v>23086</v>
      </c>
      <c r="F10" s="118">
        <f t="shared" si="3"/>
        <v>6.5540478168559124E-2</v>
      </c>
      <c r="G10" s="117">
        <v>23921</v>
      </c>
      <c r="H10" s="118">
        <f t="shared" si="3"/>
        <v>3.6169106817985019E-2</v>
      </c>
      <c r="I10" s="117">
        <v>23285</v>
      </c>
      <c r="J10" s="118">
        <f t="shared" si="3"/>
        <v>-2.6587517244262338E-2</v>
      </c>
      <c r="K10" s="117">
        <v>21964</v>
      </c>
      <c r="L10" s="118">
        <f>IFERROR(K10/I10-1,"-")</f>
        <v>-5.6731801589005815E-2</v>
      </c>
    </row>
    <row r="11" spans="1:13" x14ac:dyDescent="0.25">
      <c r="A11" s="1" t="s">
        <v>79</v>
      </c>
      <c r="B11" s="116" t="s">
        <v>80</v>
      </c>
      <c r="C11" s="117">
        <v>22231</v>
      </c>
      <c r="D11" s="118">
        <v>3.1069647145760211</v>
      </c>
      <c r="E11" s="117">
        <v>21689</v>
      </c>
      <c r="F11" s="118">
        <f t="shared" si="3"/>
        <v>-2.4380369753947195E-2</v>
      </c>
      <c r="G11" s="117">
        <v>27356</v>
      </c>
      <c r="H11" s="118">
        <f t="shared" si="3"/>
        <v>0.26128452210798092</v>
      </c>
      <c r="I11" s="117">
        <v>24054</v>
      </c>
      <c r="J11" s="118">
        <f t="shared" si="3"/>
        <v>-0.12070478140078955</v>
      </c>
      <c r="K11" s="117">
        <v>23677</v>
      </c>
      <c r="L11" s="118">
        <f>IFERROR(K11/I11-1,"-")</f>
        <v>-1.5673068928244827E-2</v>
      </c>
    </row>
    <row r="12" spans="1:13" x14ac:dyDescent="0.25">
      <c r="A12" s="1" t="s">
        <v>81</v>
      </c>
      <c r="B12" s="116" t="s">
        <v>82</v>
      </c>
      <c r="C12" s="117">
        <v>23894</v>
      </c>
      <c r="D12" s="118">
        <v>2.6970447160761255</v>
      </c>
      <c r="E12" s="117">
        <v>23484</v>
      </c>
      <c r="F12" s="118">
        <f t="shared" si="3"/>
        <v>-1.715911944421189E-2</v>
      </c>
      <c r="G12" s="117">
        <v>22205</v>
      </c>
      <c r="H12" s="118">
        <f t="shared" si="3"/>
        <v>-5.4462612842786529E-2</v>
      </c>
      <c r="I12" s="117">
        <v>23503</v>
      </c>
      <c r="J12" s="118">
        <f t="shared" si="3"/>
        <v>5.845530285971634E-2</v>
      </c>
      <c r="K12" s="117">
        <v>23510</v>
      </c>
      <c r="L12" s="118">
        <f>IFERROR(K12/I12-1,"-")</f>
        <v>2.9783431902319357E-4</v>
      </c>
    </row>
    <row r="13" spans="1:13" x14ac:dyDescent="0.25">
      <c r="A13" s="1" t="s">
        <v>83</v>
      </c>
      <c r="B13" s="116" t="s">
        <v>84</v>
      </c>
      <c r="C13" s="117">
        <v>20251</v>
      </c>
      <c r="D13" s="118">
        <v>1.9680492452000586</v>
      </c>
      <c r="E13" s="117">
        <v>21547</v>
      </c>
      <c r="F13" s="118">
        <f t="shared" si="3"/>
        <v>6.3996839662238791E-2</v>
      </c>
      <c r="G13" s="117">
        <v>23449</v>
      </c>
      <c r="H13" s="118">
        <f t="shared" si="3"/>
        <v>8.8272149255116616E-2</v>
      </c>
      <c r="I13" s="117">
        <v>19536</v>
      </c>
      <c r="J13" s="118">
        <f t="shared" si="3"/>
        <v>-0.16687278775214298</v>
      </c>
      <c r="K13" s="117">
        <v>23254</v>
      </c>
      <c r="L13" s="118">
        <f>IFERROR(K13/I13-1,"-")</f>
        <v>0.19031531531531543</v>
      </c>
    </row>
    <row r="14" spans="1:13" x14ac:dyDescent="0.25">
      <c r="A14" s="1" t="s">
        <v>85</v>
      </c>
      <c r="B14" s="116" t="s">
        <v>86</v>
      </c>
      <c r="C14" s="117">
        <v>18886</v>
      </c>
      <c r="D14" s="118">
        <v>3.9673855865334033</v>
      </c>
      <c r="E14" s="117">
        <v>21065</v>
      </c>
      <c r="F14" s="118">
        <f t="shared" si="3"/>
        <v>0.11537646934237</v>
      </c>
      <c r="G14" s="117">
        <v>22841</v>
      </c>
      <c r="H14" s="118">
        <f t="shared" si="3"/>
        <v>8.4310467600284822E-2</v>
      </c>
      <c r="I14" s="117">
        <v>23159</v>
      </c>
      <c r="J14" s="118">
        <f t="shared" si="3"/>
        <v>1.3922332647432256E-2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23111</v>
      </c>
      <c r="D15" s="118">
        <v>1.2615715823466092</v>
      </c>
      <c r="E15" s="117">
        <v>26451</v>
      </c>
      <c r="F15" s="118">
        <f t="shared" si="3"/>
        <v>0.14451992557656523</v>
      </c>
      <c r="G15" s="117">
        <v>24893</v>
      </c>
      <c r="H15" s="118">
        <f t="shared" si="3"/>
        <v>-5.8901364787720678E-2</v>
      </c>
      <c r="I15" s="117">
        <v>27952</v>
      </c>
      <c r="J15" s="118">
        <f t="shared" si="3"/>
        <v>0.12288595187402085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24659</v>
      </c>
      <c r="D16" s="118">
        <v>0.35199298207138541</v>
      </c>
      <c r="E16" s="117">
        <v>25495</v>
      </c>
      <c r="F16" s="118">
        <f t="shared" si="3"/>
        <v>3.3902429133379375E-2</v>
      </c>
      <c r="G16" s="117">
        <v>25319</v>
      </c>
      <c r="H16" s="118">
        <f t="shared" si="3"/>
        <v>-6.9033143753677306E-3</v>
      </c>
      <c r="I16" s="117">
        <v>25459</v>
      </c>
      <c r="J16" s="118">
        <f t="shared" si="3"/>
        <v>5.5294442908486729E-3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20130</v>
      </c>
      <c r="D17" s="118">
        <v>0.31853016309687554</v>
      </c>
      <c r="E17" s="117">
        <v>22106</v>
      </c>
      <c r="F17" s="118">
        <f t="shared" si="3"/>
        <v>9.8161947342275235E-2</v>
      </c>
      <c r="G17" s="117">
        <v>21182</v>
      </c>
      <c r="H17" s="118">
        <f t="shared" si="3"/>
        <v>-4.1798606713109532E-2</v>
      </c>
      <c r="I17" s="117">
        <v>24257</v>
      </c>
      <c r="J17" s="118">
        <f t="shared" si="3"/>
        <v>0.14517042772165056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22327</v>
      </c>
      <c r="D18" s="118">
        <v>-3.5133967156439017E-2</v>
      </c>
      <c r="E18" s="117">
        <v>25007</v>
      </c>
      <c r="F18" s="118">
        <f t="shared" si="3"/>
        <v>0.12003403950373981</v>
      </c>
      <c r="G18" s="117">
        <v>27341</v>
      </c>
      <c r="H18" s="118">
        <f t="shared" si="3"/>
        <v>9.3333866517375075E-2</v>
      </c>
      <c r="I18" s="117">
        <v>26482</v>
      </c>
      <c r="J18" s="118">
        <f t="shared" si="3"/>
        <v>-3.1418016897699408E-2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21079</v>
      </c>
      <c r="D19" s="118">
        <v>6.2556709345700234E-2</v>
      </c>
      <c r="E19" s="117">
        <v>24207</v>
      </c>
      <c r="F19" s="118">
        <f t="shared" si="3"/>
        <v>0.14839413634422893</v>
      </c>
      <c r="G19" s="117">
        <v>23363</v>
      </c>
      <c r="H19" s="118">
        <f t="shared" si="3"/>
        <v>-3.4865947866319691E-2</v>
      </c>
      <c r="I19" s="117">
        <v>23375</v>
      </c>
      <c r="J19" s="118">
        <f t="shared" si="3"/>
        <v>5.1363266703763344E-4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23310</v>
      </c>
      <c r="D20" s="118">
        <v>0.17822482814395468</v>
      </c>
      <c r="E20" s="117">
        <v>24142</v>
      </c>
      <c r="F20" s="118">
        <f t="shared" si="3"/>
        <v>3.5692835692835656E-2</v>
      </c>
      <c r="G20" s="117">
        <v>23290</v>
      </c>
      <c r="H20" s="118">
        <f t="shared" si="3"/>
        <v>-3.5291193770193074E-2</v>
      </c>
      <c r="I20" s="117">
        <v>24074</v>
      </c>
      <c r="J20" s="118">
        <f t="shared" si="3"/>
        <v>3.3662516101331086E-2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257142</v>
      </c>
      <c r="D21" s="121">
        <v>0.8322004189645591</v>
      </c>
      <c r="E21" s="120">
        <v>280769</v>
      </c>
      <c r="F21" s="121">
        <f t="shared" si="3"/>
        <v>9.1883084054724673E-2</v>
      </c>
      <c r="G21" s="120">
        <v>288350</v>
      </c>
      <c r="H21" s="121">
        <f t="shared" si="3"/>
        <v>2.7000844110282918E-2</v>
      </c>
      <c r="I21" s="120">
        <v>287664</v>
      </c>
      <c r="J21" s="121">
        <f t="shared" si="3"/>
        <v>-2.3790532339170722E-3</v>
      </c>
      <c r="K21" s="120">
        <v>116188</v>
      </c>
      <c r="L21" s="121">
        <v>2.906842860432568E-2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17"/>
      <c r="L23" s="107"/>
    </row>
    <row r="24" spans="1:13" x14ac:dyDescent="0.25">
      <c r="I24" s="122"/>
      <c r="L24" s="81"/>
    </row>
    <row r="26" spans="1:13" ht="48.75" customHeight="1" thickBot="1" x14ac:dyDescent="0.3">
      <c r="B26" s="277" t="s">
        <v>263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142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5">
        <f t="shared" ref="C29" si="5">E29-1</f>
        <v>2022</v>
      </c>
      <c r="D29" s="302"/>
      <c r="E29" s="303">
        <f t="shared" ref="E29" si="6">G29-1</f>
        <v>2023</v>
      </c>
      <c r="F29" s="302"/>
      <c r="G29" s="303">
        <f t="shared" ref="G29" si="7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12209</v>
      </c>
      <c r="D31" s="118">
        <v>1.0866518543838661</v>
      </c>
      <c r="E31" s="117">
        <v>18402</v>
      </c>
      <c r="F31" s="118">
        <f t="shared" ref="F31:J43" si="8">IFERROR(E31/C31-1,"-")</f>
        <v>0.50724875092145139</v>
      </c>
      <c r="G31" s="117">
        <v>18822</v>
      </c>
      <c r="H31" s="118">
        <f t="shared" si="8"/>
        <v>2.2823606129768415E-2</v>
      </c>
      <c r="I31" s="117">
        <v>18130</v>
      </c>
      <c r="J31" s="118">
        <f t="shared" si="8"/>
        <v>-3.6765487195834612E-2</v>
      </c>
      <c r="K31" s="117">
        <v>19382</v>
      </c>
      <c r="L31" s="118">
        <f t="shared" ref="L31:L35" si="9">IFERROR(K31/I31-1,"-")</f>
        <v>6.9056811913954741E-2</v>
      </c>
    </row>
    <row r="32" spans="1:13" x14ac:dyDescent="0.25">
      <c r="B32" s="116" t="s">
        <v>78</v>
      </c>
      <c r="C32" s="117">
        <v>17700</v>
      </c>
      <c r="D32" s="118">
        <v>2.9307128580946036</v>
      </c>
      <c r="E32" s="117">
        <v>18976</v>
      </c>
      <c r="F32" s="118">
        <f t="shared" si="8"/>
        <v>7.2090395480225888E-2</v>
      </c>
      <c r="G32" s="117">
        <v>20148</v>
      </c>
      <c r="H32" s="118">
        <f t="shared" si="8"/>
        <v>6.1762225969645979E-2</v>
      </c>
      <c r="I32" s="117">
        <v>19062</v>
      </c>
      <c r="J32" s="118">
        <f t="shared" si="8"/>
        <v>-5.390113162596788E-2</v>
      </c>
      <c r="K32" s="117">
        <v>17739</v>
      </c>
      <c r="L32" s="118">
        <f t="shared" si="9"/>
        <v>-6.9405099150141591E-2</v>
      </c>
    </row>
    <row r="33" spans="2:13" x14ac:dyDescent="0.25">
      <c r="B33" s="116" t="s">
        <v>80</v>
      </c>
      <c r="C33" s="117">
        <v>17761</v>
      </c>
      <c r="D33" s="118">
        <v>3.0020279405137451</v>
      </c>
      <c r="E33" s="117">
        <v>17386</v>
      </c>
      <c r="F33" s="118">
        <f t="shared" si="8"/>
        <v>-2.1113676031754958E-2</v>
      </c>
      <c r="G33" s="117">
        <v>22158</v>
      </c>
      <c r="H33" s="118">
        <f t="shared" si="8"/>
        <v>0.27447371448291724</v>
      </c>
      <c r="I33" s="117">
        <v>19601</v>
      </c>
      <c r="J33" s="118">
        <f t="shared" si="8"/>
        <v>-0.11539850166982579</v>
      </c>
      <c r="K33" s="117">
        <v>19142</v>
      </c>
      <c r="L33" s="118">
        <f t="shared" si="9"/>
        <v>-2.3417172593235058E-2</v>
      </c>
    </row>
    <row r="34" spans="2:13" x14ac:dyDescent="0.25">
      <c r="B34" s="116" t="s">
        <v>82</v>
      </c>
      <c r="C34" s="117">
        <v>19923</v>
      </c>
      <c r="D34" s="118">
        <v>2.8677926616191032</v>
      </c>
      <c r="E34" s="117">
        <v>19332</v>
      </c>
      <c r="F34" s="118">
        <f t="shared" si="8"/>
        <v>-2.9664207197711234E-2</v>
      </c>
      <c r="G34" s="117">
        <v>18488</v>
      </c>
      <c r="H34" s="118">
        <f t="shared" si="8"/>
        <v>-4.3658183322987765E-2</v>
      </c>
      <c r="I34" s="117">
        <v>19232</v>
      </c>
      <c r="J34" s="118">
        <f t="shared" si="8"/>
        <v>4.0242319342276067E-2</v>
      </c>
      <c r="K34" s="117">
        <v>19425</v>
      </c>
      <c r="L34" s="118">
        <f t="shared" si="9"/>
        <v>1.0035357737104844E-2</v>
      </c>
    </row>
    <row r="35" spans="2:13" x14ac:dyDescent="0.25">
      <c r="B35" s="116" t="s">
        <v>84</v>
      </c>
      <c r="C35" s="117">
        <v>17673</v>
      </c>
      <c r="D35" s="118">
        <v>2.345258375922771</v>
      </c>
      <c r="E35" s="117">
        <v>18326</v>
      </c>
      <c r="F35" s="118">
        <f t="shared" si="8"/>
        <v>3.6949018276466905E-2</v>
      </c>
      <c r="G35" s="117">
        <v>19636</v>
      </c>
      <c r="H35" s="118">
        <f t="shared" si="8"/>
        <v>7.1483138710029426E-2</v>
      </c>
      <c r="I35" s="117">
        <v>15443</v>
      </c>
      <c r="J35" s="118">
        <f t="shared" si="8"/>
        <v>-0.21353636178447744</v>
      </c>
      <c r="K35" s="117">
        <v>19974</v>
      </c>
      <c r="L35" s="118">
        <f t="shared" si="9"/>
        <v>0.29340154115133066</v>
      </c>
    </row>
    <row r="36" spans="2:13" x14ac:dyDescent="0.25">
      <c r="B36" s="116" t="s">
        <v>86</v>
      </c>
      <c r="C36" s="117">
        <v>15881</v>
      </c>
      <c r="D36" s="118">
        <v>5.7008438818565397</v>
      </c>
      <c r="E36" s="117">
        <v>17783</v>
      </c>
      <c r="F36" s="118">
        <f t="shared" si="8"/>
        <v>0.11976575782381471</v>
      </c>
      <c r="G36" s="117">
        <v>19273</v>
      </c>
      <c r="H36" s="118">
        <f t="shared" si="8"/>
        <v>8.378788730810327E-2</v>
      </c>
      <c r="I36" s="117">
        <v>19200</v>
      </c>
      <c r="J36" s="118">
        <f t="shared" si="8"/>
        <v>-3.7876822497794338E-3</v>
      </c>
      <c r="K36" s="117"/>
      <c r="L36" s="118"/>
    </row>
    <row r="37" spans="2:13" x14ac:dyDescent="0.25">
      <c r="B37" s="116" t="s">
        <v>88</v>
      </c>
      <c r="C37" s="117">
        <v>18743</v>
      </c>
      <c r="D37" s="118">
        <v>1.2620082066135652</v>
      </c>
      <c r="E37" s="117">
        <v>22420</v>
      </c>
      <c r="F37" s="118">
        <f t="shared" si="8"/>
        <v>0.19617990716534184</v>
      </c>
      <c r="G37" s="117">
        <v>20528</v>
      </c>
      <c r="H37" s="118">
        <f t="shared" si="8"/>
        <v>-8.4388938447814477E-2</v>
      </c>
      <c r="I37" s="117">
        <v>22688</v>
      </c>
      <c r="J37" s="118">
        <f t="shared" si="8"/>
        <v>0.10522213561964144</v>
      </c>
      <c r="K37" s="117"/>
      <c r="L37" s="118"/>
    </row>
    <row r="38" spans="2:13" x14ac:dyDescent="0.25">
      <c r="B38" s="116" t="s">
        <v>90</v>
      </c>
      <c r="C38" s="117">
        <v>20467</v>
      </c>
      <c r="D38" s="118">
        <v>0.2921085858585859</v>
      </c>
      <c r="E38" s="117">
        <v>20391</v>
      </c>
      <c r="F38" s="118">
        <f t="shared" si="8"/>
        <v>-3.7132945717496257E-3</v>
      </c>
      <c r="G38" s="117">
        <v>20545</v>
      </c>
      <c r="H38" s="118">
        <f t="shared" si="8"/>
        <v>7.5523515276347819E-3</v>
      </c>
      <c r="I38" s="117">
        <v>19559</v>
      </c>
      <c r="J38" s="118">
        <f t="shared" si="8"/>
        <v>-4.7992212217084496E-2</v>
      </c>
      <c r="K38" s="117"/>
      <c r="L38" s="118"/>
    </row>
    <row r="39" spans="2:13" x14ac:dyDescent="0.25">
      <c r="B39" s="116" t="s">
        <v>92</v>
      </c>
      <c r="C39" s="117">
        <v>16918</v>
      </c>
      <c r="D39" s="118">
        <v>0.29233824765105787</v>
      </c>
      <c r="E39" s="117">
        <v>18135</v>
      </c>
      <c r="F39" s="118">
        <f t="shared" si="8"/>
        <v>7.1935216928715073E-2</v>
      </c>
      <c r="G39" s="117">
        <v>17254</v>
      </c>
      <c r="H39" s="118">
        <f t="shared" si="8"/>
        <v>-4.8580093741384056E-2</v>
      </c>
      <c r="I39" s="117">
        <v>20129</v>
      </c>
      <c r="J39" s="118">
        <f t="shared" si="8"/>
        <v>0.16662802828329659</v>
      </c>
      <c r="K39" s="117"/>
      <c r="L39" s="118"/>
    </row>
    <row r="40" spans="2:13" x14ac:dyDescent="0.25">
      <c r="B40" s="116" t="s">
        <v>94</v>
      </c>
      <c r="C40" s="117">
        <v>18718</v>
      </c>
      <c r="D40" s="118">
        <v>-4.6167957602935128E-2</v>
      </c>
      <c r="E40" s="117">
        <v>20522</v>
      </c>
      <c r="F40" s="118">
        <f t="shared" si="8"/>
        <v>9.6377818142963978E-2</v>
      </c>
      <c r="G40" s="117">
        <v>22570</v>
      </c>
      <c r="H40" s="118">
        <f t="shared" si="8"/>
        <v>9.9795341584640873E-2</v>
      </c>
      <c r="I40" s="117">
        <v>21549</v>
      </c>
      <c r="J40" s="118">
        <f t="shared" si="8"/>
        <v>-4.5237040319007549E-2</v>
      </c>
      <c r="K40" s="117"/>
      <c r="L40" s="118"/>
    </row>
    <row r="41" spans="2:13" x14ac:dyDescent="0.25">
      <c r="B41" s="116" t="s">
        <v>96</v>
      </c>
      <c r="C41" s="117">
        <v>16558</v>
      </c>
      <c r="D41" s="118">
        <v>6.0760724267834298E-3</v>
      </c>
      <c r="E41" s="117">
        <v>20019</v>
      </c>
      <c r="F41" s="118">
        <f t="shared" si="8"/>
        <v>0.2090228288440632</v>
      </c>
      <c r="G41" s="117">
        <v>18565</v>
      </c>
      <c r="H41" s="118">
        <f t="shared" si="8"/>
        <v>-7.263100054947802E-2</v>
      </c>
      <c r="I41" s="117">
        <v>18927</v>
      </c>
      <c r="J41" s="118">
        <f t="shared" si="8"/>
        <v>1.9499057366011208E-2</v>
      </c>
      <c r="K41" s="117"/>
      <c r="L41" s="118"/>
    </row>
    <row r="42" spans="2:13" x14ac:dyDescent="0.25">
      <c r="B42" s="116" t="s">
        <v>98</v>
      </c>
      <c r="C42" s="117">
        <v>18747</v>
      </c>
      <c r="D42" s="118">
        <v>0.19445683338642872</v>
      </c>
      <c r="E42" s="117">
        <v>19529</v>
      </c>
      <c r="F42" s="118">
        <f t="shared" si="8"/>
        <v>4.1713340801194931E-2</v>
      </c>
      <c r="G42" s="117">
        <v>18483</v>
      </c>
      <c r="H42" s="118">
        <f t="shared" si="8"/>
        <v>-5.356137026985508E-2</v>
      </c>
      <c r="I42" s="117">
        <v>19257</v>
      </c>
      <c r="J42" s="118">
        <f t="shared" si="8"/>
        <v>4.1876318779418886E-2</v>
      </c>
      <c r="K42" s="117"/>
      <c r="L42" s="118"/>
    </row>
    <row r="43" spans="2:13" ht="15.75" x14ac:dyDescent="0.25">
      <c r="B43" s="119" t="s">
        <v>32</v>
      </c>
      <c r="C43" s="120">
        <v>211298</v>
      </c>
      <c r="D43" s="121">
        <v>0.81231666523715584</v>
      </c>
      <c r="E43" s="120">
        <v>231221</v>
      </c>
      <c r="F43" s="121">
        <f t="shared" si="8"/>
        <v>9.4288635008376698E-2</v>
      </c>
      <c r="G43" s="120">
        <v>236470</v>
      </c>
      <c r="H43" s="121">
        <f t="shared" si="8"/>
        <v>2.2701225234732059E-2</v>
      </c>
      <c r="I43" s="120">
        <v>232777</v>
      </c>
      <c r="J43" s="121">
        <f t="shared" si="8"/>
        <v>-1.5617203027868176E-2</v>
      </c>
      <c r="K43" s="120">
        <v>95662</v>
      </c>
      <c r="L43" s="121">
        <v>4.5852101281322444E-2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I46" s="81"/>
    </row>
    <row r="48" spans="2:13" ht="48.75" customHeight="1" thickBot="1" x14ac:dyDescent="0.3">
      <c r="B48" s="277" t="s">
        <v>264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143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5">
        <f t="shared" ref="C51" si="10">E51-1</f>
        <v>2022</v>
      </c>
      <c r="D51" s="302"/>
      <c r="E51" s="303">
        <f t="shared" ref="E51" si="11">G51-1</f>
        <v>2023</v>
      </c>
      <c r="F51" s="302"/>
      <c r="G51" s="303">
        <f t="shared" ref="G51" si="12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9227</v>
      </c>
      <c r="D53" s="118" t="s">
        <v>257</v>
      </c>
      <c r="E53" s="117">
        <v>14935</v>
      </c>
      <c r="F53" s="118">
        <f t="shared" ref="F53:J65" si="13">IFERROR(E53/C53-1,"-")</f>
        <v>0.61861926953506008</v>
      </c>
      <c r="G53" s="117">
        <v>14894</v>
      </c>
      <c r="H53" s="118">
        <f t="shared" si="13"/>
        <v>-2.7452293270839867E-3</v>
      </c>
      <c r="I53" s="117">
        <v>14208</v>
      </c>
      <c r="J53" s="118">
        <f t="shared" si="13"/>
        <v>-4.6058815630455219E-2</v>
      </c>
      <c r="K53" s="117">
        <v>15585</v>
      </c>
      <c r="L53" s="118">
        <f t="shared" ref="L53:L57" si="14">IFERROR(K53/I53-1,"-")</f>
        <v>9.6917229729729826E-2</v>
      </c>
    </row>
    <row r="54" spans="1:13" x14ac:dyDescent="0.25">
      <c r="A54" s="1">
        <v>2</v>
      </c>
      <c r="B54" s="116" t="s">
        <v>78</v>
      </c>
      <c r="C54" s="117">
        <v>13725</v>
      </c>
      <c r="D54" s="118" t="s">
        <v>257</v>
      </c>
      <c r="E54" s="117">
        <v>15417</v>
      </c>
      <c r="F54" s="118">
        <f t="shared" si="13"/>
        <v>0.12327868852459023</v>
      </c>
      <c r="G54" s="117">
        <v>15736</v>
      </c>
      <c r="H54" s="118">
        <f t="shared" si="13"/>
        <v>2.0691444509307821E-2</v>
      </c>
      <c r="I54" s="117">
        <v>15122</v>
      </c>
      <c r="J54" s="118">
        <f t="shared" si="13"/>
        <v>-3.9018810371123536E-2</v>
      </c>
      <c r="K54" s="117">
        <v>14293</v>
      </c>
      <c r="L54" s="118">
        <f t="shared" si="14"/>
        <v>-5.4820790900674488E-2</v>
      </c>
    </row>
    <row r="55" spans="1:13" x14ac:dyDescent="0.25">
      <c r="A55" s="1">
        <v>3</v>
      </c>
      <c r="B55" s="116" t="s">
        <v>80</v>
      </c>
      <c r="C55" s="117">
        <v>13764</v>
      </c>
      <c r="D55" s="118" t="s">
        <v>257</v>
      </c>
      <c r="E55" s="117">
        <v>13769</v>
      </c>
      <c r="F55" s="118">
        <f t="shared" si="13"/>
        <v>3.6326649229878605E-4</v>
      </c>
      <c r="G55" s="117">
        <v>17491</v>
      </c>
      <c r="H55" s="118">
        <f t="shared" si="13"/>
        <v>0.27031737962088753</v>
      </c>
      <c r="I55" s="117">
        <v>15694</v>
      </c>
      <c r="J55" s="118">
        <f t="shared" si="13"/>
        <v>-0.10273855125493114</v>
      </c>
      <c r="K55" s="117">
        <v>15178</v>
      </c>
      <c r="L55" s="118">
        <f t="shared" si="14"/>
        <v>-3.2878807187460168E-2</v>
      </c>
    </row>
    <row r="56" spans="1:13" x14ac:dyDescent="0.25">
      <c r="A56" s="1">
        <v>4</v>
      </c>
      <c r="B56" s="116" t="s">
        <v>82</v>
      </c>
      <c r="C56" s="117">
        <v>16004</v>
      </c>
      <c r="D56" s="118" t="s">
        <v>257</v>
      </c>
      <c r="E56" s="117">
        <v>15420</v>
      </c>
      <c r="F56" s="118">
        <f t="shared" si="13"/>
        <v>-3.649087728067979E-2</v>
      </c>
      <c r="G56" s="117">
        <v>14826</v>
      </c>
      <c r="H56" s="118">
        <f t="shared" si="13"/>
        <v>-3.8521400778210091E-2</v>
      </c>
      <c r="I56" s="117">
        <v>15532</v>
      </c>
      <c r="J56" s="118">
        <f t="shared" si="13"/>
        <v>4.7619047619047672E-2</v>
      </c>
      <c r="K56" s="117">
        <v>14580</v>
      </c>
      <c r="L56" s="118">
        <f t="shared" si="14"/>
        <v>-6.1292814833891374E-2</v>
      </c>
    </row>
    <row r="57" spans="1:13" x14ac:dyDescent="0.25">
      <c r="A57" s="1">
        <v>5</v>
      </c>
      <c r="B57" s="116" t="s">
        <v>84</v>
      </c>
      <c r="C57" s="117">
        <v>13304</v>
      </c>
      <c r="D57" s="118" t="s">
        <v>257</v>
      </c>
      <c r="E57" s="117">
        <v>14308</v>
      </c>
      <c r="F57" s="118">
        <f t="shared" si="13"/>
        <v>7.5466025255562341E-2</v>
      </c>
      <c r="G57" s="117">
        <v>15219</v>
      </c>
      <c r="H57" s="118">
        <f t="shared" si="13"/>
        <v>6.3670673748951634E-2</v>
      </c>
      <c r="I57" s="117">
        <v>10784</v>
      </c>
      <c r="J57" s="118">
        <f t="shared" si="13"/>
        <v>-0.29141205072606613</v>
      </c>
      <c r="K57" s="117">
        <v>13364</v>
      </c>
      <c r="L57" s="118">
        <f t="shared" si="14"/>
        <v>0.2392433234421365</v>
      </c>
    </row>
    <row r="58" spans="1:13" x14ac:dyDescent="0.25">
      <c r="A58" s="1">
        <v>6</v>
      </c>
      <c r="B58" s="116" t="s">
        <v>86</v>
      </c>
      <c r="C58" s="117">
        <v>11604</v>
      </c>
      <c r="D58" s="118" t="s">
        <v>257</v>
      </c>
      <c r="E58" s="117">
        <v>13809</v>
      </c>
      <c r="F58" s="118">
        <f t="shared" si="13"/>
        <v>0.19002068252326776</v>
      </c>
      <c r="G58" s="117">
        <v>14680</v>
      </c>
      <c r="H58" s="118">
        <f t="shared" si="13"/>
        <v>6.3074806285755569E-2</v>
      </c>
      <c r="I58" s="117">
        <v>14746</v>
      </c>
      <c r="J58" s="118">
        <f t="shared" si="13"/>
        <v>4.4959128065396037E-3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13798</v>
      </c>
      <c r="D59" s="118">
        <v>1.5105531295487626</v>
      </c>
      <c r="E59" s="117">
        <v>17801</v>
      </c>
      <c r="F59" s="118">
        <f t="shared" si="13"/>
        <v>0.29011450934918104</v>
      </c>
      <c r="G59" s="117">
        <v>15688</v>
      </c>
      <c r="H59" s="118">
        <f t="shared" si="13"/>
        <v>-0.11870119656199085</v>
      </c>
      <c r="I59" s="117">
        <v>17978</v>
      </c>
      <c r="J59" s="118">
        <f t="shared" si="13"/>
        <v>0.14597144314125443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15896</v>
      </c>
      <c r="D60" s="118">
        <v>0.59310483062738029</v>
      </c>
      <c r="E60" s="117">
        <v>15580</v>
      </c>
      <c r="F60" s="118">
        <f t="shared" si="13"/>
        <v>-1.9879214896829422E-2</v>
      </c>
      <c r="G60" s="117">
        <v>15273</v>
      </c>
      <c r="H60" s="118">
        <f t="shared" si="13"/>
        <v>-1.9704749679075761E-2</v>
      </c>
      <c r="I60" s="117">
        <v>14386</v>
      </c>
      <c r="J60" s="118">
        <f t="shared" si="13"/>
        <v>-5.8076343874811753E-2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12977</v>
      </c>
      <c r="D61" s="118">
        <v>0.35799497697781502</v>
      </c>
      <c r="E61" s="117">
        <v>14015</v>
      </c>
      <c r="F61" s="118">
        <f t="shared" si="13"/>
        <v>7.9987670493950835E-2</v>
      </c>
      <c r="G61" s="117">
        <v>12989</v>
      </c>
      <c r="H61" s="118">
        <f t="shared" si="13"/>
        <v>-7.3207277916518043E-2</v>
      </c>
      <c r="I61" s="117">
        <v>16265</v>
      </c>
      <c r="J61" s="118">
        <f t="shared" si="13"/>
        <v>0.25221341134806385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14897</v>
      </c>
      <c r="D62" s="118">
        <v>-1.3423719712735149E-4</v>
      </c>
      <c r="E62" s="117">
        <v>15893</v>
      </c>
      <c r="F62" s="118">
        <f t="shared" si="13"/>
        <v>6.6859099147479339E-2</v>
      </c>
      <c r="G62" s="117">
        <v>17980</v>
      </c>
      <c r="H62" s="118">
        <f t="shared" si="13"/>
        <v>0.13131567356697915</v>
      </c>
      <c r="I62" s="117">
        <v>17112</v>
      </c>
      <c r="J62" s="118">
        <f t="shared" si="13"/>
        <v>-4.8275862068965503E-2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13391</v>
      </c>
      <c r="D63" s="118">
        <v>0.10304777594728165</v>
      </c>
      <c r="E63" s="117">
        <v>15821</v>
      </c>
      <c r="F63" s="118">
        <f t="shared" si="13"/>
        <v>0.18146516316929273</v>
      </c>
      <c r="G63" s="117">
        <v>14412</v>
      </c>
      <c r="H63" s="118">
        <f t="shared" si="13"/>
        <v>-8.9058845837810541E-2</v>
      </c>
      <c r="I63" s="117">
        <v>14925</v>
      </c>
      <c r="J63" s="118">
        <f t="shared" si="13"/>
        <v>3.5595337218984113E-2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15326</v>
      </c>
      <c r="D64" s="118">
        <v>0.26891869514820343</v>
      </c>
      <c r="E64" s="117">
        <v>15445</v>
      </c>
      <c r="F64" s="118">
        <f t="shared" si="13"/>
        <v>7.7645830614641032E-3</v>
      </c>
      <c r="G64" s="117">
        <v>14687</v>
      </c>
      <c r="H64" s="118">
        <f t="shared" si="13"/>
        <v>-4.90773713175785E-2</v>
      </c>
      <c r="I64" s="117">
        <v>15398</v>
      </c>
      <c r="J64" s="118">
        <f t="shared" si="13"/>
        <v>4.8410158643698464E-2</v>
      </c>
      <c r="K64" s="117"/>
      <c r="L64" s="118"/>
    </row>
    <row r="65" spans="1:13" ht="15.75" x14ac:dyDescent="0.25">
      <c r="B65" s="119" t="s">
        <v>32</v>
      </c>
      <c r="C65" s="120">
        <v>163913</v>
      </c>
      <c r="D65" s="121">
        <v>0.8764438542465629</v>
      </c>
      <c r="E65" s="120">
        <v>182213</v>
      </c>
      <c r="F65" s="121">
        <f t="shared" si="13"/>
        <v>0.11164459194816767</v>
      </c>
      <c r="G65" s="120">
        <v>183875</v>
      </c>
      <c r="H65" s="121">
        <f t="shared" si="13"/>
        <v>9.1211933286867719E-3</v>
      </c>
      <c r="I65" s="120">
        <v>182150</v>
      </c>
      <c r="J65" s="121">
        <f t="shared" si="13"/>
        <v>-9.3813732154996998E-3</v>
      </c>
      <c r="K65" s="120">
        <v>76202</v>
      </c>
      <c r="L65" s="121">
        <v>6.8152509111297999E-2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265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144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5">
        <f t="shared" ref="C73" si="15">E73-1</f>
        <v>2022</v>
      </c>
      <c r="D73" s="302"/>
      <c r="E73" s="303">
        <f t="shared" ref="E73" si="16">G73-1</f>
        <v>2023</v>
      </c>
      <c r="F73" s="302"/>
      <c r="G73" s="303">
        <f t="shared" ref="G73" si="17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2982</v>
      </c>
      <c r="D75" s="118" t="s">
        <v>257</v>
      </c>
      <c r="E75" s="117">
        <v>3467</v>
      </c>
      <c r="F75" s="118">
        <f t="shared" ref="F75:J87" si="18">IFERROR(E75/C75-1,"-")</f>
        <v>0.16264252179745142</v>
      </c>
      <c r="G75" s="117">
        <v>3928</v>
      </c>
      <c r="H75" s="118">
        <f t="shared" si="18"/>
        <v>0.13296798384770692</v>
      </c>
      <c r="I75" s="117">
        <v>3922</v>
      </c>
      <c r="J75" s="118">
        <f t="shared" si="18"/>
        <v>-1.5274949083503575E-3</v>
      </c>
      <c r="K75" s="117">
        <v>3797</v>
      </c>
      <c r="L75" s="118">
        <f t="shared" ref="L75:L79" si="19">IFERROR(K75/I75-1,"-")</f>
        <v>-3.1871494135645051E-2</v>
      </c>
    </row>
    <row r="76" spans="1:13" x14ac:dyDescent="0.25">
      <c r="A76" s="1">
        <v>2</v>
      </c>
      <c r="B76" s="116" t="s">
        <v>78</v>
      </c>
      <c r="C76" s="117">
        <v>3975</v>
      </c>
      <c r="D76" s="118" t="s">
        <v>257</v>
      </c>
      <c r="E76" s="117">
        <v>3559</v>
      </c>
      <c r="F76" s="118">
        <f t="shared" si="18"/>
        <v>-0.10465408805031451</v>
      </c>
      <c r="G76" s="117">
        <v>4412</v>
      </c>
      <c r="H76" s="118">
        <f t="shared" si="18"/>
        <v>0.2396740657488059</v>
      </c>
      <c r="I76" s="117">
        <v>3940</v>
      </c>
      <c r="J76" s="118">
        <f t="shared" si="18"/>
        <v>-0.10698096101541255</v>
      </c>
      <c r="K76" s="117">
        <v>3918</v>
      </c>
      <c r="L76" s="118">
        <f t="shared" si="19"/>
        <v>-5.583756345177715E-3</v>
      </c>
    </row>
    <row r="77" spans="1:13" x14ac:dyDescent="0.25">
      <c r="A77" s="1">
        <v>3</v>
      </c>
      <c r="B77" s="116" t="s">
        <v>80</v>
      </c>
      <c r="C77" s="117">
        <v>3997</v>
      </c>
      <c r="D77" s="118" t="s">
        <v>257</v>
      </c>
      <c r="E77" s="117">
        <v>3617</v>
      </c>
      <c r="F77" s="118">
        <f t="shared" si="18"/>
        <v>-9.5071303477608171E-2</v>
      </c>
      <c r="G77" s="117">
        <v>4667</v>
      </c>
      <c r="H77" s="118">
        <f t="shared" si="18"/>
        <v>0.29029582526956044</v>
      </c>
      <c r="I77" s="117">
        <v>3907</v>
      </c>
      <c r="J77" s="118">
        <f t="shared" si="18"/>
        <v>-0.16284551103492606</v>
      </c>
      <c r="K77" s="117">
        <v>3901</v>
      </c>
      <c r="L77" s="118">
        <f t="shared" si="19"/>
        <v>-1.5357051446122094E-3</v>
      </c>
    </row>
    <row r="78" spans="1:13" x14ac:dyDescent="0.25">
      <c r="A78" s="1">
        <v>4</v>
      </c>
      <c r="B78" s="116" t="s">
        <v>82</v>
      </c>
      <c r="C78" s="117">
        <v>3919</v>
      </c>
      <c r="D78" s="118" t="s">
        <v>257</v>
      </c>
      <c r="E78" s="117">
        <v>3912</v>
      </c>
      <c r="F78" s="118">
        <f t="shared" si="18"/>
        <v>-1.7861699413115328E-3</v>
      </c>
      <c r="G78" s="117">
        <v>3662</v>
      </c>
      <c r="H78" s="118">
        <f t="shared" si="18"/>
        <v>-6.3905930470347649E-2</v>
      </c>
      <c r="I78" s="117">
        <v>3700</v>
      </c>
      <c r="J78" s="118">
        <f t="shared" si="18"/>
        <v>1.0376843255051948E-2</v>
      </c>
      <c r="K78" s="117">
        <v>3434</v>
      </c>
      <c r="L78" s="118">
        <f t="shared" si="19"/>
        <v>-7.1891891891891935E-2</v>
      </c>
    </row>
    <row r="79" spans="1:13" x14ac:dyDescent="0.25">
      <c r="A79" s="1">
        <v>5</v>
      </c>
      <c r="B79" s="116" t="s">
        <v>84</v>
      </c>
      <c r="C79" s="117">
        <v>4369</v>
      </c>
      <c r="D79" s="118" t="s">
        <v>257</v>
      </c>
      <c r="E79" s="117">
        <v>4018</v>
      </c>
      <c r="F79" s="118">
        <f t="shared" si="18"/>
        <v>-8.0338750286106708E-2</v>
      </c>
      <c r="G79" s="117">
        <v>4417</v>
      </c>
      <c r="H79" s="118">
        <f t="shared" si="18"/>
        <v>9.9303135888501703E-2</v>
      </c>
      <c r="I79" s="117">
        <v>4659</v>
      </c>
      <c r="J79" s="118">
        <f t="shared" si="18"/>
        <v>5.4788317862802804E-2</v>
      </c>
      <c r="K79" s="117">
        <v>4076</v>
      </c>
      <c r="L79" s="118">
        <f t="shared" si="19"/>
        <v>-0.1251341489590041</v>
      </c>
    </row>
    <row r="80" spans="1:13" x14ac:dyDescent="0.25">
      <c r="A80" s="1">
        <v>6</v>
      </c>
      <c r="B80" s="116" t="s">
        <v>86</v>
      </c>
      <c r="C80" s="117">
        <v>4277</v>
      </c>
      <c r="D80" s="118" t="s">
        <v>257</v>
      </c>
      <c r="E80" s="117">
        <v>3974</v>
      </c>
      <c r="F80" s="118">
        <f t="shared" si="18"/>
        <v>-7.0844049567453826E-2</v>
      </c>
      <c r="G80" s="117">
        <v>4593</v>
      </c>
      <c r="H80" s="118">
        <f t="shared" si="18"/>
        <v>0.15576245596376448</v>
      </c>
      <c r="I80" s="117">
        <v>4454</v>
      </c>
      <c r="J80" s="118">
        <f t="shared" si="18"/>
        <v>-3.026344437187023E-2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4945</v>
      </c>
      <c r="D81" s="118">
        <v>0.77240143369175618</v>
      </c>
      <c r="E81" s="117">
        <v>4619</v>
      </c>
      <c r="F81" s="118">
        <f t="shared" si="18"/>
        <v>-6.5925176946410535E-2</v>
      </c>
      <c r="G81" s="117">
        <v>4840</v>
      </c>
      <c r="H81" s="118">
        <f t="shared" si="18"/>
        <v>4.7845854080969863E-2</v>
      </c>
      <c r="I81" s="117">
        <v>4710</v>
      </c>
      <c r="J81" s="118">
        <f t="shared" si="18"/>
        <v>-2.6859504132231371E-2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4571</v>
      </c>
      <c r="D82" s="118">
        <v>-0.22023200272944388</v>
      </c>
      <c r="E82" s="117">
        <v>4811</v>
      </c>
      <c r="F82" s="118">
        <f t="shared" si="18"/>
        <v>5.2504922336469084E-2</v>
      </c>
      <c r="G82" s="117">
        <v>5272</v>
      </c>
      <c r="H82" s="118">
        <f t="shared" si="18"/>
        <v>9.5822074412803993E-2</v>
      </c>
      <c r="I82" s="117">
        <v>5173</v>
      </c>
      <c r="J82" s="118">
        <f t="shared" si="18"/>
        <v>-1.8778452200303497E-2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3941</v>
      </c>
      <c r="D83" s="118">
        <v>0.11485148514851495</v>
      </c>
      <c r="E83" s="117">
        <v>4120</v>
      </c>
      <c r="F83" s="118">
        <f t="shared" si="18"/>
        <v>4.5419944176604998E-2</v>
      </c>
      <c r="G83" s="117">
        <v>4265</v>
      </c>
      <c r="H83" s="118">
        <f t="shared" si="18"/>
        <v>3.5194174757281482E-2</v>
      </c>
      <c r="I83" s="117">
        <v>3864</v>
      </c>
      <c r="J83" s="118">
        <f t="shared" si="18"/>
        <v>-9.4021101992965983E-2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3821</v>
      </c>
      <c r="D84" s="118">
        <v>-0.19132275132275134</v>
      </c>
      <c r="E84" s="117">
        <v>4629</v>
      </c>
      <c r="F84" s="118">
        <f t="shared" si="18"/>
        <v>0.21146296780947393</v>
      </c>
      <c r="G84" s="117">
        <v>4590</v>
      </c>
      <c r="H84" s="118">
        <f t="shared" si="18"/>
        <v>-8.4251458198314477E-3</v>
      </c>
      <c r="I84" s="117">
        <v>4437</v>
      </c>
      <c r="J84" s="118">
        <f t="shared" si="18"/>
        <v>-3.3333333333333326E-2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3167</v>
      </c>
      <c r="D85" s="118">
        <v>-0.2665585919407133</v>
      </c>
      <c r="E85" s="117">
        <v>4198</v>
      </c>
      <c r="F85" s="118">
        <f t="shared" si="18"/>
        <v>0.32554467950742016</v>
      </c>
      <c r="G85" s="117">
        <v>4153</v>
      </c>
      <c r="H85" s="118">
        <f t="shared" si="18"/>
        <v>-1.0719390185802813E-2</v>
      </c>
      <c r="I85" s="117">
        <v>4002</v>
      </c>
      <c r="J85" s="118">
        <f t="shared" si="18"/>
        <v>-3.6359258367445246E-2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3421</v>
      </c>
      <c r="D86" s="118">
        <v>-5.4188554050317972E-2</v>
      </c>
      <c r="E86" s="117">
        <v>4084</v>
      </c>
      <c r="F86" s="118">
        <f t="shared" si="18"/>
        <v>0.19380298158433207</v>
      </c>
      <c r="G86" s="117">
        <v>3796</v>
      </c>
      <c r="H86" s="118">
        <f t="shared" si="18"/>
        <v>-7.0519098922624868E-2</v>
      </c>
      <c r="I86" s="117">
        <v>3859</v>
      </c>
      <c r="J86" s="118">
        <f t="shared" si="18"/>
        <v>1.6596417281348863E-2</v>
      </c>
      <c r="K86" s="117"/>
      <c r="L86" s="118"/>
    </row>
    <row r="87" spans="1:13" ht="15.75" x14ac:dyDescent="0.25">
      <c r="B87" s="119" t="s">
        <v>32</v>
      </c>
      <c r="C87" s="120">
        <v>47385</v>
      </c>
      <c r="D87" s="121">
        <v>0.62072032014228551</v>
      </c>
      <c r="E87" s="120">
        <v>49008</v>
      </c>
      <c r="F87" s="121">
        <f t="shared" si="18"/>
        <v>3.4251345362456442E-2</v>
      </c>
      <c r="G87" s="120">
        <v>52595</v>
      </c>
      <c r="H87" s="121">
        <f t="shared" si="18"/>
        <v>7.3192131896833157E-2</v>
      </c>
      <c r="I87" s="120">
        <v>50627</v>
      </c>
      <c r="J87" s="121">
        <f t="shared" si="18"/>
        <v>-3.741800551383212E-2</v>
      </c>
      <c r="K87" s="120">
        <v>19460</v>
      </c>
      <c r="L87" s="121">
        <v>-3.3187599364069897E-2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266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120</v>
      </c>
    </row>
    <row r="94" spans="1:13" ht="22.5" thickTop="1" thickBot="1" x14ac:dyDescent="0.3">
      <c r="B94" s="123" t="s">
        <v>101</v>
      </c>
      <c r="C94" s="299" t="s">
        <v>34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5">
        <f t="shared" ref="C95" si="20">E95-1</f>
        <v>2022</v>
      </c>
      <c r="D95" s="302"/>
      <c r="E95" s="303">
        <f t="shared" ref="E95" si="21">G95-1</f>
        <v>2023</v>
      </c>
      <c r="F95" s="302"/>
      <c r="G95" s="303">
        <f t="shared" ref="G95" si="22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3389</v>
      </c>
      <c r="D97" s="118">
        <v>8.1102150537634401</v>
      </c>
      <c r="E97" s="117">
        <v>4088</v>
      </c>
      <c r="F97" s="118">
        <f t="shared" ref="F97:J109" si="23">IFERROR(E97/C97-1,"-")</f>
        <v>0.20625553260548823</v>
      </c>
      <c r="G97" s="117">
        <v>4368</v>
      </c>
      <c r="H97" s="118">
        <f t="shared" si="23"/>
        <v>6.8493150684931559E-2</v>
      </c>
      <c r="I97" s="117">
        <v>4398</v>
      </c>
      <c r="J97" s="118">
        <f t="shared" si="23"/>
        <v>6.8681318681318437E-3</v>
      </c>
      <c r="K97" s="117">
        <v>4401</v>
      </c>
      <c r="L97" s="118">
        <f t="shared" ref="L97:L101" si="24">IFERROR(K97/I97-1,"-")</f>
        <v>6.8212824010904782E-4</v>
      </c>
    </row>
    <row r="98" spans="2:12" x14ac:dyDescent="0.25">
      <c r="B98" s="116" t="s">
        <v>78</v>
      </c>
      <c r="C98" s="117">
        <v>3966</v>
      </c>
      <c r="D98" s="118">
        <v>5.2753164556962027</v>
      </c>
      <c r="E98" s="117">
        <v>4110</v>
      </c>
      <c r="F98" s="118">
        <f t="shared" si="23"/>
        <v>3.6308623298033194E-2</v>
      </c>
      <c r="G98" s="117">
        <v>3773</v>
      </c>
      <c r="H98" s="118">
        <f t="shared" si="23"/>
        <v>-8.1995133819951382E-2</v>
      </c>
      <c r="I98" s="117">
        <v>4223</v>
      </c>
      <c r="J98" s="118">
        <f t="shared" si="23"/>
        <v>0.11926848661542544</v>
      </c>
      <c r="K98" s="117">
        <v>4225</v>
      </c>
      <c r="L98" s="118">
        <f t="shared" si="24"/>
        <v>4.7359696897930625E-4</v>
      </c>
    </row>
    <row r="99" spans="2:12" x14ac:dyDescent="0.25">
      <c r="B99" s="116" t="s">
        <v>80</v>
      </c>
      <c r="C99" s="117">
        <v>4470</v>
      </c>
      <c r="D99" s="118">
        <v>3.5846153846153843</v>
      </c>
      <c r="E99" s="117">
        <v>4303</v>
      </c>
      <c r="F99" s="118">
        <f t="shared" si="23"/>
        <v>-3.7360178970917257E-2</v>
      </c>
      <c r="G99" s="117">
        <v>5198</v>
      </c>
      <c r="H99" s="118">
        <f t="shared" si="23"/>
        <v>0.20799442249593314</v>
      </c>
      <c r="I99" s="117">
        <v>4453</v>
      </c>
      <c r="J99" s="118">
        <f t="shared" si="23"/>
        <v>-0.14332435552135436</v>
      </c>
      <c r="K99" s="117">
        <v>4535</v>
      </c>
      <c r="L99" s="118">
        <f t="shared" si="24"/>
        <v>1.8414551987424144E-2</v>
      </c>
    </row>
    <row r="100" spans="2:12" x14ac:dyDescent="0.25">
      <c r="B100" s="116" t="s">
        <v>82</v>
      </c>
      <c r="C100" s="117">
        <v>3971</v>
      </c>
      <c r="D100" s="118">
        <v>2.0266768292682928</v>
      </c>
      <c r="E100" s="117">
        <v>4152</v>
      </c>
      <c r="F100" s="118">
        <f t="shared" si="23"/>
        <v>4.5580458322840522E-2</v>
      </c>
      <c r="G100" s="117">
        <v>3717</v>
      </c>
      <c r="H100" s="118">
        <f t="shared" si="23"/>
        <v>-0.10476878612716767</v>
      </c>
      <c r="I100" s="117">
        <v>4271</v>
      </c>
      <c r="J100" s="118">
        <f t="shared" si="23"/>
        <v>0.14904492870594566</v>
      </c>
      <c r="K100" s="117">
        <v>4085</v>
      </c>
      <c r="L100" s="118">
        <f t="shared" si="24"/>
        <v>-4.3549520018731025E-2</v>
      </c>
    </row>
    <row r="101" spans="2:12" x14ac:dyDescent="0.25">
      <c r="B101" s="116" t="s">
        <v>84</v>
      </c>
      <c r="C101" s="117">
        <v>2578</v>
      </c>
      <c r="D101" s="118">
        <v>0.67402597402597397</v>
      </c>
      <c r="E101" s="117">
        <v>3221</v>
      </c>
      <c r="F101" s="118">
        <f t="shared" si="23"/>
        <v>0.24941815360744757</v>
      </c>
      <c r="G101" s="117">
        <v>3813</v>
      </c>
      <c r="H101" s="118">
        <f t="shared" si="23"/>
        <v>0.1837938528407328</v>
      </c>
      <c r="I101" s="117">
        <v>4093</v>
      </c>
      <c r="J101" s="118">
        <f t="shared" si="23"/>
        <v>7.3432992394440122E-2</v>
      </c>
      <c r="K101" s="117">
        <v>3280</v>
      </c>
      <c r="L101" s="118">
        <f t="shared" si="24"/>
        <v>-0.1986318104080137</v>
      </c>
    </row>
    <row r="102" spans="2:12" x14ac:dyDescent="0.25">
      <c r="B102" s="116" t="s">
        <v>86</v>
      </c>
      <c r="C102" s="117">
        <v>3005</v>
      </c>
      <c r="D102" s="118">
        <v>1.0984636871508382</v>
      </c>
      <c r="E102" s="117">
        <v>3282</v>
      </c>
      <c r="F102" s="118">
        <f t="shared" si="23"/>
        <v>9.2179700499168016E-2</v>
      </c>
      <c r="G102" s="117">
        <v>3568</v>
      </c>
      <c r="H102" s="118">
        <f t="shared" si="23"/>
        <v>8.7141986593540555E-2</v>
      </c>
      <c r="I102" s="117">
        <v>3959</v>
      </c>
      <c r="J102" s="118">
        <f t="shared" si="23"/>
        <v>0.109585201793722</v>
      </c>
      <c r="K102" s="117"/>
      <c r="L102" s="118"/>
    </row>
    <row r="103" spans="2:12" x14ac:dyDescent="0.25">
      <c r="B103" s="116" t="s">
        <v>88</v>
      </c>
      <c r="C103" s="117">
        <v>4368</v>
      </c>
      <c r="D103" s="118">
        <v>1.2596999482669426</v>
      </c>
      <c r="E103" s="117">
        <v>4031</v>
      </c>
      <c r="F103" s="118">
        <f t="shared" si="23"/>
        <v>-7.71520146520146E-2</v>
      </c>
      <c r="G103" s="117">
        <v>4365</v>
      </c>
      <c r="H103" s="118">
        <f t="shared" si="23"/>
        <v>8.2857851649714709E-2</v>
      </c>
      <c r="I103" s="117">
        <v>5264</v>
      </c>
      <c r="J103" s="118">
        <f t="shared" si="23"/>
        <v>0.20595647193585331</v>
      </c>
      <c r="K103" s="117"/>
      <c r="L103" s="118"/>
    </row>
    <row r="104" spans="2:12" x14ac:dyDescent="0.25">
      <c r="B104" s="116" t="s">
        <v>90</v>
      </c>
      <c r="C104" s="117">
        <v>4192</v>
      </c>
      <c r="D104" s="118">
        <v>0.7473947478115881</v>
      </c>
      <c r="E104" s="117">
        <v>5104</v>
      </c>
      <c r="F104" s="118">
        <f t="shared" si="23"/>
        <v>0.21755725190839703</v>
      </c>
      <c r="G104" s="117">
        <v>4774</v>
      </c>
      <c r="H104" s="118">
        <f t="shared" si="23"/>
        <v>-6.4655172413793149E-2</v>
      </c>
      <c r="I104" s="117">
        <v>5900</v>
      </c>
      <c r="J104" s="118">
        <f t="shared" si="23"/>
        <v>0.23586091328026804</v>
      </c>
      <c r="K104" s="117"/>
      <c r="L104" s="118"/>
    </row>
    <row r="105" spans="2:12" x14ac:dyDescent="0.25">
      <c r="B105" s="116" t="s">
        <v>92</v>
      </c>
      <c r="C105" s="117">
        <v>3212</v>
      </c>
      <c r="D105" s="118">
        <v>0.47610294117647056</v>
      </c>
      <c r="E105" s="117">
        <v>3971</v>
      </c>
      <c r="F105" s="118">
        <f t="shared" si="23"/>
        <v>0.23630136986301364</v>
      </c>
      <c r="G105" s="117">
        <v>3928</v>
      </c>
      <c r="H105" s="118">
        <f t="shared" si="23"/>
        <v>-1.0828506673381977E-2</v>
      </c>
      <c r="I105" s="117">
        <v>4128</v>
      </c>
      <c r="J105" s="118">
        <f t="shared" si="23"/>
        <v>5.0916496945010215E-2</v>
      </c>
      <c r="K105" s="117"/>
      <c r="L105" s="118"/>
    </row>
    <row r="106" spans="2:12" x14ac:dyDescent="0.25">
      <c r="B106" s="116" t="s">
        <v>94</v>
      </c>
      <c r="C106" s="117">
        <v>3609</v>
      </c>
      <c r="D106" s="118">
        <v>2.6450511945392385E-2</v>
      </c>
      <c r="E106" s="117">
        <v>4485</v>
      </c>
      <c r="F106" s="118">
        <f t="shared" si="23"/>
        <v>0.24272651704073156</v>
      </c>
      <c r="G106" s="117">
        <v>4771</v>
      </c>
      <c r="H106" s="118">
        <f t="shared" si="23"/>
        <v>6.3768115942028913E-2</v>
      </c>
      <c r="I106" s="117">
        <v>4933</v>
      </c>
      <c r="J106" s="118">
        <f t="shared" si="23"/>
        <v>3.3955145671766829E-2</v>
      </c>
      <c r="K106" s="117"/>
      <c r="L106" s="118"/>
    </row>
    <row r="107" spans="2:12" x14ac:dyDescent="0.25">
      <c r="B107" s="116" t="s">
        <v>96</v>
      </c>
      <c r="C107" s="117">
        <v>4521</v>
      </c>
      <c r="D107" s="118">
        <v>0.33757396449704147</v>
      </c>
      <c r="E107" s="117">
        <v>4188</v>
      </c>
      <c r="F107" s="118">
        <f t="shared" si="23"/>
        <v>-7.3656270736562668E-2</v>
      </c>
      <c r="G107" s="117">
        <v>4798</v>
      </c>
      <c r="H107" s="118">
        <f t="shared" si="23"/>
        <v>0.14565425023877743</v>
      </c>
      <c r="I107" s="117">
        <v>4448</v>
      </c>
      <c r="J107" s="118">
        <f t="shared" si="23"/>
        <v>-7.2947061275531522E-2</v>
      </c>
      <c r="K107" s="117"/>
      <c r="L107" s="118"/>
    </row>
    <row r="108" spans="2:12" x14ac:dyDescent="0.25">
      <c r="B108" s="116" t="s">
        <v>98</v>
      </c>
      <c r="C108" s="117">
        <v>4563</v>
      </c>
      <c r="D108" s="118">
        <v>0.1159207630227439</v>
      </c>
      <c r="E108" s="117">
        <v>4613</v>
      </c>
      <c r="F108" s="118">
        <f t="shared" si="23"/>
        <v>1.095770326539558E-2</v>
      </c>
      <c r="G108" s="117">
        <v>4807</v>
      </c>
      <c r="H108" s="118">
        <f t="shared" si="23"/>
        <v>4.2055061781920644E-2</v>
      </c>
      <c r="I108" s="117">
        <v>4817</v>
      </c>
      <c r="J108" s="118">
        <f t="shared" si="23"/>
        <v>2.0802995631370447E-3</v>
      </c>
      <c r="K108" s="117"/>
      <c r="L108" s="118"/>
    </row>
    <row r="109" spans="2:12" ht="15.75" x14ac:dyDescent="0.25">
      <c r="B109" s="119" t="s">
        <v>32</v>
      </c>
      <c r="C109" s="120">
        <v>45844</v>
      </c>
      <c r="D109" s="121">
        <v>0.929786159286075</v>
      </c>
      <c r="E109" s="120">
        <v>49548</v>
      </c>
      <c r="F109" s="121">
        <f t="shared" si="23"/>
        <v>8.0795742081842814E-2</v>
      </c>
      <c r="G109" s="120">
        <v>51880</v>
      </c>
      <c r="H109" s="121">
        <f t="shared" si="23"/>
        <v>4.7065471865665565E-2</v>
      </c>
      <c r="I109" s="120">
        <v>54887</v>
      </c>
      <c r="J109" s="121">
        <f t="shared" si="23"/>
        <v>5.796067848882025E-2</v>
      </c>
      <c r="K109" s="120">
        <v>20526</v>
      </c>
      <c r="L109" s="121">
        <v>-4.2541281835992151E-2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9:9" x14ac:dyDescent="0.25">
      <c r="I114" s="122"/>
    </row>
  </sheetData>
  <mergeCells count="35"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EDDF-8541-4040-AF0B-77FD00E96C6A}">
  <sheetPr>
    <tabColor theme="7" tint="0.79998168889431442"/>
  </sheetPr>
  <dimension ref="A4:E116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267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137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287664</v>
      </c>
      <c r="D8" s="118">
        <f t="shared" ref="D8:D10" si="0">C8/C9-1</f>
        <v>-2.3790532339170722E-3</v>
      </c>
    </row>
    <row r="9" spans="1:5" x14ac:dyDescent="0.25">
      <c r="A9" s="1"/>
      <c r="B9" s="116">
        <f>B8-1</f>
        <v>2024</v>
      </c>
      <c r="C9" s="117">
        <v>288350</v>
      </c>
      <c r="D9" s="118">
        <f t="shared" si="0"/>
        <v>2.7000844110282918E-2</v>
      </c>
    </row>
    <row r="10" spans="1:5" x14ac:dyDescent="0.25">
      <c r="A10" s="1"/>
      <c r="B10" s="116">
        <f t="shared" ref="B10:B22" si="1">B9-1</f>
        <v>2023</v>
      </c>
      <c r="C10" s="117">
        <v>280769</v>
      </c>
      <c r="D10" s="118">
        <f t="shared" si="0"/>
        <v>9.1883084054724673E-2</v>
      </c>
    </row>
    <row r="11" spans="1:5" x14ac:dyDescent="0.25">
      <c r="A11" s="1"/>
      <c r="B11" s="116">
        <f t="shared" si="1"/>
        <v>2022</v>
      </c>
      <c r="C11" s="117">
        <v>257142</v>
      </c>
      <c r="D11" s="118">
        <f>C11/C12-1</f>
        <v>0.8322004189645591</v>
      </c>
    </row>
    <row r="12" spans="1:5" x14ac:dyDescent="0.25">
      <c r="A12" s="1" t="s">
        <v>77</v>
      </c>
      <c r="B12" s="116">
        <f t="shared" si="1"/>
        <v>2021</v>
      </c>
      <c r="C12" s="117">
        <v>140346</v>
      </c>
      <c r="D12" s="118">
        <f t="shared" ref="D12:D21" si="2">C12/C13-1</f>
        <v>0.45163992925186958</v>
      </c>
    </row>
    <row r="13" spans="1:5" x14ac:dyDescent="0.25">
      <c r="A13" s="1" t="s">
        <v>79</v>
      </c>
      <c r="B13" s="116">
        <f t="shared" si="1"/>
        <v>2020</v>
      </c>
      <c r="C13" s="117">
        <v>96681</v>
      </c>
      <c r="D13" s="118">
        <f t="shared" si="2"/>
        <v>-0.61362219451371569</v>
      </c>
    </row>
    <row r="14" spans="1:5" x14ac:dyDescent="0.25">
      <c r="A14" s="1" t="s">
        <v>81</v>
      </c>
      <c r="B14" s="116">
        <f t="shared" si="1"/>
        <v>2019</v>
      </c>
      <c r="C14" s="117">
        <v>250224</v>
      </c>
      <c r="D14" s="118">
        <f t="shared" si="2"/>
        <v>-8.1504103836609998E-2</v>
      </c>
    </row>
    <row r="15" spans="1:5" x14ac:dyDescent="0.25">
      <c r="A15" s="1" t="s">
        <v>83</v>
      </c>
      <c r="B15" s="116">
        <f t="shared" si="1"/>
        <v>2018</v>
      </c>
      <c r="C15" s="117">
        <v>272428</v>
      </c>
      <c r="D15" s="118">
        <f>C15/C16-1</f>
        <v>2.9455887965597727E-2</v>
      </c>
    </row>
    <row r="16" spans="1:5" x14ac:dyDescent="0.25">
      <c r="A16" s="1" t="s">
        <v>85</v>
      </c>
      <c r="B16" s="116">
        <f t="shared" si="1"/>
        <v>2017</v>
      </c>
      <c r="C16" s="117">
        <v>264633</v>
      </c>
      <c r="D16" s="118">
        <f>C16/C17-1</f>
        <v>4.9452140083993346E-2</v>
      </c>
    </row>
    <row r="17" spans="1:5" x14ac:dyDescent="0.25">
      <c r="A17" s="1" t="s">
        <v>87</v>
      </c>
      <c r="B17" s="116">
        <f t="shared" si="1"/>
        <v>2016</v>
      </c>
      <c r="C17" s="117">
        <v>252163</v>
      </c>
      <c r="D17" s="118">
        <f t="shared" si="2"/>
        <v>7.3198447421732649E-2</v>
      </c>
    </row>
    <row r="18" spans="1:5" x14ac:dyDescent="0.25">
      <c r="A18" s="1" t="s">
        <v>89</v>
      </c>
      <c r="B18" s="116">
        <f t="shared" si="1"/>
        <v>2015</v>
      </c>
      <c r="C18" s="117">
        <v>234964</v>
      </c>
      <c r="D18" s="118">
        <f t="shared" si="2"/>
        <v>3.4199846826940883E-2</v>
      </c>
    </row>
    <row r="19" spans="1:5" x14ac:dyDescent="0.25">
      <c r="A19" s="1" t="s">
        <v>91</v>
      </c>
      <c r="B19" s="116">
        <f t="shared" si="1"/>
        <v>2014</v>
      </c>
      <c r="C19" s="117">
        <v>227194</v>
      </c>
      <c r="D19" s="118">
        <f t="shared" si="2"/>
        <v>1.3806336456938961E-2</v>
      </c>
    </row>
    <row r="20" spans="1:5" x14ac:dyDescent="0.25">
      <c r="A20" s="1" t="s">
        <v>93</v>
      </c>
      <c r="B20" s="116">
        <f t="shared" si="1"/>
        <v>2013</v>
      </c>
      <c r="C20" s="117">
        <v>224100</v>
      </c>
      <c r="D20" s="118">
        <f>C20/C21-1</f>
        <v>-3.5627143588706334E-2</v>
      </c>
    </row>
    <row r="21" spans="1:5" x14ac:dyDescent="0.25">
      <c r="A21" s="1" t="s">
        <v>95</v>
      </c>
      <c r="B21" s="116">
        <f t="shared" si="1"/>
        <v>2012</v>
      </c>
      <c r="C21" s="117">
        <v>232379</v>
      </c>
      <c r="D21" s="118">
        <f t="shared" si="2"/>
        <v>-1.2686678138210894E-2</v>
      </c>
    </row>
    <row r="22" spans="1:5" x14ac:dyDescent="0.25">
      <c r="A22" s="1" t="s">
        <v>97</v>
      </c>
      <c r="B22" s="116">
        <f t="shared" si="1"/>
        <v>2011</v>
      </c>
      <c r="C22" s="117">
        <v>235365</v>
      </c>
      <c r="D22" s="118"/>
    </row>
    <row r="23" spans="1:5" ht="6" customHeight="1" x14ac:dyDescent="0.25"/>
    <row r="24" spans="1:5" x14ac:dyDescent="0.25">
      <c r="B24" s="107" t="s">
        <v>57</v>
      </c>
      <c r="C24" s="107"/>
      <c r="D24" s="107"/>
    </row>
    <row r="27" spans="1:5" ht="48.75" customHeight="1" thickBot="1" x14ac:dyDescent="0.3">
      <c r="B27" s="277" t="s">
        <v>268</v>
      </c>
      <c r="C27" s="277"/>
      <c r="D27" s="277"/>
      <c r="E27" s="1" t="s">
        <v>99</v>
      </c>
    </row>
    <row r="28" spans="1:5" ht="10.5" customHeight="1" thickBot="1" x14ac:dyDescent="0.3">
      <c r="B28" s="109"/>
      <c r="C28" s="110"/>
      <c r="D28" s="109"/>
      <c r="E28" s="1" t="s">
        <v>100</v>
      </c>
    </row>
    <row r="29" spans="1:5" ht="22.5" thickTop="1" thickBot="1" x14ac:dyDescent="0.3">
      <c r="B29" s="123" t="s">
        <v>101</v>
      </c>
      <c r="C29" s="299" t="s">
        <v>142</v>
      </c>
      <c r="D29" s="300"/>
    </row>
    <row r="30" spans="1:5" ht="16.5" thickTop="1" thickBot="1" x14ac:dyDescent="0.3">
      <c r="B30" s="87"/>
      <c r="C30" s="113" t="s">
        <v>145</v>
      </c>
      <c r="D30" s="114" t="s">
        <v>146</v>
      </c>
    </row>
    <row r="31" spans="1:5" x14ac:dyDescent="0.25">
      <c r="B31" s="116">
        <v>2025</v>
      </c>
      <c r="C31" s="117">
        <v>232777</v>
      </c>
      <c r="D31" s="118">
        <f t="shared" ref="D31:D44" si="3">C31/C32-1</f>
        <v>-1.5617203027868176E-2</v>
      </c>
    </row>
    <row r="32" spans="1:5" x14ac:dyDescent="0.25">
      <c r="B32" s="116">
        <f>B31-1</f>
        <v>2024</v>
      </c>
      <c r="C32" s="117">
        <v>236470</v>
      </c>
      <c r="D32" s="118">
        <f t="shared" si="3"/>
        <v>2.2701225234732059E-2</v>
      </c>
    </row>
    <row r="33" spans="2:4" x14ac:dyDescent="0.25">
      <c r="B33" s="116">
        <f t="shared" ref="B33:B45" si="4">B32-1</f>
        <v>2023</v>
      </c>
      <c r="C33" s="117">
        <v>231221</v>
      </c>
      <c r="D33" s="118">
        <f t="shared" si="3"/>
        <v>9.4288635008376698E-2</v>
      </c>
    </row>
    <row r="34" spans="2:4" x14ac:dyDescent="0.25">
      <c r="B34" s="116">
        <f t="shared" si="4"/>
        <v>2022</v>
      </c>
      <c r="C34" s="117">
        <v>211298</v>
      </c>
      <c r="D34" s="118">
        <f t="shared" si="3"/>
        <v>0.81231666523715584</v>
      </c>
    </row>
    <row r="35" spans="2:4" x14ac:dyDescent="0.25">
      <c r="B35" s="116">
        <f t="shared" si="4"/>
        <v>2021</v>
      </c>
      <c r="C35" s="117">
        <v>116590</v>
      </c>
      <c r="D35" s="118">
        <f t="shared" si="3"/>
        <v>0.51229003177897403</v>
      </c>
    </row>
    <row r="36" spans="2:4" x14ac:dyDescent="0.25">
      <c r="B36" s="116">
        <f t="shared" si="4"/>
        <v>2020</v>
      </c>
      <c r="C36" s="117">
        <v>77095</v>
      </c>
      <c r="D36" s="118">
        <f t="shared" si="3"/>
        <v>-0.57073336414305365</v>
      </c>
    </row>
    <row r="37" spans="2:4" x14ac:dyDescent="0.25">
      <c r="B37" s="116">
        <f t="shared" si="4"/>
        <v>2019</v>
      </c>
      <c r="C37" s="117">
        <v>179597</v>
      </c>
      <c r="D37" s="118">
        <f t="shared" si="3"/>
        <v>2.7295867295867193E-2</v>
      </c>
    </row>
    <row r="38" spans="2:4" x14ac:dyDescent="0.25">
      <c r="B38" s="116">
        <f t="shared" si="4"/>
        <v>2018</v>
      </c>
      <c r="C38" s="117">
        <v>174825</v>
      </c>
      <c r="D38" s="118">
        <f>C38/C39-1</f>
        <v>2.4933752315737578E-2</v>
      </c>
    </row>
    <row r="39" spans="2:4" x14ac:dyDescent="0.25">
      <c r="B39" s="116">
        <f t="shared" si="4"/>
        <v>2017</v>
      </c>
      <c r="C39" s="117">
        <v>170572</v>
      </c>
      <c r="D39" s="118">
        <f>C39/C40-1</f>
        <v>8.4186629460589746E-3</v>
      </c>
    </row>
    <row r="40" spans="2:4" x14ac:dyDescent="0.25">
      <c r="B40" s="116">
        <f t="shared" si="4"/>
        <v>2016</v>
      </c>
      <c r="C40" s="117">
        <v>169148</v>
      </c>
      <c r="D40" s="118">
        <f t="shared" si="3"/>
        <v>4.1078976112456367E-3</v>
      </c>
    </row>
    <row r="41" spans="2:4" x14ac:dyDescent="0.25">
      <c r="B41" s="116">
        <f t="shared" si="4"/>
        <v>2015</v>
      </c>
      <c r="C41" s="117">
        <v>168456</v>
      </c>
      <c r="D41" s="118">
        <f t="shared" si="3"/>
        <v>9.6496170120949909E-3</v>
      </c>
    </row>
    <row r="42" spans="2:4" x14ac:dyDescent="0.25">
      <c r="B42" s="116">
        <f t="shared" si="4"/>
        <v>2014</v>
      </c>
      <c r="C42" s="117">
        <v>166846</v>
      </c>
      <c r="D42" s="118">
        <f t="shared" si="3"/>
        <v>2.8611941678739816E-2</v>
      </c>
    </row>
    <row r="43" spans="2:4" x14ac:dyDescent="0.25">
      <c r="B43" s="116">
        <f t="shared" si="4"/>
        <v>2013</v>
      </c>
      <c r="C43" s="117">
        <v>162205</v>
      </c>
      <c r="D43" s="118">
        <f>C43/C44-1</f>
        <v>1.1356552545658261E-3</v>
      </c>
    </row>
    <row r="44" spans="2:4" x14ac:dyDescent="0.25">
      <c r="B44" s="116">
        <f t="shared" si="4"/>
        <v>2012</v>
      </c>
      <c r="C44" s="117">
        <v>162021</v>
      </c>
      <c r="D44" s="118">
        <f t="shared" si="3"/>
        <v>5.1292532897298182E-2</v>
      </c>
    </row>
    <row r="45" spans="2:4" x14ac:dyDescent="0.25">
      <c r="B45" s="116">
        <f t="shared" si="4"/>
        <v>2011</v>
      </c>
      <c r="C45" s="117">
        <v>154116</v>
      </c>
      <c r="D45" s="118"/>
    </row>
    <row r="46" spans="2:4" ht="6" customHeight="1" x14ac:dyDescent="0.25"/>
    <row r="47" spans="2:4" x14ac:dyDescent="0.25">
      <c r="B47" s="107" t="s">
        <v>57</v>
      </c>
      <c r="C47" s="107"/>
      <c r="D47" s="107"/>
    </row>
    <row r="50" spans="1:5" ht="48.75" customHeight="1" thickBot="1" x14ac:dyDescent="0.3">
      <c r="B50" s="277" t="s">
        <v>269</v>
      </c>
      <c r="C50" s="277"/>
      <c r="D50" s="277"/>
      <c r="E50" s="1" t="s">
        <v>103</v>
      </c>
    </row>
    <row r="51" spans="1:5" ht="10.5" customHeight="1" thickBot="1" x14ac:dyDescent="0.3">
      <c r="B51" s="109"/>
      <c r="C51" s="110"/>
      <c r="D51" s="109"/>
      <c r="E51" s="1" t="s">
        <v>104</v>
      </c>
    </row>
    <row r="52" spans="1:5" ht="22.5" thickTop="1" thickBot="1" x14ac:dyDescent="0.3">
      <c r="B52" s="111" t="s">
        <v>68</v>
      </c>
      <c r="C52" s="299" t="s">
        <v>63</v>
      </c>
      <c r="D52" s="300"/>
    </row>
    <row r="53" spans="1:5" ht="16.5" thickTop="1" thickBot="1" x14ac:dyDescent="0.3">
      <c r="B53" s="87"/>
      <c r="C53" s="113" t="s">
        <v>145</v>
      </c>
      <c r="D53" s="114" t="s">
        <v>146</v>
      </c>
    </row>
    <row r="54" spans="1:5" x14ac:dyDescent="0.25">
      <c r="A54" s="1">
        <v>1</v>
      </c>
      <c r="B54" s="116">
        <v>2025</v>
      </c>
      <c r="C54" s="117">
        <v>182150</v>
      </c>
      <c r="D54" s="118">
        <f t="shared" ref="D54:D56" si="5">C54/C55-1</f>
        <v>-9.3813732154996998E-3</v>
      </c>
    </row>
    <row r="55" spans="1:5" x14ac:dyDescent="0.25">
      <c r="A55" s="1"/>
      <c r="B55" s="116">
        <f>B54-1</f>
        <v>2024</v>
      </c>
      <c r="C55" s="117">
        <v>183875</v>
      </c>
      <c r="D55" s="118">
        <f t="shared" si="5"/>
        <v>9.1211933286867719E-3</v>
      </c>
    </row>
    <row r="56" spans="1:5" x14ac:dyDescent="0.25">
      <c r="A56" s="1"/>
      <c r="B56" s="116">
        <f t="shared" ref="B56:B68" si="6">B55-1</f>
        <v>2023</v>
      </c>
      <c r="C56" s="117">
        <v>182213</v>
      </c>
      <c r="D56" s="118">
        <f t="shared" si="5"/>
        <v>0.11164459194816767</v>
      </c>
    </row>
    <row r="57" spans="1:5" x14ac:dyDescent="0.25">
      <c r="A57" s="1"/>
      <c r="B57" s="116">
        <f t="shared" si="6"/>
        <v>2022</v>
      </c>
      <c r="C57" s="117">
        <v>163913</v>
      </c>
      <c r="D57" s="118">
        <f>C57/C58-1</f>
        <v>0.8764438542465629</v>
      </c>
    </row>
    <row r="58" spans="1:5" x14ac:dyDescent="0.25">
      <c r="A58" s="1">
        <v>2</v>
      </c>
      <c r="B58" s="116">
        <f t="shared" si="6"/>
        <v>2021</v>
      </c>
      <c r="C58" s="117">
        <v>87353</v>
      </c>
      <c r="D58" s="118" t="e">
        <f t="shared" ref="D58:D67" si="7">C58/C59-1</f>
        <v>#DIV/0!</v>
      </c>
    </row>
    <row r="59" spans="1:5" x14ac:dyDescent="0.25">
      <c r="A59" s="1">
        <v>3</v>
      </c>
      <c r="B59" s="116">
        <f t="shared" si="6"/>
        <v>2020</v>
      </c>
      <c r="C59" s="117">
        <v>0</v>
      </c>
      <c r="D59" s="118">
        <f t="shared" si="7"/>
        <v>-1</v>
      </c>
    </row>
    <row r="60" spans="1:5" x14ac:dyDescent="0.25">
      <c r="A60" s="1">
        <v>4</v>
      </c>
      <c r="B60" s="116">
        <f t="shared" si="6"/>
        <v>2019</v>
      </c>
      <c r="C60" s="117">
        <v>149743</v>
      </c>
      <c r="D60" s="118" t="e">
        <f t="shared" si="7"/>
        <v>#DIV/0!</v>
      </c>
    </row>
    <row r="61" spans="1:5" x14ac:dyDescent="0.25">
      <c r="A61" s="1">
        <v>5</v>
      </c>
      <c r="B61" s="116">
        <f t="shared" si="6"/>
        <v>2018</v>
      </c>
      <c r="C61" s="117">
        <v>0</v>
      </c>
      <c r="D61" s="118" t="e">
        <f>C61/C62-1</f>
        <v>#DIV/0!</v>
      </c>
    </row>
    <row r="62" spans="1:5" x14ac:dyDescent="0.25">
      <c r="A62" s="1">
        <v>6</v>
      </c>
      <c r="B62" s="116">
        <f t="shared" si="6"/>
        <v>2017</v>
      </c>
      <c r="C62" s="117">
        <v>0</v>
      </c>
      <c r="D62" s="118" t="e">
        <f>C62/C63-1</f>
        <v>#DIV/0!</v>
      </c>
    </row>
    <row r="63" spans="1:5" x14ac:dyDescent="0.25">
      <c r="A63" s="1">
        <v>7</v>
      </c>
      <c r="B63" s="116">
        <f t="shared" si="6"/>
        <v>2016</v>
      </c>
      <c r="C63" s="117">
        <v>0</v>
      </c>
      <c r="D63" s="118" t="e">
        <f t="shared" si="7"/>
        <v>#DIV/0!</v>
      </c>
    </row>
    <row r="64" spans="1:5" x14ac:dyDescent="0.25">
      <c r="A64" s="1">
        <v>8</v>
      </c>
      <c r="B64" s="116">
        <f t="shared" si="6"/>
        <v>2015</v>
      </c>
      <c r="C64" s="117">
        <v>0</v>
      </c>
      <c r="D64" s="118" t="e">
        <f t="shared" si="7"/>
        <v>#DIV/0!</v>
      </c>
    </row>
    <row r="65" spans="1:5" x14ac:dyDescent="0.25">
      <c r="A65" s="1">
        <v>9</v>
      </c>
      <c r="B65" s="116">
        <f t="shared" si="6"/>
        <v>2014</v>
      </c>
      <c r="C65" s="117">
        <v>0</v>
      </c>
      <c r="D65" s="118" t="e">
        <f t="shared" si="7"/>
        <v>#DIV/0!</v>
      </c>
    </row>
    <row r="66" spans="1:5" x14ac:dyDescent="0.25">
      <c r="A66" s="1">
        <v>10</v>
      </c>
      <c r="B66" s="116">
        <f t="shared" si="6"/>
        <v>2013</v>
      </c>
      <c r="C66" s="117">
        <v>0</v>
      </c>
      <c r="D66" s="118" t="e">
        <f>C66/C67-1</f>
        <v>#DIV/0!</v>
      </c>
    </row>
    <row r="67" spans="1:5" x14ac:dyDescent="0.25">
      <c r="A67" s="1">
        <v>11</v>
      </c>
      <c r="B67" s="116">
        <f t="shared" si="6"/>
        <v>2012</v>
      </c>
      <c r="C67" s="117">
        <v>0</v>
      </c>
      <c r="D67" s="118" t="e">
        <f t="shared" si="7"/>
        <v>#DIV/0!</v>
      </c>
    </row>
    <row r="68" spans="1:5" x14ac:dyDescent="0.25">
      <c r="A68" s="1">
        <v>12</v>
      </c>
      <c r="B68" s="116">
        <f t="shared" si="6"/>
        <v>2011</v>
      </c>
      <c r="C68" s="117">
        <v>0</v>
      </c>
      <c r="D68" s="118"/>
    </row>
    <row r="69" spans="1:5" ht="6" customHeight="1" x14ac:dyDescent="0.25"/>
    <row r="70" spans="1:5" x14ac:dyDescent="0.25">
      <c r="B70" s="107" t="s">
        <v>57</v>
      </c>
      <c r="C70" s="107"/>
      <c r="D70" s="107"/>
    </row>
    <row r="73" spans="1:5" ht="48.75" customHeight="1" thickBot="1" x14ac:dyDescent="0.3">
      <c r="B73" s="277" t="s">
        <v>147</v>
      </c>
      <c r="C73" s="277"/>
      <c r="D73" s="277"/>
      <c r="E73" s="1" t="s">
        <v>106</v>
      </c>
    </row>
    <row r="74" spans="1:5" ht="10.5" customHeight="1" thickBot="1" x14ac:dyDescent="0.3">
      <c r="B74" s="109"/>
      <c r="C74" s="110"/>
      <c r="D74" s="109"/>
      <c r="E74" s="1" t="s">
        <v>107</v>
      </c>
    </row>
    <row r="75" spans="1:5" ht="22.5" thickTop="1" thickBot="1" x14ac:dyDescent="0.3">
      <c r="B75" s="111" t="s">
        <v>69</v>
      </c>
      <c r="C75" s="299" t="s">
        <v>64</v>
      </c>
      <c r="D75" s="300"/>
    </row>
    <row r="76" spans="1:5" ht="16.5" thickTop="1" thickBot="1" x14ac:dyDescent="0.3">
      <c r="B76" s="87"/>
      <c r="C76" s="113" t="s">
        <v>145</v>
      </c>
      <c r="D76" s="114" t="s">
        <v>146</v>
      </c>
    </row>
    <row r="77" spans="1:5" x14ac:dyDescent="0.25">
      <c r="A77" s="1">
        <v>1</v>
      </c>
      <c r="B77" s="116">
        <v>2025</v>
      </c>
      <c r="C77" s="117">
        <v>50627</v>
      </c>
      <c r="D77" s="118">
        <f t="shared" ref="D77:D83" si="8">C77/C78-1</f>
        <v>-3.741800551383212E-2</v>
      </c>
    </row>
    <row r="78" spans="1:5" x14ac:dyDescent="0.25">
      <c r="A78" s="1"/>
      <c r="B78" s="116">
        <f>B77-1</f>
        <v>2024</v>
      </c>
      <c r="C78" s="117">
        <v>52595</v>
      </c>
      <c r="D78" s="118">
        <f t="shared" si="8"/>
        <v>7.3192131896833157E-2</v>
      </c>
    </row>
    <row r="79" spans="1:5" x14ac:dyDescent="0.25">
      <c r="A79" s="1"/>
      <c r="B79" s="116">
        <f t="shared" ref="B79:B91" si="9">B78-1</f>
        <v>2023</v>
      </c>
      <c r="C79" s="117">
        <v>49008</v>
      </c>
      <c r="D79" s="118">
        <f t="shared" si="8"/>
        <v>3.4251345362456442E-2</v>
      </c>
    </row>
    <row r="80" spans="1:5" x14ac:dyDescent="0.25">
      <c r="A80" s="1"/>
      <c r="B80" s="116">
        <f t="shared" si="9"/>
        <v>2022</v>
      </c>
      <c r="C80" s="117">
        <v>47385</v>
      </c>
      <c r="D80" s="118">
        <f t="shared" si="8"/>
        <v>0.62072032014228551</v>
      </c>
    </row>
    <row r="81" spans="1:5" x14ac:dyDescent="0.25">
      <c r="A81" s="1">
        <v>2</v>
      </c>
      <c r="B81" s="116">
        <f t="shared" si="9"/>
        <v>2021</v>
      </c>
      <c r="C81" s="117">
        <v>29237</v>
      </c>
      <c r="D81" s="118" t="e">
        <f t="shared" si="8"/>
        <v>#DIV/0!</v>
      </c>
    </row>
    <row r="82" spans="1:5" x14ac:dyDescent="0.25">
      <c r="A82" s="1">
        <v>3</v>
      </c>
      <c r="B82" s="116">
        <f t="shared" si="9"/>
        <v>2020</v>
      </c>
      <c r="C82" s="117">
        <v>0</v>
      </c>
      <c r="D82" s="118">
        <f t="shared" si="8"/>
        <v>-1</v>
      </c>
    </row>
    <row r="83" spans="1:5" x14ac:dyDescent="0.25">
      <c r="A83" s="1">
        <v>4</v>
      </c>
      <c r="B83" s="116">
        <f t="shared" si="9"/>
        <v>2019</v>
      </c>
      <c r="C83" s="117">
        <v>29854</v>
      </c>
      <c r="D83" s="118" t="e">
        <f t="shared" si="8"/>
        <v>#DIV/0!</v>
      </c>
    </row>
    <row r="84" spans="1:5" x14ac:dyDescent="0.25">
      <c r="A84" s="1">
        <v>5</v>
      </c>
      <c r="B84" s="116">
        <f t="shared" si="9"/>
        <v>2018</v>
      </c>
      <c r="C84" s="117">
        <v>0</v>
      </c>
      <c r="D84" s="118" t="e">
        <f>C84/C85-1</f>
        <v>#DIV/0!</v>
      </c>
    </row>
    <row r="85" spans="1:5" x14ac:dyDescent="0.25">
      <c r="A85" s="1">
        <v>6</v>
      </c>
      <c r="B85" s="116">
        <f t="shared" si="9"/>
        <v>2017</v>
      </c>
      <c r="C85" s="117">
        <v>0</v>
      </c>
      <c r="D85" s="118" t="e">
        <f>C85/C86-1</f>
        <v>#DIV/0!</v>
      </c>
    </row>
    <row r="86" spans="1:5" x14ac:dyDescent="0.25">
      <c r="A86" s="1">
        <v>7</v>
      </c>
      <c r="B86" s="116">
        <f t="shared" si="9"/>
        <v>2016</v>
      </c>
      <c r="C86" s="117">
        <v>0</v>
      </c>
      <c r="D86" s="118" t="e">
        <f t="shared" ref="D86:D88" si="10">C86/C87-1</f>
        <v>#DIV/0!</v>
      </c>
    </row>
    <row r="87" spans="1:5" x14ac:dyDescent="0.25">
      <c r="A87" s="1">
        <v>8</v>
      </c>
      <c r="B87" s="116">
        <f t="shared" si="9"/>
        <v>2015</v>
      </c>
      <c r="C87" s="117">
        <v>0</v>
      </c>
      <c r="D87" s="118" t="e">
        <f t="shared" si="10"/>
        <v>#DIV/0!</v>
      </c>
    </row>
    <row r="88" spans="1:5" x14ac:dyDescent="0.25">
      <c r="A88" s="1">
        <v>9</v>
      </c>
      <c r="B88" s="116">
        <f t="shared" si="9"/>
        <v>2014</v>
      </c>
      <c r="C88" s="117">
        <v>0</v>
      </c>
      <c r="D88" s="118" t="e">
        <f t="shared" si="10"/>
        <v>#DIV/0!</v>
      </c>
    </row>
    <row r="89" spans="1:5" x14ac:dyDescent="0.25">
      <c r="A89" s="1">
        <v>10</v>
      </c>
      <c r="B89" s="116">
        <f t="shared" si="9"/>
        <v>2013</v>
      </c>
      <c r="C89" s="117">
        <v>0</v>
      </c>
      <c r="D89" s="118" t="e">
        <f>C89/C90-1</f>
        <v>#DIV/0!</v>
      </c>
    </row>
    <row r="90" spans="1:5" x14ac:dyDescent="0.25">
      <c r="A90" s="1">
        <v>11</v>
      </c>
      <c r="B90" s="116">
        <f t="shared" si="9"/>
        <v>2012</v>
      </c>
      <c r="C90" s="117">
        <v>0</v>
      </c>
      <c r="D90" s="118" t="e">
        <f t="shared" ref="D90" si="11">C90/C91-1</f>
        <v>#DIV/0!</v>
      </c>
    </row>
    <row r="91" spans="1:5" x14ac:dyDescent="0.25">
      <c r="A91" s="1">
        <v>12</v>
      </c>
      <c r="B91" s="116">
        <f t="shared" si="9"/>
        <v>2011</v>
      </c>
      <c r="C91" s="117">
        <v>0</v>
      </c>
      <c r="D91" s="118"/>
    </row>
    <row r="92" spans="1:5" ht="6" customHeight="1" x14ac:dyDescent="0.25">
      <c r="C92" s="117" t="s">
        <v>257</v>
      </c>
    </row>
    <row r="93" spans="1:5" x14ac:dyDescent="0.25">
      <c r="B93" s="107" t="s">
        <v>57</v>
      </c>
      <c r="C93" s="107"/>
      <c r="D93" s="107"/>
    </row>
    <row r="96" spans="1:5" ht="48.75" customHeight="1" thickBot="1" x14ac:dyDescent="0.3">
      <c r="B96" s="277" t="s">
        <v>270</v>
      </c>
      <c r="C96" s="277"/>
      <c r="D96" s="277"/>
      <c r="E96" s="1" t="s">
        <v>119</v>
      </c>
    </row>
    <row r="97" spans="2:5" ht="10.5" customHeight="1" thickBot="1" x14ac:dyDescent="0.3">
      <c r="B97" s="109"/>
      <c r="C97" s="110"/>
      <c r="D97" s="109"/>
      <c r="E97" s="1" t="s">
        <v>120</v>
      </c>
    </row>
    <row r="98" spans="2:5" ht="22.5" thickTop="1" thickBot="1" x14ac:dyDescent="0.3">
      <c r="B98" s="123" t="s">
        <v>101</v>
      </c>
      <c r="C98" s="299" t="s">
        <v>34</v>
      </c>
      <c r="D98" s="300"/>
    </row>
    <row r="99" spans="2:5" ht="16.5" thickTop="1" thickBot="1" x14ac:dyDescent="0.3">
      <c r="B99" s="87"/>
      <c r="C99" s="113" t="s">
        <v>145</v>
      </c>
      <c r="D99" s="114" t="s">
        <v>146</v>
      </c>
    </row>
    <row r="100" spans="2:5" x14ac:dyDescent="0.25">
      <c r="B100" s="116">
        <v>2025</v>
      </c>
      <c r="C100" s="117">
        <v>54887</v>
      </c>
      <c r="D100" s="118">
        <f t="shared" ref="D100:D113" si="12">C100/C101-1</f>
        <v>5.796067848882025E-2</v>
      </c>
    </row>
    <row r="101" spans="2:5" x14ac:dyDescent="0.25">
      <c r="B101" s="116">
        <f>B100-1</f>
        <v>2024</v>
      </c>
      <c r="C101" s="117">
        <v>51880</v>
      </c>
      <c r="D101" s="118">
        <f t="shared" si="12"/>
        <v>4.7065471865665565E-2</v>
      </c>
    </row>
    <row r="102" spans="2:5" x14ac:dyDescent="0.25">
      <c r="B102" s="116">
        <f t="shared" ref="B102:B114" si="13">B101-1</f>
        <v>2023</v>
      </c>
      <c r="C102" s="117">
        <v>49548</v>
      </c>
      <c r="D102" s="118">
        <f t="shared" si="12"/>
        <v>8.0795742081842814E-2</v>
      </c>
    </row>
    <row r="103" spans="2:5" x14ac:dyDescent="0.25">
      <c r="B103" s="116">
        <f t="shared" si="13"/>
        <v>2022</v>
      </c>
      <c r="C103" s="117">
        <v>45844</v>
      </c>
      <c r="D103" s="118">
        <f t="shared" si="12"/>
        <v>0.929786159286075</v>
      </c>
    </row>
    <row r="104" spans="2:5" x14ac:dyDescent="0.25">
      <c r="B104" s="116">
        <f t="shared" si="13"/>
        <v>2021</v>
      </c>
      <c r="C104" s="117">
        <v>23756</v>
      </c>
      <c r="D104" s="118">
        <f t="shared" si="12"/>
        <v>0.21290717859695696</v>
      </c>
    </row>
    <row r="105" spans="2:5" x14ac:dyDescent="0.25">
      <c r="B105" s="116">
        <f t="shared" si="13"/>
        <v>2020</v>
      </c>
      <c r="C105" s="117">
        <v>19586</v>
      </c>
      <c r="D105" s="118">
        <f t="shared" si="12"/>
        <v>-0.72268395939230046</v>
      </c>
    </row>
    <row r="106" spans="2:5" x14ac:dyDescent="0.25">
      <c r="B106" s="116">
        <f t="shared" si="13"/>
        <v>2019</v>
      </c>
      <c r="C106" s="117">
        <v>70627</v>
      </c>
      <c r="D106" s="118">
        <f t="shared" si="12"/>
        <v>-0.27638494718400053</v>
      </c>
    </row>
    <row r="107" spans="2:5" x14ac:dyDescent="0.25">
      <c r="B107" s="116">
        <f t="shared" si="13"/>
        <v>2018</v>
      </c>
      <c r="C107" s="117">
        <v>97603</v>
      </c>
      <c r="D107" s="118">
        <f t="shared" si="12"/>
        <v>3.7656414454449783E-2</v>
      </c>
    </row>
    <row r="108" spans="2:5" x14ac:dyDescent="0.25">
      <c r="B108" s="116">
        <f t="shared" si="13"/>
        <v>2017</v>
      </c>
      <c r="C108" s="117">
        <v>94061</v>
      </c>
      <c r="D108" s="118">
        <f t="shared" si="12"/>
        <v>0.13306029030898037</v>
      </c>
    </row>
    <row r="109" spans="2:5" x14ac:dyDescent="0.25">
      <c r="B109" s="116">
        <f t="shared" si="13"/>
        <v>2016</v>
      </c>
      <c r="C109" s="117">
        <v>83015</v>
      </c>
      <c r="D109" s="118">
        <f t="shared" si="12"/>
        <v>0.24819570577975592</v>
      </c>
    </row>
    <row r="110" spans="2:5" x14ac:dyDescent="0.25">
      <c r="B110" s="116">
        <f t="shared" si="13"/>
        <v>2015</v>
      </c>
      <c r="C110" s="117">
        <v>66508</v>
      </c>
      <c r="D110" s="118">
        <f t="shared" si="12"/>
        <v>0.10207463379068082</v>
      </c>
    </row>
    <row r="111" spans="2:5" x14ac:dyDescent="0.25">
      <c r="B111" s="116">
        <f t="shared" si="13"/>
        <v>2014</v>
      </c>
      <c r="C111" s="117">
        <v>60348</v>
      </c>
      <c r="D111" s="118">
        <f t="shared" si="12"/>
        <v>-2.4993941352290161E-2</v>
      </c>
    </row>
    <row r="112" spans="2:5" x14ac:dyDescent="0.25">
      <c r="B112" s="116">
        <f t="shared" si="13"/>
        <v>2013</v>
      </c>
      <c r="C112" s="117">
        <v>61895</v>
      </c>
      <c r="D112" s="118">
        <f t="shared" si="12"/>
        <v>-0.12028482901731141</v>
      </c>
    </row>
    <row r="113" spans="2:4" x14ac:dyDescent="0.25">
      <c r="B113" s="116">
        <f t="shared" si="13"/>
        <v>2012</v>
      </c>
      <c r="C113" s="117">
        <v>70358</v>
      </c>
      <c r="D113" s="118">
        <f t="shared" si="12"/>
        <v>-0.13404472670432865</v>
      </c>
    </row>
    <row r="114" spans="2:4" x14ac:dyDescent="0.25">
      <c r="B114" s="116">
        <f t="shared" si="13"/>
        <v>2011</v>
      </c>
      <c r="C114" s="117">
        <v>81249</v>
      </c>
      <c r="D114" s="118"/>
    </row>
    <row r="115" spans="2:4" ht="6" customHeight="1" x14ac:dyDescent="0.25"/>
    <row r="116" spans="2:4" x14ac:dyDescent="0.25">
      <c r="B116" s="107" t="s">
        <v>57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D641D-8E8E-4FD0-AE2C-B594E1FEB092}">
  <sheetPr>
    <tabColor theme="7" tint="0.79998168889431442"/>
  </sheetPr>
  <dimension ref="A1:V59"/>
  <sheetViews>
    <sheetView showGridLines="0" workbookViewId="0"/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28"/>
      <c r="C2" s="128"/>
      <c r="D2" s="128"/>
      <c r="E2" s="128"/>
      <c r="F2" s="128"/>
    </row>
    <row r="3" spans="1:22" ht="40.5" customHeight="1" thickBot="1" x14ac:dyDescent="0.3">
      <c r="B3" s="66" t="s">
        <v>148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A5" s="1"/>
      <c r="B5" s="87"/>
      <c r="C5" s="129" t="s">
        <v>271</v>
      </c>
      <c r="D5" s="129" t="s">
        <v>241</v>
      </c>
      <c r="E5" s="129" t="s">
        <v>242</v>
      </c>
      <c r="F5" s="129" t="s">
        <v>243</v>
      </c>
      <c r="G5" s="129" t="s">
        <v>244</v>
      </c>
      <c r="H5" s="129" t="s">
        <v>245</v>
      </c>
      <c r="I5" s="130" t="str">
        <f>CONCATENATE("var. ",RIGHT(H5,2),"/",RIGHT(G5,2))</f>
        <v>var. 26/25</v>
      </c>
      <c r="J5" s="130" t="str">
        <f>CONCATENATE("dif. ",RIGHT(H5,2),"/",RIGHT(G5,2))</f>
        <v>dif. 26/25</v>
      </c>
      <c r="K5" s="14" t="str">
        <f>CONCATENATE("cuota ",H5)</f>
        <v>cuota acumulado a mayo 2026</v>
      </c>
      <c r="L5" s="14" t="str">
        <f>CONCATENATE("cuota/ total municipio ",RIGHT(H5,2))</f>
        <v>cuota/ total municipio 26</v>
      </c>
      <c r="M5" s="13" t="s">
        <v>272</v>
      </c>
      <c r="N5" s="13" t="s">
        <v>236</v>
      </c>
      <c r="O5" s="13" t="s">
        <v>237</v>
      </c>
      <c r="P5" s="13" t="s">
        <v>238</v>
      </c>
      <c r="Q5" s="13" t="s">
        <v>239</v>
      </c>
      <c r="R5" s="13" t="s">
        <v>240</v>
      </c>
      <c r="S5" s="130" t="str">
        <f>CONCATENATE("var. ",RIGHT(R5,2),"/",RIGHT(Q5,2))</f>
        <v>var. 26/25</v>
      </c>
      <c r="T5" s="130" t="str">
        <f>CONCATENATE("dif. ",RIGHT(R5,2),"/",RIGHT(Q5,2))</f>
        <v>dif. 26/25</v>
      </c>
      <c r="U5" s="14" t="str">
        <f>CONCATENATE("cuota ",R5)</f>
        <v>cuota mayo 2026</v>
      </c>
      <c r="V5" s="131" t="str">
        <f>CONCATENATE("cuota/ total municipio ",RIGHT(R5,2))</f>
        <v>cuota/ total municipio 26</v>
      </c>
    </row>
    <row r="6" spans="1:22" ht="15.75" x14ac:dyDescent="0.25">
      <c r="A6" s="1"/>
      <c r="B6" s="132" t="s">
        <v>45</v>
      </c>
      <c r="C6" s="133">
        <v>378303</v>
      </c>
      <c r="D6" s="133">
        <v>1821530</v>
      </c>
      <c r="E6" s="133">
        <v>2092095</v>
      </c>
      <c r="F6" s="133">
        <v>2242211</v>
      </c>
      <c r="G6" s="133">
        <v>2228887</v>
      </c>
      <c r="H6" s="133">
        <v>2217196</v>
      </c>
      <c r="I6" s="134">
        <f>IFERROR(H6/G6-1,"-")</f>
        <v>-5.2452188020298829E-3</v>
      </c>
      <c r="J6" s="133">
        <f>IFERROR(H6-G6,"-")</f>
        <v>-11691</v>
      </c>
      <c r="K6" s="134">
        <f t="shared" ref="K6:K57" si="0">IFERROR(H6/$H$6,"-")</f>
        <v>1</v>
      </c>
      <c r="L6" s="135">
        <f>H6/H6</f>
        <v>1</v>
      </c>
      <c r="M6" s="133">
        <v>114793</v>
      </c>
      <c r="N6" s="133">
        <v>379380</v>
      </c>
      <c r="O6" s="133">
        <v>391272</v>
      </c>
      <c r="P6" s="133">
        <v>451281</v>
      </c>
      <c r="Q6" s="133">
        <v>445383</v>
      </c>
      <c r="R6" s="133">
        <v>440182</v>
      </c>
      <c r="S6" s="134">
        <f>IFERROR(R6/Q6-1,"-")</f>
        <v>-1.1677589849635073E-2</v>
      </c>
      <c r="T6" s="133">
        <f t="shared" ref="T6:T57" si="1">R6-Q6</f>
        <v>-5201</v>
      </c>
      <c r="U6" s="134">
        <f>IFERROR(P6/$P$6,"-")</f>
        <v>1</v>
      </c>
      <c r="V6" s="135">
        <f>IFERROR(R6/R6,"-")</f>
        <v>1</v>
      </c>
    </row>
    <row r="7" spans="1:22" ht="15.75" x14ac:dyDescent="0.25">
      <c r="A7" s="1"/>
      <c r="B7" s="136" t="s">
        <v>62</v>
      </c>
      <c r="C7" s="137">
        <v>288839</v>
      </c>
      <c r="D7" s="137">
        <v>1449676</v>
      </c>
      <c r="E7" s="137">
        <v>1654424</v>
      </c>
      <c r="F7" s="137">
        <v>1755270</v>
      </c>
      <c r="G7" s="137">
        <v>1724148</v>
      </c>
      <c r="H7" s="137">
        <v>1729091</v>
      </c>
      <c r="I7" s="138">
        <f t="shared" ref="I7:I57" si="2">IFERROR(H7/G7-1,"-")</f>
        <v>2.8669232571680858E-3</v>
      </c>
      <c r="J7" s="137">
        <f t="shared" ref="J7:J57" si="3">IFERROR(H7-G7,"-")</f>
        <v>4943</v>
      </c>
      <c r="K7" s="138">
        <f t="shared" si="0"/>
        <v>0.77985482564464303</v>
      </c>
      <c r="L7" s="138">
        <f>H7/H6</f>
        <v>0.77985482564464303</v>
      </c>
      <c r="M7" s="137">
        <v>88479</v>
      </c>
      <c r="N7" s="137">
        <v>305518</v>
      </c>
      <c r="O7" s="137">
        <v>311677</v>
      </c>
      <c r="P7" s="137">
        <v>354643</v>
      </c>
      <c r="Q7" s="137">
        <v>342559</v>
      </c>
      <c r="R7" s="137">
        <v>342380</v>
      </c>
      <c r="S7" s="138">
        <f t="shared" ref="S7:S57" si="4">IFERROR(R7/Q7-1,"-")</f>
        <v>-5.2253772342869542E-4</v>
      </c>
      <c r="T7" s="137">
        <f t="shared" si="1"/>
        <v>-179</v>
      </c>
      <c r="U7" s="138">
        <f t="shared" ref="U7:U57" si="5">IFERROR(P7/$P$6,"-")</f>
        <v>0.78585847842031908</v>
      </c>
      <c r="V7" s="138">
        <f>IFERROR(R7/R6,"-")</f>
        <v>0.77781463122072236</v>
      </c>
    </row>
    <row r="8" spans="1:22" x14ac:dyDescent="0.25">
      <c r="A8" s="108" t="s">
        <v>68</v>
      </c>
      <c r="B8" s="99" t="s">
        <v>63</v>
      </c>
      <c r="C8" s="53">
        <v>226523</v>
      </c>
      <c r="D8" s="53">
        <v>1187391</v>
      </c>
      <c r="E8" s="53">
        <v>1340265</v>
      </c>
      <c r="F8" s="53">
        <v>1443427</v>
      </c>
      <c r="G8" s="53">
        <v>1411884</v>
      </c>
      <c r="H8" s="53">
        <v>1414066</v>
      </c>
      <c r="I8" s="100">
        <f t="shared" si="2"/>
        <v>1.5454527425766695E-3</v>
      </c>
      <c r="J8" s="53">
        <f t="shared" si="3"/>
        <v>2182</v>
      </c>
      <c r="K8" s="100">
        <f t="shared" si="0"/>
        <v>0.63777221319179722</v>
      </c>
      <c r="L8" s="100">
        <f>H8/H6</f>
        <v>0.63777221319179722</v>
      </c>
      <c r="M8" s="53">
        <v>70722</v>
      </c>
      <c r="N8" s="53">
        <v>254131</v>
      </c>
      <c r="O8" s="53">
        <v>255585</v>
      </c>
      <c r="P8" s="53">
        <v>295865</v>
      </c>
      <c r="Q8" s="53">
        <v>282195</v>
      </c>
      <c r="R8" s="53">
        <v>282917</v>
      </c>
      <c r="S8" s="100">
        <f t="shared" si="4"/>
        <v>2.5585145023832023E-3</v>
      </c>
      <c r="T8" s="53">
        <f t="shared" si="1"/>
        <v>722</v>
      </c>
      <c r="U8" s="100">
        <f t="shared" si="5"/>
        <v>0.65561147045853918</v>
      </c>
      <c r="V8" s="100">
        <f>IFERROR(R8/R6,"-")</f>
        <v>0.64272732642407004</v>
      </c>
    </row>
    <row r="9" spans="1:22" x14ac:dyDescent="0.25">
      <c r="A9" s="108" t="s">
        <v>69</v>
      </c>
      <c r="B9" s="99" t="s">
        <v>64</v>
      </c>
      <c r="C9" s="53">
        <v>62316</v>
      </c>
      <c r="D9" s="53">
        <v>262285</v>
      </c>
      <c r="E9" s="53">
        <v>314159</v>
      </c>
      <c r="F9" s="53">
        <v>311843</v>
      </c>
      <c r="G9" s="53">
        <v>312264</v>
      </c>
      <c r="H9" s="53">
        <v>315025</v>
      </c>
      <c r="I9" s="100">
        <f t="shared" si="2"/>
        <v>8.8418773858016664E-3</v>
      </c>
      <c r="J9" s="53">
        <f t="shared" si="3"/>
        <v>2761</v>
      </c>
      <c r="K9" s="100">
        <f t="shared" si="0"/>
        <v>0.14208261245284584</v>
      </c>
      <c r="L9" s="100">
        <f>H9/H6</f>
        <v>0.14208261245284584</v>
      </c>
      <c r="M9" s="53">
        <v>17757</v>
      </c>
      <c r="N9" s="53">
        <v>51387</v>
      </c>
      <c r="O9" s="53">
        <v>56092</v>
      </c>
      <c r="P9" s="53">
        <v>58778</v>
      </c>
      <c r="Q9" s="53">
        <v>60364</v>
      </c>
      <c r="R9" s="53">
        <v>59463</v>
      </c>
      <c r="S9" s="100">
        <f t="shared" si="4"/>
        <v>-1.4926114902922283E-2</v>
      </c>
      <c r="T9" s="53">
        <f t="shared" si="1"/>
        <v>-901</v>
      </c>
      <c r="U9" s="100">
        <f t="shared" si="5"/>
        <v>0.1302470079617799</v>
      </c>
      <c r="V9" s="100">
        <f>IFERROR(R9/R6,"-")</f>
        <v>0.13508730479665229</v>
      </c>
    </row>
    <row r="10" spans="1:22" ht="16.5" thickBot="1" x14ac:dyDescent="0.3">
      <c r="A10" s="1"/>
      <c r="B10" s="139" t="s">
        <v>65</v>
      </c>
      <c r="C10" s="140">
        <v>89464</v>
      </c>
      <c r="D10" s="140">
        <v>371854</v>
      </c>
      <c r="E10" s="140">
        <v>437671</v>
      </c>
      <c r="F10" s="140">
        <v>486941</v>
      </c>
      <c r="G10" s="140">
        <v>504739</v>
      </c>
      <c r="H10" s="140">
        <v>488105</v>
      </c>
      <c r="I10" s="141">
        <f t="shared" si="2"/>
        <v>-3.2955646383576509E-2</v>
      </c>
      <c r="J10" s="140">
        <f t="shared" si="3"/>
        <v>-16634</v>
      </c>
      <c r="K10" s="141">
        <f t="shared" si="0"/>
        <v>0.22014517435535694</v>
      </c>
      <c r="L10" s="141">
        <f>H10/H6</f>
        <v>0.22014517435535694</v>
      </c>
      <c r="M10" s="140">
        <v>26314</v>
      </c>
      <c r="N10" s="140">
        <v>73862</v>
      </c>
      <c r="O10" s="140">
        <v>79595</v>
      </c>
      <c r="P10" s="140">
        <v>96638</v>
      </c>
      <c r="Q10" s="140">
        <v>102824</v>
      </c>
      <c r="R10" s="140">
        <v>97802</v>
      </c>
      <c r="S10" s="141">
        <f t="shared" si="4"/>
        <v>-4.8840737570995052E-2</v>
      </c>
      <c r="T10" s="140">
        <f t="shared" si="1"/>
        <v>-5022</v>
      </c>
      <c r="U10" s="141">
        <f t="shared" si="5"/>
        <v>0.21414152157968094</v>
      </c>
      <c r="V10" s="141">
        <f>IFERROR(R10/R6,"-")</f>
        <v>0.22218536877927766</v>
      </c>
    </row>
    <row r="11" spans="1:22" ht="15.75" x14ac:dyDescent="0.25">
      <c r="A11" s="142">
        <f>G11/$G$11</f>
        <v>1</v>
      </c>
      <c r="B11" s="132" t="s">
        <v>46</v>
      </c>
      <c r="C11" s="133">
        <v>134314</v>
      </c>
      <c r="D11" s="133">
        <v>683221</v>
      </c>
      <c r="E11" s="133">
        <v>758695</v>
      </c>
      <c r="F11" s="133">
        <v>801883</v>
      </c>
      <c r="G11" s="133">
        <v>771372</v>
      </c>
      <c r="H11" s="133">
        <v>766314</v>
      </c>
      <c r="I11" s="134">
        <f t="shared" si="2"/>
        <v>-6.5571475241518185E-3</v>
      </c>
      <c r="J11" s="133">
        <f t="shared" si="3"/>
        <v>-5058</v>
      </c>
      <c r="K11" s="134">
        <f t="shared" si="0"/>
        <v>0.34562303016963769</v>
      </c>
      <c r="L11" s="135">
        <f>H11/H11</f>
        <v>1</v>
      </c>
      <c r="M11" s="133">
        <v>42014</v>
      </c>
      <c r="N11" s="133">
        <v>145846</v>
      </c>
      <c r="O11" s="133">
        <v>150325</v>
      </c>
      <c r="P11" s="133">
        <v>161561</v>
      </c>
      <c r="Q11" s="133">
        <v>153212</v>
      </c>
      <c r="R11" s="133">
        <v>152475</v>
      </c>
      <c r="S11" s="134">
        <f t="shared" si="4"/>
        <v>-4.8103281727279734E-3</v>
      </c>
      <c r="T11" s="133">
        <f t="shared" si="1"/>
        <v>-737</v>
      </c>
      <c r="U11" s="134">
        <f t="shared" si="5"/>
        <v>0.35800532262603568</v>
      </c>
      <c r="V11" s="135">
        <f>IFERROR(R11/R11,"-")</f>
        <v>1</v>
      </c>
    </row>
    <row r="12" spans="1:22" ht="15.75" x14ac:dyDescent="0.25">
      <c r="A12" s="142">
        <f>G12/$G$11</f>
        <v>0.80311963618072735</v>
      </c>
      <c r="B12" s="136" t="s">
        <v>62</v>
      </c>
      <c r="C12" s="137">
        <v>106333</v>
      </c>
      <c r="D12" s="137">
        <v>589877</v>
      </c>
      <c r="E12" s="137">
        <v>623197</v>
      </c>
      <c r="F12" s="137">
        <v>652806</v>
      </c>
      <c r="G12" s="137">
        <v>619504</v>
      </c>
      <c r="H12" s="137">
        <v>624088</v>
      </c>
      <c r="I12" s="138">
        <f t="shared" si="2"/>
        <v>7.3994679614659553E-3</v>
      </c>
      <c r="J12" s="137">
        <f t="shared" si="3"/>
        <v>4584</v>
      </c>
      <c r="K12" s="138">
        <f t="shared" si="0"/>
        <v>0.28147624296634127</v>
      </c>
      <c r="L12" s="138">
        <f>H12/H11</f>
        <v>0.81440245121451516</v>
      </c>
      <c r="M12" s="137">
        <v>33362</v>
      </c>
      <c r="N12" s="137">
        <v>125144</v>
      </c>
      <c r="O12" s="137">
        <v>124155</v>
      </c>
      <c r="P12" s="137">
        <v>132737</v>
      </c>
      <c r="Q12" s="137">
        <v>123526</v>
      </c>
      <c r="R12" s="137">
        <v>126335</v>
      </c>
      <c r="S12" s="138">
        <f t="shared" si="4"/>
        <v>2.2740151870861203E-2</v>
      </c>
      <c r="T12" s="137">
        <f t="shared" si="1"/>
        <v>2809</v>
      </c>
      <c r="U12" s="138">
        <f t="shared" si="5"/>
        <v>0.29413381019808055</v>
      </c>
      <c r="V12" s="138">
        <f>IFERROR(R12/R11,"-")</f>
        <v>0.82856205935399241</v>
      </c>
    </row>
    <row r="13" spans="1:22" x14ac:dyDescent="0.25">
      <c r="A13" s="108" t="s">
        <v>68</v>
      </c>
      <c r="B13" s="99" t="s">
        <v>63</v>
      </c>
      <c r="C13" s="53">
        <v>104218</v>
      </c>
      <c r="D13" s="53">
        <v>528412</v>
      </c>
      <c r="E13" s="53">
        <v>554757</v>
      </c>
      <c r="F13" s="53">
        <v>588030</v>
      </c>
      <c r="G13" s="53">
        <v>553904</v>
      </c>
      <c r="H13" s="53">
        <v>561000</v>
      </c>
      <c r="I13" s="100">
        <f t="shared" si="2"/>
        <v>1.2810884196539529E-2</v>
      </c>
      <c r="J13" s="53">
        <f t="shared" si="3"/>
        <v>7096</v>
      </c>
      <c r="K13" s="100">
        <f t="shared" si="0"/>
        <v>0.25302228580603608</v>
      </c>
      <c r="L13" s="100">
        <f>H13/H11</f>
        <v>0.73207588534203993</v>
      </c>
      <c r="M13" s="53">
        <v>33045</v>
      </c>
      <c r="N13" s="53">
        <v>113457</v>
      </c>
      <c r="O13" s="53">
        <v>111213</v>
      </c>
      <c r="P13" s="53">
        <v>119801</v>
      </c>
      <c r="Q13" s="53">
        <v>110077</v>
      </c>
      <c r="R13" s="53">
        <v>113659</v>
      </c>
      <c r="S13" s="100">
        <f t="shared" si="4"/>
        <v>3.2540857763202036E-2</v>
      </c>
      <c r="T13" s="53">
        <f t="shared" si="1"/>
        <v>3582</v>
      </c>
      <c r="U13" s="100">
        <f t="shared" si="5"/>
        <v>0.26546874342150456</v>
      </c>
      <c r="V13" s="100">
        <f>IFERROR(R13/R11,"-")</f>
        <v>0.74542711919986882</v>
      </c>
    </row>
    <row r="14" spans="1:22" x14ac:dyDescent="0.25">
      <c r="A14" s="108" t="s">
        <v>69</v>
      </c>
      <c r="B14" s="99" t="s">
        <v>64</v>
      </c>
      <c r="C14" s="53">
        <v>2115</v>
      </c>
      <c r="D14" s="53">
        <v>61465</v>
      </c>
      <c r="E14" s="53">
        <v>68440</v>
      </c>
      <c r="F14" s="53">
        <v>64776</v>
      </c>
      <c r="G14" s="53">
        <v>65600</v>
      </c>
      <c r="H14" s="53">
        <v>63088</v>
      </c>
      <c r="I14" s="100">
        <f t="shared" si="2"/>
        <v>-3.8292682926829302E-2</v>
      </c>
      <c r="J14" s="53">
        <f t="shared" si="3"/>
        <v>-2512</v>
      </c>
      <c r="K14" s="100">
        <f t="shared" si="0"/>
        <v>2.8453957160305177E-2</v>
      </c>
      <c r="L14" s="100">
        <f>H14/H11</f>
        <v>8.2326565872475249E-2</v>
      </c>
      <c r="M14" s="53">
        <v>317</v>
      </c>
      <c r="N14" s="53">
        <v>11687</v>
      </c>
      <c r="O14" s="53">
        <v>12942</v>
      </c>
      <c r="P14" s="53">
        <v>12936</v>
      </c>
      <c r="Q14" s="53">
        <v>13449</v>
      </c>
      <c r="R14" s="53">
        <v>12676</v>
      </c>
      <c r="S14" s="100">
        <f t="shared" si="4"/>
        <v>-5.7476392296824996E-2</v>
      </c>
      <c r="T14" s="53">
        <f t="shared" si="1"/>
        <v>-773</v>
      </c>
      <c r="U14" s="100">
        <f t="shared" si="5"/>
        <v>2.8665066776576015E-2</v>
      </c>
      <c r="V14" s="100">
        <f>IFERROR(R14/R11,"-")</f>
        <v>8.3134940154123621E-2</v>
      </c>
    </row>
    <row r="15" spans="1:22" ht="16.5" thickBot="1" x14ac:dyDescent="0.3">
      <c r="A15" s="142">
        <f>G15/$G$11</f>
        <v>0.19688036381927268</v>
      </c>
      <c r="B15" s="139" t="s">
        <v>65</v>
      </c>
      <c r="C15" s="140">
        <v>27981</v>
      </c>
      <c r="D15" s="140">
        <v>93344</v>
      </c>
      <c r="E15" s="140">
        <v>135498</v>
      </c>
      <c r="F15" s="140">
        <v>149077</v>
      </c>
      <c r="G15" s="140">
        <v>151868</v>
      </c>
      <c r="H15" s="140">
        <v>142226</v>
      </c>
      <c r="I15" s="141">
        <f t="shared" si="2"/>
        <v>-6.3489346011009529E-2</v>
      </c>
      <c r="J15" s="140">
        <f t="shared" si="3"/>
        <v>-9642</v>
      </c>
      <c r="K15" s="141">
        <f t="shared" si="0"/>
        <v>6.4146787203296418E-2</v>
      </c>
      <c r="L15" s="141">
        <f>H15/H11</f>
        <v>0.18559754878548479</v>
      </c>
      <c r="M15" s="140">
        <v>8652</v>
      </c>
      <c r="N15" s="140">
        <v>20702</v>
      </c>
      <c r="O15" s="140">
        <v>26170</v>
      </c>
      <c r="P15" s="140">
        <v>28824</v>
      </c>
      <c r="Q15" s="140">
        <v>29686</v>
      </c>
      <c r="R15" s="140">
        <v>26140</v>
      </c>
      <c r="S15" s="141">
        <f t="shared" si="4"/>
        <v>-0.11945024590716158</v>
      </c>
      <c r="T15" s="140">
        <f t="shared" si="1"/>
        <v>-3546</v>
      </c>
      <c r="U15" s="141">
        <f t="shared" si="5"/>
        <v>6.3871512427955093E-2</v>
      </c>
      <c r="V15" s="141">
        <f>IFERROR(R15/R11,"-")</f>
        <v>0.17143794064600754</v>
      </c>
    </row>
    <row r="16" spans="1:22" ht="15.75" x14ac:dyDescent="0.25">
      <c r="A16" s="142"/>
      <c r="B16" s="132" t="s">
        <v>47</v>
      </c>
      <c r="C16" s="133">
        <v>60212</v>
      </c>
      <c r="D16" s="133">
        <v>473974</v>
      </c>
      <c r="E16" s="133">
        <v>528116</v>
      </c>
      <c r="F16" s="133">
        <v>561480</v>
      </c>
      <c r="G16" s="133">
        <v>579080</v>
      </c>
      <c r="H16" s="133">
        <v>594690</v>
      </c>
      <c r="I16" s="134">
        <f t="shared" si="2"/>
        <v>2.6956551771776027E-2</v>
      </c>
      <c r="J16" s="133">
        <f t="shared" si="3"/>
        <v>15610</v>
      </c>
      <c r="K16" s="134">
        <f t="shared" si="0"/>
        <v>0.26821715355791731</v>
      </c>
      <c r="L16" s="135">
        <f>H16/H16</f>
        <v>1</v>
      </c>
      <c r="M16" s="133">
        <v>15428</v>
      </c>
      <c r="N16" s="133">
        <v>97379</v>
      </c>
      <c r="O16" s="133">
        <v>96632</v>
      </c>
      <c r="P16" s="133">
        <v>110622</v>
      </c>
      <c r="Q16" s="133">
        <v>116586</v>
      </c>
      <c r="R16" s="133">
        <v>119472</v>
      </c>
      <c r="S16" s="134">
        <f t="shared" si="4"/>
        <v>2.4754258658844064E-2</v>
      </c>
      <c r="T16" s="133">
        <f t="shared" si="1"/>
        <v>2886</v>
      </c>
      <c r="U16" s="134">
        <f t="shared" si="5"/>
        <v>0.24512886649338217</v>
      </c>
      <c r="V16" s="135">
        <f>IFERROR(R16/R16,"-")</f>
        <v>1</v>
      </c>
    </row>
    <row r="17" spans="1:22" ht="15.75" x14ac:dyDescent="0.25">
      <c r="A17" s="1"/>
      <c r="B17" s="136" t="s">
        <v>62</v>
      </c>
      <c r="C17" s="137">
        <v>16403</v>
      </c>
      <c r="D17" s="137">
        <v>277876</v>
      </c>
      <c r="E17" s="137">
        <v>323810</v>
      </c>
      <c r="F17" s="137">
        <v>341857</v>
      </c>
      <c r="G17" s="137">
        <v>355156</v>
      </c>
      <c r="H17" s="137">
        <v>366855</v>
      </c>
      <c r="I17" s="138">
        <f t="shared" si="2"/>
        <v>3.2940454335559588E-2</v>
      </c>
      <c r="J17" s="137">
        <f t="shared" si="3"/>
        <v>11699</v>
      </c>
      <c r="K17" s="138">
        <f t="shared" si="0"/>
        <v>0.16545898513257284</v>
      </c>
      <c r="L17" s="138">
        <f>H17/H16</f>
        <v>0.61688442718054781</v>
      </c>
      <c r="M17" s="137">
        <v>4085</v>
      </c>
      <c r="N17" s="137">
        <v>59315</v>
      </c>
      <c r="O17" s="137">
        <v>62382</v>
      </c>
      <c r="P17" s="137">
        <v>68445</v>
      </c>
      <c r="Q17" s="137">
        <v>71750</v>
      </c>
      <c r="R17" s="137">
        <v>73499</v>
      </c>
      <c r="S17" s="138">
        <f t="shared" si="4"/>
        <v>2.4376306620208954E-2</v>
      </c>
      <c r="T17" s="137">
        <f t="shared" si="1"/>
        <v>1749</v>
      </c>
      <c r="U17" s="138">
        <f t="shared" si="5"/>
        <v>0.15166825104535755</v>
      </c>
      <c r="V17" s="138">
        <f>IFERROR(R17/R16,"-")</f>
        <v>0.6151985402437391</v>
      </c>
    </row>
    <row r="18" spans="1:22" x14ac:dyDescent="0.25">
      <c r="A18" s="108" t="s">
        <v>68</v>
      </c>
      <c r="B18" s="99" t="s">
        <v>63</v>
      </c>
      <c r="C18" s="53">
        <v>13634</v>
      </c>
      <c r="D18" s="53">
        <v>210963</v>
      </c>
      <c r="E18" s="53">
        <v>241856</v>
      </c>
      <c r="F18" s="53">
        <v>259219</v>
      </c>
      <c r="G18" s="53">
        <v>275154</v>
      </c>
      <c r="H18" s="53">
        <v>285823</v>
      </c>
      <c r="I18" s="100">
        <f t="shared" si="2"/>
        <v>3.8774649832457486E-2</v>
      </c>
      <c r="J18" s="53">
        <f t="shared" si="3"/>
        <v>10669</v>
      </c>
      <c r="K18" s="100">
        <f t="shared" si="0"/>
        <v>0.12891192298741294</v>
      </c>
      <c r="L18" s="100">
        <f>H18/H16</f>
        <v>0.48062519968386891</v>
      </c>
      <c r="M18" s="53">
        <v>3475</v>
      </c>
      <c r="N18" s="53">
        <v>46145</v>
      </c>
      <c r="O18" s="53">
        <v>48589</v>
      </c>
      <c r="P18" s="53">
        <v>52392</v>
      </c>
      <c r="Q18" s="53">
        <v>57980</v>
      </c>
      <c r="R18" s="53">
        <v>59044</v>
      </c>
      <c r="S18" s="100">
        <f t="shared" si="4"/>
        <v>1.8351155570886402E-2</v>
      </c>
      <c r="T18" s="53">
        <f t="shared" si="1"/>
        <v>1064</v>
      </c>
      <c r="U18" s="100">
        <f t="shared" si="5"/>
        <v>0.11609617954223643</v>
      </c>
      <c r="V18" s="100">
        <f>IFERROR(R18/R16,"-")</f>
        <v>0.49420784786393462</v>
      </c>
    </row>
    <row r="19" spans="1:22" x14ac:dyDescent="0.25">
      <c r="A19" s="108" t="s">
        <v>69</v>
      </c>
      <c r="B19" s="99" t="s">
        <v>64</v>
      </c>
      <c r="C19" s="53">
        <v>2769</v>
      </c>
      <c r="D19" s="53">
        <v>66913</v>
      </c>
      <c r="E19" s="53">
        <v>81954</v>
      </c>
      <c r="F19" s="53">
        <v>82638</v>
      </c>
      <c r="G19" s="53">
        <v>80002</v>
      </c>
      <c r="H19" s="53">
        <v>81032</v>
      </c>
      <c r="I19" s="100">
        <f t="shared" si="2"/>
        <v>1.2874678133046658E-2</v>
      </c>
      <c r="J19" s="53">
        <f t="shared" si="3"/>
        <v>1030</v>
      </c>
      <c r="K19" s="100">
        <f t="shared" si="0"/>
        <v>3.6547062145159924E-2</v>
      </c>
      <c r="L19" s="100">
        <f>H19/H16</f>
        <v>0.13625922749667893</v>
      </c>
      <c r="M19" s="53">
        <v>610</v>
      </c>
      <c r="N19" s="53">
        <v>13170</v>
      </c>
      <c r="O19" s="53">
        <v>13793</v>
      </c>
      <c r="P19" s="53">
        <v>16053</v>
      </c>
      <c r="Q19" s="53">
        <v>13770</v>
      </c>
      <c r="R19" s="53">
        <v>14455</v>
      </c>
      <c r="S19" s="100">
        <f t="shared" si="4"/>
        <v>4.9745824255628124E-2</v>
      </c>
      <c r="T19" s="53">
        <f t="shared" si="1"/>
        <v>685</v>
      </c>
      <c r="U19" s="100">
        <f t="shared" si="5"/>
        <v>3.5572071503121118E-2</v>
      </c>
      <c r="V19" s="100">
        <f>IFERROR(R19/R16,"-")</f>
        <v>0.12099069237980448</v>
      </c>
    </row>
    <row r="20" spans="1:22" ht="16.5" thickBot="1" x14ac:dyDescent="0.3">
      <c r="A20" s="1"/>
      <c r="B20" s="139" t="s">
        <v>65</v>
      </c>
      <c r="C20" s="140">
        <v>43809</v>
      </c>
      <c r="D20" s="140">
        <v>196098</v>
      </c>
      <c r="E20" s="140">
        <v>204306</v>
      </c>
      <c r="F20" s="140">
        <v>219623</v>
      </c>
      <c r="G20" s="140">
        <v>223924</v>
      </c>
      <c r="H20" s="140">
        <v>227835</v>
      </c>
      <c r="I20" s="141">
        <f t="shared" si="2"/>
        <v>1.7465747307122026E-2</v>
      </c>
      <c r="J20" s="140">
        <f t="shared" si="3"/>
        <v>3911</v>
      </c>
      <c r="K20" s="141">
        <f t="shared" si="0"/>
        <v>0.10275816842534444</v>
      </c>
      <c r="L20" s="141">
        <f>H20/H16</f>
        <v>0.38311557281945213</v>
      </c>
      <c r="M20" s="140">
        <v>11343</v>
      </c>
      <c r="N20" s="140">
        <v>38064</v>
      </c>
      <c r="O20" s="140">
        <v>34250</v>
      </c>
      <c r="P20" s="140">
        <v>42177</v>
      </c>
      <c r="Q20" s="140">
        <v>44836</v>
      </c>
      <c r="R20" s="140">
        <v>45973</v>
      </c>
      <c r="S20" s="141">
        <f t="shared" si="4"/>
        <v>2.5359086448389689E-2</v>
      </c>
      <c r="T20" s="140">
        <f t="shared" si="1"/>
        <v>1137</v>
      </c>
      <c r="U20" s="141">
        <f t="shared" si="5"/>
        <v>9.3460615448024628E-2</v>
      </c>
      <c r="V20" s="141">
        <f>IFERROR(R20/R16,"-")</f>
        <v>0.3848014597562609</v>
      </c>
    </row>
    <row r="21" spans="1:22" ht="15.75" x14ac:dyDescent="0.25">
      <c r="A21" s="1"/>
      <c r="B21" s="132" t="s">
        <v>48</v>
      </c>
      <c r="C21" s="133">
        <v>3463</v>
      </c>
      <c r="D21" s="133">
        <v>14300</v>
      </c>
      <c r="E21" s="133">
        <v>24366</v>
      </c>
      <c r="F21" s="133">
        <v>22168</v>
      </c>
      <c r="G21" s="133">
        <v>18447</v>
      </c>
      <c r="H21" s="133">
        <v>21744</v>
      </c>
      <c r="I21" s="134">
        <f t="shared" si="2"/>
        <v>0.17872824849569025</v>
      </c>
      <c r="J21" s="133">
        <f t="shared" si="3"/>
        <v>3297</v>
      </c>
      <c r="K21" s="134">
        <f t="shared" si="0"/>
        <v>9.8069814305997306E-3</v>
      </c>
      <c r="L21" s="135">
        <f>H21/H21</f>
        <v>1</v>
      </c>
      <c r="M21" s="133">
        <v>1098</v>
      </c>
      <c r="N21" s="133">
        <v>2392</v>
      </c>
      <c r="O21" s="133">
        <v>3611</v>
      </c>
      <c r="P21" s="133">
        <v>1870</v>
      </c>
      <c r="Q21" s="133">
        <v>2625</v>
      </c>
      <c r="R21" s="133">
        <v>3872</v>
      </c>
      <c r="S21" s="134">
        <f t="shared" si="4"/>
        <v>0.47504761904761894</v>
      </c>
      <c r="T21" s="133">
        <f t="shared" si="1"/>
        <v>1247</v>
      </c>
      <c r="U21" s="134">
        <f t="shared" si="5"/>
        <v>4.1437596530764648E-3</v>
      </c>
      <c r="V21" s="135">
        <f>IFERROR(R21/R21,"-")</f>
        <v>1</v>
      </c>
    </row>
    <row r="22" spans="1:22" ht="15.75" x14ac:dyDescent="0.25">
      <c r="A22" s="1"/>
      <c r="B22" s="136" t="s">
        <v>62</v>
      </c>
      <c r="C22" s="137">
        <v>3463</v>
      </c>
      <c r="D22" s="137">
        <v>14300</v>
      </c>
      <c r="E22" s="137">
        <v>24103</v>
      </c>
      <c r="F22" s="137">
        <v>21898</v>
      </c>
      <c r="G22" s="137">
        <v>18160</v>
      </c>
      <c r="H22" s="137">
        <v>21565</v>
      </c>
      <c r="I22" s="138">
        <f t="shared" si="2"/>
        <v>0.1875</v>
      </c>
      <c r="J22" s="137">
        <f t="shared" si="3"/>
        <v>3405</v>
      </c>
      <c r="K22" s="138">
        <f t="shared" si="0"/>
        <v>9.726248829602796E-3</v>
      </c>
      <c r="L22" s="138">
        <f>H22/H21</f>
        <v>0.99176784400294338</v>
      </c>
      <c r="M22" s="137">
        <v>1098</v>
      </c>
      <c r="N22" s="137">
        <v>2392</v>
      </c>
      <c r="O22" s="137">
        <v>3579</v>
      </c>
      <c r="P22" s="137">
        <v>1833</v>
      </c>
      <c r="Q22" s="137">
        <v>2603</v>
      </c>
      <c r="R22" s="137">
        <v>3856</v>
      </c>
      <c r="S22" s="138">
        <f t="shared" si="4"/>
        <v>0.48136765270841342</v>
      </c>
      <c r="T22" s="137">
        <f t="shared" si="1"/>
        <v>1253</v>
      </c>
      <c r="U22" s="138">
        <f t="shared" si="5"/>
        <v>4.0617708257161284E-3</v>
      </c>
      <c r="V22" s="138">
        <f>IFERROR(R22/R21,"-")</f>
        <v>0.99586776859504134</v>
      </c>
    </row>
    <row r="23" spans="1:22" x14ac:dyDescent="0.25">
      <c r="A23" s="108" t="s">
        <v>68</v>
      </c>
      <c r="B23" s="99" t="s">
        <v>63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100" t="str">
        <f t="shared" si="2"/>
        <v>-</v>
      </c>
      <c r="J23" s="53">
        <f t="shared" si="3"/>
        <v>0</v>
      </c>
      <c r="K23" s="100">
        <f t="shared" si="0"/>
        <v>0</v>
      </c>
      <c r="L23" s="100">
        <f>H23/H21</f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100" t="str">
        <f t="shared" si="4"/>
        <v>-</v>
      </c>
      <c r="T23" s="53">
        <f t="shared" si="1"/>
        <v>0</v>
      </c>
      <c r="U23" s="100">
        <f t="shared" si="5"/>
        <v>0</v>
      </c>
      <c r="V23" s="100">
        <f>IFERROR(R23/R21,"-")</f>
        <v>0</v>
      </c>
    </row>
    <row r="24" spans="1:22" x14ac:dyDescent="0.25">
      <c r="A24" s="108" t="s">
        <v>69</v>
      </c>
      <c r="B24" s="99" t="s">
        <v>64</v>
      </c>
      <c r="C24" s="53">
        <v>3463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100" t="str">
        <f t="shared" si="2"/>
        <v>-</v>
      </c>
      <c r="J24" s="53">
        <f t="shared" si="3"/>
        <v>0</v>
      </c>
      <c r="K24" s="100">
        <f t="shared" si="0"/>
        <v>0</v>
      </c>
      <c r="L24" s="100">
        <f>H24/H21</f>
        <v>0</v>
      </c>
      <c r="M24" s="53">
        <v>1098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100" t="str">
        <f t="shared" si="4"/>
        <v>-</v>
      </c>
      <c r="T24" s="53">
        <f t="shared" si="1"/>
        <v>0</v>
      </c>
      <c r="U24" s="100">
        <f t="shared" si="5"/>
        <v>0</v>
      </c>
      <c r="V24" s="100">
        <f>IFERROR(R24/R21,"-")</f>
        <v>0</v>
      </c>
    </row>
    <row r="25" spans="1:22" ht="16.5" thickBot="1" x14ac:dyDescent="0.3">
      <c r="A25" s="1"/>
      <c r="B25" s="139" t="s">
        <v>65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1" t="str">
        <f t="shared" si="2"/>
        <v>-</v>
      </c>
      <c r="J25" s="140">
        <f t="shared" si="3"/>
        <v>0</v>
      </c>
      <c r="K25" s="141">
        <f t="shared" si="0"/>
        <v>0</v>
      </c>
      <c r="L25" s="141">
        <f>H25/H21</f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  <c r="S25" s="141" t="str">
        <f t="shared" si="4"/>
        <v>-</v>
      </c>
      <c r="T25" s="140">
        <f t="shared" si="1"/>
        <v>0</v>
      </c>
      <c r="U25" s="141">
        <f t="shared" si="5"/>
        <v>0</v>
      </c>
      <c r="V25" s="141">
        <f>IFERROR(R25/R21,"-")</f>
        <v>0</v>
      </c>
    </row>
    <row r="26" spans="1:22" ht="15.75" x14ac:dyDescent="0.25">
      <c r="A26" s="1"/>
      <c r="B26" s="132" t="s">
        <v>49</v>
      </c>
      <c r="C26" s="133">
        <v>13697</v>
      </c>
      <c r="D26" s="133">
        <v>56946</v>
      </c>
      <c r="E26" s="133">
        <v>71722</v>
      </c>
      <c r="F26" s="133">
        <v>100800</v>
      </c>
      <c r="G26" s="133">
        <v>78000</v>
      </c>
      <c r="H26" s="133">
        <v>79903</v>
      </c>
      <c r="I26" s="134">
        <f t="shared" si="2"/>
        <v>2.4397435897435926E-2</v>
      </c>
      <c r="J26" s="133">
        <f t="shared" si="3"/>
        <v>1903</v>
      </c>
      <c r="K26" s="134">
        <f t="shared" si="0"/>
        <v>3.6037860432726741E-2</v>
      </c>
      <c r="L26" s="135">
        <f>H26/H26</f>
        <v>1</v>
      </c>
      <c r="M26" s="133">
        <v>4327</v>
      </c>
      <c r="N26" s="133">
        <v>12688</v>
      </c>
      <c r="O26" s="133">
        <v>7550</v>
      </c>
      <c r="P26" s="133">
        <v>22267</v>
      </c>
      <c r="Q26" s="133">
        <v>16341</v>
      </c>
      <c r="R26" s="133">
        <v>14916</v>
      </c>
      <c r="S26" s="134">
        <f t="shared" si="4"/>
        <v>-8.7203965485588397E-2</v>
      </c>
      <c r="T26" s="133">
        <f t="shared" si="1"/>
        <v>-1425</v>
      </c>
      <c r="U26" s="134">
        <f t="shared" si="5"/>
        <v>4.934176267115168E-2</v>
      </c>
      <c r="V26" s="135">
        <f>IFERROR(R26/R26,"-")</f>
        <v>1</v>
      </c>
    </row>
    <row r="27" spans="1:22" ht="15.75" x14ac:dyDescent="0.25">
      <c r="A27" s="1"/>
      <c r="B27" s="136" t="s">
        <v>62</v>
      </c>
      <c r="C27" s="137">
        <v>13364</v>
      </c>
      <c r="D27" s="137">
        <v>52151</v>
      </c>
      <c r="E27" s="137">
        <v>67931</v>
      </c>
      <c r="F27" s="137">
        <v>84114</v>
      </c>
      <c r="G27" s="137">
        <v>62084</v>
      </c>
      <c r="H27" s="137">
        <v>65330</v>
      </c>
      <c r="I27" s="138">
        <f t="shared" si="2"/>
        <v>5.2284002319438194E-2</v>
      </c>
      <c r="J27" s="137">
        <f t="shared" si="3"/>
        <v>3246</v>
      </c>
      <c r="K27" s="138">
        <f t="shared" si="0"/>
        <v>2.9465144263294721E-2</v>
      </c>
      <c r="L27" s="138">
        <f>H27/H26</f>
        <v>0.81761635983630154</v>
      </c>
      <c r="M27" s="137">
        <v>4248</v>
      </c>
      <c r="N27" s="137">
        <v>12175</v>
      </c>
      <c r="O27" s="137">
        <v>6778</v>
      </c>
      <c r="P27" s="137">
        <v>19282</v>
      </c>
      <c r="Q27" s="137">
        <v>13628</v>
      </c>
      <c r="R27" s="137">
        <v>12578</v>
      </c>
      <c r="S27" s="138">
        <f t="shared" si="4"/>
        <v>-7.704725565013204E-2</v>
      </c>
      <c r="T27" s="137">
        <f t="shared" si="1"/>
        <v>-1050</v>
      </c>
      <c r="U27" s="138">
        <f t="shared" si="5"/>
        <v>4.2727258626000207E-2</v>
      </c>
      <c r="V27" s="138">
        <f>IFERROR(R27/R26,"-")</f>
        <v>0.84325556449450256</v>
      </c>
    </row>
    <row r="28" spans="1:22" x14ac:dyDescent="0.25">
      <c r="A28" s="108" t="s">
        <v>68</v>
      </c>
      <c r="B28" s="99" t="s">
        <v>63</v>
      </c>
      <c r="C28" s="53">
        <v>13364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 t="shared" si="0"/>
        <v>0</v>
      </c>
      <c r="L28" s="100">
        <f>H28/H26</f>
        <v>0</v>
      </c>
      <c r="M28" s="53">
        <v>4248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53">
        <f t="shared" si="1"/>
        <v>0</v>
      </c>
      <c r="U28" s="100">
        <f t="shared" si="5"/>
        <v>0</v>
      </c>
      <c r="V28" s="100">
        <f>IFERROR(R28/R26,"-")</f>
        <v>0</v>
      </c>
    </row>
    <row r="29" spans="1:22" ht="15.75" thickBot="1" x14ac:dyDescent="0.3">
      <c r="A29" s="108" t="s">
        <v>69</v>
      </c>
      <c r="B29" s="99" t="s">
        <v>64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100" t="str">
        <f t="shared" si="2"/>
        <v>-</v>
      </c>
      <c r="J29" s="53">
        <f t="shared" si="3"/>
        <v>0</v>
      </c>
      <c r="K29" s="100">
        <f t="shared" si="0"/>
        <v>0</v>
      </c>
      <c r="L29" s="100">
        <f>H29/H26</f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100" t="str">
        <f t="shared" si="4"/>
        <v>-</v>
      </c>
      <c r="T29" s="53">
        <f t="shared" si="1"/>
        <v>0</v>
      </c>
      <c r="U29" s="100">
        <f t="shared" si="5"/>
        <v>0</v>
      </c>
      <c r="V29" s="100">
        <f>IFERROR(R29/R26,"-")</f>
        <v>0</v>
      </c>
    </row>
    <row r="30" spans="1:22" ht="15.75" x14ac:dyDescent="0.25">
      <c r="A30" s="1"/>
      <c r="B30" s="132" t="s">
        <v>50</v>
      </c>
      <c r="C30" s="133">
        <v>45059</v>
      </c>
      <c r="D30" s="133">
        <v>258125</v>
      </c>
      <c r="E30" s="133">
        <v>307593</v>
      </c>
      <c r="F30" s="133">
        <v>352840</v>
      </c>
      <c r="G30" s="133">
        <v>366681</v>
      </c>
      <c r="H30" s="133">
        <v>349762</v>
      </c>
      <c r="I30" s="134">
        <f t="shared" si="2"/>
        <v>-4.6140923582078108E-2</v>
      </c>
      <c r="J30" s="133">
        <f t="shared" si="3"/>
        <v>-16919</v>
      </c>
      <c r="K30" s="134">
        <f t="shared" si="0"/>
        <v>0.15774969826754154</v>
      </c>
      <c r="L30" s="135">
        <f>H30/H30</f>
        <v>1</v>
      </c>
      <c r="M30" s="133">
        <v>18010</v>
      </c>
      <c r="N30" s="133">
        <v>53595</v>
      </c>
      <c r="O30" s="133">
        <v>58098</v>
      </c>
      <c r="P30" s="133">
        <v>77065</v>
      </c>
      <c r="Q30" s="133">
        <v>77025</v>
      </c>
      <c r="R30" s="133">
        <v>72112</v>
      </c>
      <c r="S30" s="134">
        <f t="shared" si="4"/>
        <v>-6.3784485556637405E-2</v>
      </c>
      <c r="T30" s="133">
        <f t="shared" si="1"/>
        <v>-4913</v>
      </c>
      <c r="U30" s="134">
        <f t="shared" si="5"/>
        <v>0.17076943190606297</v>
      </c>
      <c r="V30" s="135">
        <f>IFERROR(R30/R30,"-")</f>
        <v>1</v>
      </c>
    </row>
    <row r="31" spans="1:22" ht="15.75" x14ac:dyDescent="0.25">
      <c r="A31" s="1"/>
      <c r="B31" s="136" t="s">
        <v>62</v>
      </c>
      <c r="C31" s="137">
        <v>32704</v>
      </c>
      <c r="D31" s="137">
        <v>210102</v>
      </c>
      <c r="E31" s="137">
        <v>249332</v>
      </c>
      <c r="F31" s="137">
        <v>288632</v>
      </c>
      <c r="G31" s="137">
        <v>292974</v>
      </c>
      <c r="H31" s="137">
        <v>284924</v>
      </c>
      <c r="I31" s="138">
        <f t="shared" si="2"/>
        <v>-2.7476840948343573E-2</v>
      </c>
      <c r="J31" s="137">
        <f t="shared" si="3"/>
        <v>-8050</v>
      </c>
      <c r="K31" s="138">
        <f t="shared" si="0"/>
        <v>0.12850645590195905</v>
      </c>
      <c r="L31" s="138">
        <f>H31/H30</f>
        <v>0.81462251473859371</v>
      </c>
      <c r="M31" s="137">
        <v>13367</v>
      </c>
      <c r="N31" s="137">
        <v>43875</v>
      </c>
      <c r="O31" s="137">
        <v>46378</v>
      </c>
      <c r="P31" s="137">
        <v>61791</v>
      </c>
      <c r="Q31" s="137">
        <v>59345</v>
      </c>
      <c r="R31" s="137">
        <v>56113</v>
      </c>
      <c r="S31" s="138">
        <f t="shared" si="4"/>
        <v>-5.4461201449153229E-2</v>
      </c>
      <c r="T31" s="137">
        <f t="shared" si="1"/>
        <v>-3232</v>
      </c>
      <c r="U31" s="138">
        <f t="shared" si="5"/>
        <v>0.13692355760601488</v>
      </c>
      <c r="V31" s="138">
        <f>IFERROR(R31/R30,"-")</f>
        <v>0.77813678721988022</v>
      </c>
    </row>
    <row r="32" spans="1:22" x14ac:dyDescent="0.25">
      <c r="A32" s="108" t="s">
        <v>68</v>
      </c>
      <c r="B32" s="99" t="s">
        <v>63</v>
      </c>
      <c r="C32" s="53">
        <v>18739</v>
      </c>
      <c r="D32" s="53">
        <v>166765</v>
      </c>
      <c r="E32" s="53">
        <v>208689</v>
      </c>
      <c r="F32" s="53">
        <v>242940</v>
      </c>
      <c r="G32" s="53">
        <v>244457</v>
      </c>
      <c r="H32" s="53">
        <v>236126</v>
      </c>
      <c r="I32" s="100">
        <f t="shared" si="2"/>
        <v>-3.407961318350472E-2</v>
      </c>
      <c r="J32" s="53">
        <f t="shared" si="3"/>
        <v>-8331</v>
      </c>
      <c r="K32" s="100">
        <f t="shared" si="0"/>
        <v>0.10649757621788962</v>
      </c>
      <c r="L32" s="100">
        <f>H32/H30</f>
        <v>0.6751047855398814</v>
      </c>
      <c r="M32" s="53">
        <v>6922</v>
      </c>
      <c r="N32" s="53">
        <v>36270</v>
      </c>
      <c r="O32" s="53">
        <v>38430</v>
      </c>
      <c r="P32" s="53">
        <v>51394</v>
      </c>
      <c r="Q32" s="53">
        <v>48554</v>
      </c>
      <c r="R32" s="53">
        <v>45019</v>
      </c>
      <c r="S32" s="100">
        <f t="shared" si="4"/>
        <v>-7.280553610413143E-2</v>
      </c>
      <c r="T32" s="53">
        <f t="shared" si="1"/>
        <v>-3535</v>
      </c>
      <c r="U32" s="100">
        <f t="shared" si="5"/>
        <v>0.11388469711776034</v>
      </c>
      <c r="V32" s="100">
        <f>IFERROR(R32/R30,"-")</f>
        <v>0.62429276680718881</v>
      </c>
    </row>
    <row r="33" spans="1:22" x14ac:dyDescent="0.25">
      <c r="A33" s="108" t="s">
        <v>69</v>
      </c>
      <c r="B33" s="99" t="s">
        <v>64</v>
      </c>
      <c r="C33" s="53">
        <v>13965</v>
      </c>
      <c r="D33" s="53">
        <v>43337</v>
      </c>
      <c r="E33" s="53">
        <v>40643</v>
      </c>
      <c r="F33" s="53">
        <v>45692</v>
      </c>
      <c r="G33" s="53">
        <v>48517</v>
      </c>
      <c r="H33" s="53">
        <v>48798</v>
      </c>
      <c r="I33" s="100">
        <f t="shared" si="2"/>
        <v>5.7917843230208543E-3</v>
      </c>
      <c r="J33" s="53">
        <f t="shared" si="3"/>
        <v>281</v>
      </c>
      <c r="K33" s="100">
        <f t="shared" si="0"/>
        <v>2.2008879684069428E-2</v>
      </c>
      <c r="L33" s="100">
        <f>H33/H30</f>
        <v>0.13951772919871228</v>
      </c>
      <c r="M33" s="53">
        <v>6445</v>
      </c>
      <c r="N33" s="53">
        <v>7605</v>
      </c>
      <c r="O33" s="53">
        <v>7948</v>
      </c>
      <c r="P33" s="53">
        <v>10397</v>
      </c>
      <c r="Q33" s="53">
        <v>10791</v>
      </c>
      <c r="R33" s="53">
        <v>11094</v>
      </c>
      <c r="S33" s="100">
        <f t="shared" si="4"/>
        <v>2.8078954684459312E-2</v>
      </c>
      <c r="T33" s="53">
        <f t="shared" si="1"/>
        <v>303</v>
      </c>
      <c r="U33" s="100">
        <f t="shared" si="5"/>
        <v>2.3038860488254546E-2</v>
      </c>
      <c r="V33" s="100">
        <f>IFERROR(R33/R30,"-")</f>
        <v>0.15384402041269138</v>
      </c>
    </row>
    <row r="34" spans="1:22" ht="16.5" thickBot="1" x14ac:dyDescent="0.3">
      <c r="A34" s="1"/>
      <c r="B34" s="139" t="s">
        <v>65</v>
      </c>
      <c r="C34" s="140">
        <v>12355</v>
      </c>
      <c r="D34" s="140">
        <v>48023</v>
      </c>
      <c r="E34" s="140">
        <v>58261</v>
      </c>
      <c r="F34" s="140">
        <v>64208</v>
      </c>
      <c r="G34" s="140">
        <v>73707</v>
      </c>
      <c r="H34" s="140">
        <v>64838</v>
      </c>
      <c r="I34" s="141">
        <f t="shared" si="2"/>
        <v>-0.12032778433527347</v>
      </c>
      <c r="J34" s="140">
        <f t="shared" si="3"/>
        <v>-8869</v>
      </c>
      <c r="K34" s="141">
        <f t="shared" si="0"/>
        <v>2.9243242365582473E-2</v>
      </c>
      <c r="L34" s="141">
        <f>H34/H30</f>
        <v>0.18537748526140632</v>
      </c>
      <c r="M34" s="140">
        <v>4643</v>
      </c>
      <c r="N34" s="140">
        <v>9720</v>
      </c>
      <c r="O34" s="140">
        <v>11720</v>
      </c>
      <c r="P34" s="140">
        <v>15274</v>
      </c>
      <c r="Q34" s="140">
        <v>17680</v>
      </c>
      <c r="R34" s="140">
        <v>15999</v>
      </c>
      <c r="S34" s="141">
        <f t="shared" si="4"/>
        <v>-9.5079185520361986E-2</v>
      </c>
      <c r="T34" s="140">
        <f t="shared" si="1"/>
        <v>-1681</v>
      </c>
      <c r="U34" s="141">
        <f t="shared" si="5"/>
        <v>3.3845874300048089E-2</v>
      </c>
      <c r="V34" s="141">
        <f>IFERROR(R34/R30,"-")</f>
        <v>0.22186321278011981</v>
      </c>
    </row>
    <row r="35" spans="1:22" ht="15.75" x14ac:dyDescent="0.25">
      <c r="A35" s="1"/>
      <c r="B35" s="132" t="s">
        <v>51</v>
      </c>
      <c r="C35" s="133">
        <v>9308</v>
      </c>
      <c r="D35" s="133">
        <v>20151</v>
      </c>
      <c r="E35" s="133">
        <v>26502</v>
      </c>
      <c r="F35" s="133">
        <v>25234</v>
      </c>
      <c r="G35" s="133">
        <v>24153</v>
      </c>
      <c r="H35" s="133">
        <v>24666</v>
      </c>
      <c r="I35" s="134">
        <f t="shared" si="2"/>
        <v>2.1239597565519741E-2</v>
      </c>
      <c r="J35" s="133">
        <f t="shared" si="3"/>
        <v>513</v>
      </c>
      <c r="K35" s="134">
        <f t="shared" si="0"/>
        <v>1.1124862213354165E-2</v>
      </c>
      <c r="L35" s="135">
        <f>H35/H35</f>
        <v>1</v>
      </c>
      <c r="M35" s="133">
        <v>2659</v>
      </c>
      <c r="N35" s="133">
        <v>3632</v>
      </c>
      <c r="O35" s="133">
        <v>5013</v>
      </c>
      <c r="P35" s="133">
        <v>4992</v>
      </c>
      <c r="Q35" s="133">
        <v>4998</v>
      </c>
      <c r="R35" s="133">
        <v>5708</v>
      </c>
      <c r="S35" s="134">
        <f t="shared" si="4"/>
        <v>0.1420568227290917</v>
      </c>
      <c r="T35" s="133">
        <f t="shared" si="1"/>
        <v>710</v>
      </c>
      <c r="U35" s="134">
        <f t="shared" si="5"/>
        <v>1.1061843950886477E-2</v>
      </c>
      <c r="V35" s="135">
        <f>IFERROR(R35/R35,"-")</f>
        <v>1</v>
      </c>
    </row>
    <row r="36" spans="1:22" ht="15.75" x14ac:dyDescent="0.25">
      <c r="A36" s="1"/>
      <c r="B36" s="136" t="s">
        <v>62</v>
      </c>
      <c r="C36" s="137">
        <v>9308</v>
      </c>
      <c r="D36" s="137">
        <v>20151</v>
      </c>
      <c r="E36" s="137">
        <v>26502</v>
      </c>
      <c r="F36" s="137">
        <v>25234</v>
      </c>
      <c r="G36" s="137">
        <v>24153</v>
      </c>
      <c r="H36" s="137">
        <v>24666</v>
      </c>
      <c r="I36" s="138">
        <f t="shared" si="2"/>
        <v>2.1239597565519741E-2</v>
      </c>
      <c r="J36" s="137">
        <f t="shared" si="3"/>
        <v>513</v>
      </c>
      <c r="K36" s="138">
        <f t="shared" si="0"/>
        <v>1.1124862213354165E-2</v>
      </c>
      <c r="L36" s="138">
        <f>H36/H35</f>
        <v>1</v>
      </c>
      <c r="M36" s="137">
        <v>2659</v>
      </c>
      <c r="N36" s="137">
        <v>3632</v>
      </c>
      <c r="O36" s="137">
        <v>5013</v>
      </c>
      <c r="P36" s="137">
        <v>4992</v>
      </c>
      <c r="Q36" s="137">
        <v>4998</v>
      </c>
      <c r="R36" s="137">
        <v>5708</v>
      </c>
      <c r="S36" s="138">
        <f t="shared" si="4"/>
        <v>0.1420568227290917</v>
      </c>
      <c r="T36" s="137">
        <f t="shared" si="1"/>
        <v>710</v>
      </c>
      <c r="U36" s="138">
        <f t="shared" si="5"/>
        <v>1.1061843950886477E-2</v>
      </c>
      <c r="V36" s="138">
        <f>IFERROR(R36/R35,"-")</f>
        <v>1</v>
      </c>
    </row>
    <row r="37" spans="1:22" x14ac:dyDescent="0.25">
      <c r="A37" s="108" t="s">
        <v>68</v>
      </c>
      <c r="B37" s="99" t="s">
        <v>63</v>
      </c>
      <c r="C37" s="53">
        <v>0</v>
      </c>
      <c r="D37" s="53">
        <v>6738</v>
      </c>
      <c r="E37" s="53">
        <v>22955</v>
      </c>
      <c r="F37" s="53">
        <v>21800</v>
      </c>
      <c r="G37" s="53">
        <v>20288</v>
      </c>
      <c r="H37" s="53">
        <v>20707</v>
      </c>
      <c r="I37" s="100">
        <f t="shared" si="2"/>
        <v>2.0652602523659302E-2</v>
      </c>
      <c r="J37" s="53">
        <f t="shared" si="3"/>
        <v>419</v>
      </c>
      <c r="K37" s="100">
        <f t="shared" si="0"/>
        <v>9.3392735689582698E-3</v>
      </c>
      <c r="L37" s="100">
        <f>H37/H35</f>
        <v>0.8394956620449201</v>
      </c>
      <c r="M37" s="53">
        <v>0</v>
      </c>
      <c r="N37" s="53">
        <v>3101</v>
      </c>
      <c r="O37" s="53">
        <v>4524</v>
      </c>
      <c r="P37" s="53">
        <v>4496</v>
      </c>
      <c r="Q37" s="53">
        <v>4275</v>
      </c>
      <c r="R37" s="53">
        <v>4957</v>
      </c>
      <c r="S37" s="100">
        <f t="shared" si="4"/>
        <v>0.15953216374269008</v>
      </c>
      <c r="T37" s="53">
        <f t="shared" si="1"/>
        <v>682</v>
      </c>
      <c r="U37" s="100">
        <f t="shared" si="5"/>
        <v>9.9627504814073717E-3</v>
      </c>
      <c r="V37" s="100">
        <f>IFERROR(R37/R35,"-")</f>
        <v>0.86843027330063072</v>
      </c>
    </row>
    <row r="38" spans="1:22" ht="15.75" thickBot="1" x14ac:dyDescent="0.3">
      <c r="A38" s="108" t="s">
        <v>69</v>
      </c>
      <c r="B38" s="99" t="s">
        <v>64</v>
      </c>
      <c r="C38" s="53">
        <v>0</v>
      </c>
      <c r="D38" s="53">
        <v>969</v>
      </c>
      <c r="E38" s="53">
        <v>3547</v>
      </c>
      <c r="F38" s="53">
        <v>3434</v>
      </c>
      <c r="G38" s="53">
        <v>3865</v>
      </c>
      <c r="H38" s="53">
        <v>3959</v>
      </c>
      <c r="I38" s="100">
        <f t="shared" si="2"/>
        <v>2.4320827943078882E-2</v>
      </c>
      <c r="J38" s="53">
        <f t="shared" si="3"/>
        <v>94</v>
      </c>
      <c r="K38" s="100">
        <f t="shared" si="0"/>
        <v>1.7855886443958946E-3</v>
      </c>
      <c r="L38" s="100">
        <f>H38/H35</f>
        <v>0.16050433795507987</v>
      </c>
      <c r="M38" s="53">
        <v>0</v>
      </c>
      <c r="N38" s="53">
        <v>531</v>
      </c>
      <c r="O38" s="53">
        <v>489</v>
      </c>
      <c r="P38" s="53">
        <v>496</v>
      </c>
      <c r="Q38" s="53">
        <v>723</v>
      </c>
      <c r="R38" s="53">
        <v>751</v>
      </c>
      <c r="S38" s="100">
        <f t="shared" si="4"/>
        <v>3.8727524204702712E-2</v>
      </c>
      <c r="T38" s="53">
        <f t="shared" si="1"/>
        <v>28</v>
      </c>
      <c r="U38" s="100">
        <f t="shared" si="5"/>
        <v>1.0990934694791051E-3</v>
      </c>
      <c r="V38" s="100">
        <f>IFERROR(R38/R35,"-")</f>
        <v>0.13156972669936931</v>
      </c>
    </row>
    <row r="39" spans="1:22" ht="15.75" x14ac:dyDescent="0.25">
      <c r="A39" s="1"/>
      <c r="B39" s="132" t="s">
        <v>52</v>
      </c>
      <c r="C39" s="133">
        <v>19920</v>
      </c>
      <c r="D39" s="133">
        <v>78474</v>
      </c>
      <c r="E39" s="133">
        <v>104659</v>
      </c>
      <c r="F39" s="133">
        <v>98555</v>
      </c>
      <c r="G39" s="133">
        <v>108223</v>
      </c>
      <c r="H39" s="133">
        <v>93361</v>
      </c>
      <c r="I39" s="134">
        <f t="shared" si="2"/>
        <v>-0.1373275551407741</v>
      </c>
      <c r="J39" s="133">
        <f t="shared" si="3"/>
        <v>-14862</v>
      </c>
      <c r="K39" s="134">
        <f t="shared" si="0"/>
        <v>4.2107689171367799E-2</v>
      </c>
      <c r="L39" s="135">
        <f>H39/H39</f>
        <v>1</v>
      </c>
      <c r="M39" s="133">
        <v>6562</v>
      </c>
      <c r="N39" s="133">
        <v>15949</v>
      </c>
      <c r="O39" s="133">
        <v>20694</v>
      </c>
      <c r="P39" s="133">
        <v>21715</v>
      </c>
      <c r="Q39" s="133">
        <v>23114</v>
      </c>
      <c r="R39" s="133">
        <v>19951</v>
      </c>
      <c r="S39" s="134">
        <f t="shared" si="4"/>
        <v>-0.13684347148914078</v>
      </c>
      <c r="T39" s="133">
        <f t="shared" si="1"/>
        <v>-3163</v>
      </c>
      <c r="U39" s="134">
        <f t="shared" si="5"/>
        <v>4.8118578003505573E-2</v>
      </c>
      <c r="V39" s="135">
        <f>IFERROR(R39/R39,"-")</f>
        <v>1</v>
      </c>
    </row>
    <row r="40" spans="1:22" ht="15.75" x14ac:dyDescent="0.25">
      <c r="A40" s="1"/>
      <c r="B40" s="136" t="s">
        <v>62</v>
      </c>
      <c r="C40" s="137">
        <v>17961</v>
      </c>
      <c r="D40" s="137">
        <v>68287</v>
      </c>
      <c r="E40" s="137">
        <v>92728</v>
      </c>
      <c r="F40" s="137">
        <v>86636</v>
      </c>
      <c r="G40" s="137">
        <v>95259</v>
      </c>
      <c r="H40" s="137">
        <v>79767</v>
      </c>
      <c r="I40" s="138">
        <f t="shared" si="2"/>
        <v>-0.16263030264856859</v>
      </c>
      <c r="J40" s="137">
        <f t="shared" si="3"/>
        <v>-15492</v>
      </c>
      <c r="K40" s="138">
        <f t="shared" si="0"/>
        <v>3.5976521696773761E-2</v>
      </c>
      <c r="L40" s="138">
        <f>H40/H39</f>
        <v>0.85439316202697058</v>
      </c>
      <c r="M40" s="137">
        <v>6553</v>
      </c>
      <c r="N40" s="137">
        <v>13928</v>
      </c>
      <c r="O40" s="137">
        <v>18104</v>
      </c>
      <c r="P40" s="137">
        <v>19179</v>
      </c>
      <c r="Q40" s="137">
        <v>20267</v>
      </c>
      <c r="R40" s="137">
        <v>16762</v>
      </c>
      <c r="S40" s="138">
        <f t="shared" si="4"/>
        <v>-0.1729412345191691</v>
      </c>
      <c r="T40" s="137">
        <f t="shared" si="1"/>
        <v>-3505</v>
      </c>
      <c r="U40" s="138">
        <f t="shared" si="5"/>
        <v>4.2499019457943057E-2</v>
      </c>
      <c r="V40" s="138">
        <f>IFERROR(R40/R39,"-")</f>
        <v>0.84015838805072429</v>
      </c>
    </row>
    <row r="41" spans="1:22" x14ac:dyDescent="0.25">
      <c r="A41" s="108" t="s">
        <v>68</v>
      </c>
      <c r="B41" s="99" t="s">
        <v>63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100" t="str">
        <f t="shared" si="2"/>
        <v>-</v>
      </c>
      <c r="J41" s="53">
        <f t="shared" si="3"/>
        <v>0</v>
      </c>
      <c r="K41" s="100">
        <f t="shared" si="0"/>
        <v>0</v>
      </c>
      <c r="L41" s="100">
        <f>H41/H39</f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100" t="str">
        <f t="shared" si="4"/>
        <v>-</v>
      </c>
      <c r="T41" s="53">
        <f t="shared" si="1"/>
        <v>0</v>
      </c>
      <c r="U41" s="100">
        <f t="shared" si="5"/>
        <v>0</v>
      </c>
      <c r="V41" s="100">
        <f>IFERROR(R41/R39,"-")</f>
        <v>0</v>
      </c>
    </row>
    <row r="42" spans="1:22" x14ac:dyDescent="0.25">
      <c r="A42" s="108" t="s">
        <v>69</v>
      </c>
      <c r="B42" s="99" t="s">
        <v>64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100" t="str">
        <f t="shared" si="2"/>
        <v>-</v>
      </c>
      <c r="J42" s="53">
        <f t="shared" si="3"/>
        <v>0</v>
      </c>
      <c r="K42" s="100">
        <f t="shared" si="0"/>
        <v>0</v>
      </c>
      <c r="L42" s="100">
        <f>H42/H39</f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100" t="str">
        <f t="shared" si="4"/>
        <v>-</v>
      </c>
      <c r="T42" s="53">
        <f t="shared" si="1"/>
        <v>0</v>
      </c>
      <c r="U42" s="100">
        <f t="shared" si="5"/>
        <v>0</v>
      </c>
      <c r="V42" s="100">
        <f>IFERROR(R42/R39,"-")</f>
        <v>0</v>
      </c>
    </row>
    <row r="43" spans="1:22" ht="16.5" thickBot="1" x14ac:dyDescent="0.3">
      <c r="A43" s="1"/>
      <c r="B43" s="139" t="s">
        <v>65</v>
      </c>
      <c r="C43" s="140">
        <v>34</v>
      </c>
      <c r="D43" s="140">
        <v>10187</v>
      </c>
      <c r="E43" s="140">
        <v>11931</v>
      </c>
      <c r="F43" s="140">
        <v>11919</v>
      </c>
      <c r="G43" s="140">
        <v>12964</v>
      </c>
      <c r="H43" s="140">
        <v>13594</v>
      </c>
      <c r="I43" s="141">
        <f t="shared" si="2"/>
        <v>4.8596112311015016E-2</v>
      </c>
      <c r="J43" s="140">
        <f t="shared" si="3"/>
        <v>630</v>
      </c>
      <c r="K43" s="141">
        <f t="shared" si="0"/>
        <v>6.1311674745940367E-3</v>
      </c>
      <c r="L43" s="141">
        <f>H43/H39</f>
        <v>0.14560683797302942</v>
      </c>
      <c r="M43" s="140">
        <v>9</v>
      </c>
      <c r="N43" s="140">
        <v>2021</v>
      </c>
      <c r="O43" s="140">
        <v>2590</v>
      </c>
      <c r="P43" s="140">
        <v>2536</v>
      </c>
      <c r="Q43" s="140">
        <v>2847</v>
      </c>
      <c r="R43" s="140">
        <v>3189</v>
      </c>
      <c r="S43" s="141">
        <f t="shared" si="4"/>
        <v>0.12012644889357227</v>
      </c>
      <c r="T43" s="140">
        <f t="shared" si="1"/>
        <v>342</v>
      </c>
      <c r="U43" s="141">
        <f t="shared" si="5"/>
        <v>5.6195585455625207E-3</v>
      </c>
      <c r="V43" s="141">
        <f>IFERROR(R43/R39,"-")</f>
        <v>0.15984161194927574</v>
      </c>
    </row>
    <row r="44" spans="1:22" ht="15.75" x14ac:dyDescent="0.25">
      <c r="A44" s="1"/>
      <c r="B44" s="132" t="s">
        <v>53</v>
      </c>
      <c r="C44" s="133">
        <v>45262</v>
      </c>
      <c r="D44" s="133">
        <v>86813</v>
      </c>
      <c r="E44" s="133">
        <v>108593</v>
      </c>
      <c r="F44" s="133">
        <v>105467</v>
      </c>
      <c r="G44" s="133">
        <v>119888</v>
      </c>
      <c r="H44" s="133">
        <v>127641</v>
      </c>
      <c r="I44" s="134">
        <f t="shared" si="2"/>
        <v>6.466869077805959E-2</v>
      </c>
      <c r="J44" s="133">
        <f t="shared" si="3"/>
        <v>7753</v>
      </c>
      <c r="K44" s="134">
        <f t="shared" si="0"/>
        <v>5.7568658792456776E-2</v>
      </c>
      <c r="L44" s="135">
        <f>H44/H44</f>
        <v>1</v>
      </c>
      <c r="M44" s="133">
        <v>12545</v>
      </c>
      <c r="N44" s="133">
        <v>18214</v>
      </c>
      <c r="O44" s="133">
        <v>17881</v>
      </c>
      <c r="P44" s="133">
        <v>17439</v>
      </c>
      <c r="Q44" s="133">
        <v>22620</v>
      </c>
      <c r="R44" s="133">
        <v>20399</v>
      </c>
      <c r="S44" s="134">
        <f t="shared" si="4"/>
        <v>-9.818744473916885E-2</v>
      </c>
      <c r="T44" s="133">
        <f t="shared" si="1"/>
        <v>-2221</v>
      </c>
      <c r="U44" s="134">
        <f t="shared" si="5"/>
        <v>3.8643328657754258E-2</v>
      </c>
      <c r="V44" s="135">
        <f>IFERROR(R44/R44,"-")</f>
        <v>1</v>
      </c>
    </row>
    <row r="45" spans="1:22" ht="15.75" x14ac:dyDescent="0.25">
      <c r="A45" s="1"/>
      <c r="B45" s="136" t="s">
        <v>62</v>
      </c>
      <c r="C45" s="137">
        <v>45262</v>
      </c>
      <c r="D45" s="137">
        <v>86813</v>
      </c>
      <c r="E45" s="137">
        <v>108593</v>
      </c>
      <c r="F45" s="137">
        <v>105467</v>
      </c>
      <c r="G45" s="137">
        <v>119888</v>
      </c>
      <c r="H45" s="137">
        <v>127641</v>
      </c>
      <c r="I45" s="138">
        <f t="shared" si="2"/>
        <v>6.466869077805959E-2</v>
      </c>
      <c r="J45" s="137">
        <f t="shared" si="3"/>
        <v>7753</v>
      </c>
      <c r="K45" s="138">
        <f t="shared" si="0"/>
        <v>5.7568658792456776E-2</v>
      </c>
      <c r="L45" s="138">
        <f>H45/H44</f>
        <v>1</v>
      </c>
      <c r="M45" s="137">
        <v>12545</v>
      </c>
      <c r="N45" s="137">
        <v>18214</v>
      </c>
      <c r="O45" s="137">
        <v>17881</v>
      </c>
      <c r="P45" s="137">
        <v>17439</v>
      </c>
      <c r="Q45" s="137">
        <v>22620</v>
      </c>
      <c r="R45" s="137">
        <v>20399</v>
      </c>
      <c r="S45" s="138">
        <f t="shared" si="4"/>
        <v>-9.818744473916885E-2</v>
      </c>
      <c r="T45" s="137">
        <f t="shared" si="1"/>
        <v>-2221</v>
      </c>
      <c r="U45" s="138">
        <f t="shared" si="5"/>
        <v>3.8643328657754258E-2</v>
      </c>
      <c r="V45" s="138">
        <f>IFERROR(R45/R44,"-")</f>
        <v>1</v>
      </c>
    </row>
    <row r="46" spans="1:22" x14ac:dyDescent="0.25">
      <c r="A46" s="108" t="s">
        <v>68</v>
      </c>
      <c r="B46" s="99" t="s">
        <v>63</v>
      </c>
      <c r="C46" s="53">
        <v>25712</v>
      </c>
      <c r="D46" s="53">
        <v>53984</v>
      </c>
      <c r="E46" s="53">
        <v>65403</v>
      </c>
      <c r="F46" s="53">
        <v>61381</v>
      </c>
      <c r="G46" s="53">
        <v>77277</v>
      </c>
      <c r="H46" s="53">
        <v>81632</v>
      </c>
      <c r="I46" s="100">
        <f t="shared" si="2"/>
        <v>5.6355707390297161E-2</v>
      </c>
      <c r="J46" s="53">
        <f t="shared" si="3"/>
        <v>4355</v>
      </c>
      <c r="K46" s="100">
        <f t="shared" si="0"/>
        <v>3.6817674215540712E-2</v>
      </c>
      <c r="L46" s="100">
        <f>H46/H44</f>
        <v>0.63954372027796713</v>
      </c>
      <c r="M46" s="53">
        <v>8426</v>
      </c>
      <c r="N46" s="53">
        <v>10870</v>
      </c>
      <c r="O46" s="53">
        <v>10695</v>
      </c>
      <c r="P46" s="53">
        <v>10226</v>
      </c>
      <c r="Q46" s="53">
        <v>15356</v>
      </c>
      <c r="R46" s="53">
        <v>14416</v>
      </c>
      <c r="S46" s="100">
        <f t="shared" si="4"/>
        <v>-6.1213857775462399E-2</v>
      </c>
      <c r="T46" s="53">
        <f t="shared" si="1"/>
        <v>-940</v>
      </c>
      <c r="U46" s="100">
        <f t="shared" si="5"/>
        <v>2.2659939150994613E-2</v>
      </c>
      <c r="V46" s="100">
        <f>IFERROR(R46/R44,"-")</f>
        <v>0.70670130888769056</v>
      </c>
    </row>
    <row r="47" spans="1:22" ht="15.75" thickBot="1" x14ac:dyDescent="0.3">
      <c r="A47" s="108" t="s">
        <v>69</v>
      </c>
      <c r="B47" s="99" t="s">
        <v>64</v>
      </c>
      <c r="C47" s="53">
        <v>19550</v>
      </c>
      <c r="D47" s="53">
        <v>32829</v>
      </c>
      <c r="E47" s="53">
        <v>43190</v>
      </c>
      <c r="F47" s="53">
        <v>44086</v>
      </c>
      <c r="G47" s="53">
        <v>42611</v>
      </c>
      <c r="H47" s="53">
        <v>46009</v>
      </c>
      <c r="I47" s="100">
        <f t="shared" si="2"/>
        <v>7.9744666870056991E-2</v>
      </c>
      <c r="J47" s="53">
        <f t="shared" si="3"/>
        <v>3398</v>
      </c>
      <c r="K47" s="100">
        <f t="shared" si="0"/>
        <v>2.0750984576916067E-2</v>
      </c>
      <c r="L47" s="100">
        <f>H47/H44</f>
        <v>0.36045627972203287</v>
      </c>
      <c r="M47" s="53">
        <v>4119</v>
      </c>
      <c r="N47" s="53">
        <v>7344</v>
      </c>
      <c r="O47" s="53">
        <v>7186</v>
      </c>
      <c r="P47" s="53">
        <v>7213</v>
      </c>
      <c r="Q47" s="53">
        <v>7264</v>
      </c>
      <c r="R47" s="53">
        <v>5983</v>
      </c>
      <c r="S47" s="100">
        <f t="shared" si="4"/>
        <v>-0.17634911894273131</v>
      </c>
      <c r="T47" s="53">
        <f t="shared" si="1"/>
        <v>-1281</v>
      </c>
      <c r="U47" s="100">
        <f t="shared" si="5"/>
        <v>1.5983389506759645E-2</v>
      </c>
      <c r="V47" s="100">
        <f>IFERROR(R47/R44,"-")</f>
        <v>0.29329869111230944</v>
      </c>
    </row>
    <row r="48" spans="1:22" ht="15.75" x14ac:dyDescent="0.25">
      <c r="A48" s="1"/>
      <c r="B48" s="132" t="s">
        <v>54</v>
      </c>
      <c r="C48" s="133">
        <v>30057</v>
      </c>
      <c r="D48" s="133">
        <v>103640</v>
      </c>
      <c r="E48" s="133">
        <v>112296</v>
      </c>
      <c r="F48" s="133">
        <v>120121</v>
      </c>
      <c r="G48" s="133">
        <v>112906</v>
      </c>
      <c r="H48" s="133">
        <v>116188</v>
      </c>
      <c r="I48" s="134">
        <f t="shared" si="2"/>
        <v>2.906842860432568E-2</v>
      </c>
      <c r="J48" s="133">
        <f t="shared" si="3"/>
        <v>3282</v>
      </c>
      <c r="K48" s="134">
        <f t="shared" si="0"/>
        <v>5.2403125389004851E-2</v>
      </c>
      <c r="L48" s="135">
        <f>H48/H48</f>
        <v>1</v>
      </c>
      <c r="M48" s="133">
        <v>6823</v>
      </c>
      <c r="N48" s="133">
        <v>20251</v>
      </c>
      <c r="O48" s="133">
        <v>21547</v>
      </c>
      <c r="P48" s="133">
        <v>23449</v>
      </c>
      <c r="Q48" s="133">
        <v>19536</v>
      </c>
      <c r="R48" s="133">
        <v>23254</v>
      </c>
      <c r="S48" s="134">
        <f t="shared" si="4"/>
        <v>0.19031531531531543</v>
      </c>
      <c r="T48" s="133">
        <f t="shared" si="1"/>
        <v>3718</v>
      </c>
      <c r="U48" s="134">
        <f t="shared" si="5"/>
        <v>5.1960973318176479E-2</v>
      </c>
      <c r="V48" s="135">
        <f>IFERROR(R48/R48,"-")</f>
        <v>1</v>
      </c>
    </row>
    <row r="49" spans="1:22" ht="15.75" x14ac:dyDescent="0.25">
      <c r="A49" s="1"/>
      <c r="B49" s="136" t="s">
        <v>62</v>
      </c>
      <c r="C49" s="137">
        <v>25226</v>
      </c>
      <c r="D49" s="137">
        <v>85266</v>
      </c>
      <c r="E49" s="137">
        <v>92422</v>
      </c>
      <c r="F49" s="137">
        <v>99252</v>
      </c>
      <c r="G49" s="137">
        <v>91468</v>
      </c>
      <c r="H49" s="137">
        <v>95662</v>
      </c>
      <c r="I49" s="138">
        <f t="shared" si="2"/>
        <v>4.5852101281322444E-2</v>
      </c>
      <c r="J49" s="137">
        <f t="shared" si="3"/>
        <v>4194</v>
      </c>
      <c r="K49" s="138">
        <f t="shared" si="0"/>
        <v>4.3145486461278117E-2</v>
      </c>
      <c r="L49" s="138">
        <f>H49/H48</f>
        <v>0.82333803835163699</v>
      </c>
      <c r="M49" s="137">
        <v>5283</v>
      </c>
      <c r="N49" s="137">
        <v>17673</v>
      </c>
      <c r="O49" s="137">
        <v>18326</v>
      </c>
      <c r="P49" s="137">
        <v>19636</v>
      </c>
      <c r="Q49" s="137">
        <v>15443</v>
      </c>
      <c r="R49" s="137">
        <v>19974</v>
      </c>
      <c r="S49" s="138">
        <f t="shared" si="4"/>
        <v>0.29340154115133066</v>
      </c>
      <c r="T49" s="137">
        <f t="shared" si="1"/>
        <v>4531</v>
      </c>
      <c r="U49" s="138">
        <f t="shared" si="5"/>
        <v>4.3511692271555859E-2</v>
      </c>
      <c r="V49" s="138">
        <f>IFERROR(R49/R48,"-")</f>
        <v>0.85894899802184566</v>
      </c>
    </row>
    <row r="50" spans="1:22" x14ac:dyDescent="0.25">
      <c r="A50" s="108" t="s">
        <v>68</v>
      </c>
      <c r="B50" s="99" t="s">
        <v>63</v>
      </c>
      <c r="C50" s="53">
        <v>0</v>
      </c>
      <c r="D50" s="53">
        <v>66024</v>
      </c>
      <c r="E50" s="53">
        <v>73849</v>
      </c>
      <c r="F50" s="53">
        <v>78166</v>
      </c>
      <c r="G50" s="53">
        <v>71340</v>
      </c>
      <c r="H50" s="53">
        <v>76202</v>
      </c>
      <c r="I50" s="100">
        <f t="shared" si="2"/>
        <v>6.8152509111297999E-2</v>
      </c>
      <c r="J50" s="53">
        <f t="shared" si="3"/>
        <v>4862</v>
      </c>
      <c r="K50" s="100">
        <f t="shared" si="0"/>
        <v>3.4368634978594582E-2</v>
      </c>
      <c r="L50" s="100">
        <f>H50/H48</f>
        <v>0.65585086239542811</v>
      </c>
      <c r="M50" s="53">
        <v>0</v>
      </c>
      <c r="N50" s="53">
        <v>13304</v>
      </c>
      <c r="O50" s="53">
        <v>14308</v>
      </c>
      <c r="P50" s="53">
        <v>15219</v>
      </c>
      <c r="Q50" s="53">
        <v>10784</v>
      </c>
      <c r="R50" s="53">
        <v>15678</v>
      </c>
      <c r="S50" s="100">
        <f t="shared" si="4"/>
        <v>0.45382047477744814</v>
      </c>
      <c r="T50" s="53">
        <f t="shared" si="1"/>
        <v>4894</v>
      </c>
      <c r="U50" s="100">
        <f t="shared" si="5"/>
        <v>3.3723999016134071E-2</v>
      </c>
      <c r="V50" s="100">
        <f>IFERROR(R50/R48,"-")</f>
        <v>0.67420658811387291</v>
      </c>
    </row>
    <row r="51" spans="1:22" x14ac:dyDescent="0.25">
      <c r="A51" s="108" t="s">
        <v>69</v>
      </c>
      <c r="B51" s="99" t="s">
        <v>64</v>
      </c>
      <c r="C51" s="53">
        <v>0</v>
      </c>
      <c r="D51" s="53">
        <v>19242</v>
      </c>
      <c r="E51" s="53">
        <v>18573</v>
      </c>
      <c r="F51" s="53">
        <v>21086</v>
      </c>
      <c r="G51" s="53">
        <v>20128</v>
      </c>
      <c r="H51" s="53">
        <v>19460</v>
      </c>
      <c r="I51" s="100">
        <f t="shared" si="2"/>
        <v>-3.3187599364069897E-2</v>
      </c>
      <c r="J51" s="53">
        <f t="shared" si="3"/>
        <v>-668</v>
      </c>
      <c r="K51" s="100">
        <f t="shared" si="0"/>
        <v>8.7768514826835342E-3</v>
      </c>
      <c r="L51" s="100">
        <f>H51/H48</f>
        <v>0.16748717595620891</v>
      </c>
      <c r="M51" s="53">
        <v>0</v>
      </c>
      <c r="N51" s="53">
        <v>4369</v>
      </c>
      <c r="O51" s="53">
        <v>4018</v>
      </c>
      <c r="P51" s="53">
        <v>4417</v>
      </c>
      <c r="Q51" s="53">
        <v>4659</v>
      </c>
      <c r="R51" s="53">
        <v>4296</v>
      </c>
      <c r="S51" s="100">
        <f t="shared" si="4"/>
        <v>-7.7913715389568594E-2</v>
      </c>
      <c r="T51" s="53">
        <f t="shared" si="1"/>
        <v>-363</v>
      </c>
      <c r="U51" s="100">
        <f t="shared" si="5"/>
        <v>9.787693255421788E-3</v>
      </c>
      <c r="V51" s="100">
        <f>IFERROR(R51/R48,"-")</f>
        <v>0.18474240990797283</v>
      </c>
    </row>
    <row r="52" spans="1:22" ht="16.5" thickBot="1" x14ac:dyDescent="0.3">
      <c r="B52" s="139" t="s">
        <v>65</v>
      </c>
      <c r="C52" s="140">
        <v>4831</v>
      </c>
      <c r="D52" s="140">
        <v>18374</v>
      </c>
      <c r="E52" s="140">
        <v>19874</v>
      </c>
      <c r="F52" s="140">
        <v>20869</v>
      </c>
      <c r="G52" s="140">
        <v>21438</v>
      </c>
      <c r="H52" s="140">
        <v>20526</v>
      </c>
      <c r="I52" s="141">
        <f t="shared" si="2"/>
        <v>-4.2541281835992151E-2</v>
      </c>
      <c r="J52" s="140">
        <f t="shared" si="3"/>
        <v>-912</v>
      </c>
      <c r="K52" s="141">
        <f t="shared" si="0"/>
        <v>9.2576389277267326E-3</v>
      </c>
      <c r="L52" s="141">
        <f>H52/H48</f>
        <v>0.17666196164836301</v>
      </c>
      <c r="M52" s="140">
        <v>1540</v>
      </c>
      <c r="N52" s="140">
        <v>2578</v>
      </c>
      <c r="O52" s="140">
        <v>3221</v>
      </c>
      <c r="P52" s="140">
        <v>3813</v>
      </c>
      <c r="Q52" s="140">
        <v>4093</v>
      </c>
      <c r="R52" s="140">
        <v>3280</v>
      </c>
      <c r="S52" s="141">
        <f t="shared" si="4"/>
        <v>-0.1986318104080137</v>
      </c>
      <c r="T52" s="140">
        <f t="shared" si="1"/>
        <v>-813</v>
      </c>
      <c r="U52" s="141">
        <f t="shared" si="5"/>
        <v>8.44928104662062E-3</v>
      </c>
      <c r="V52" s="141">
        <f>IFERROR(R52/R48,"-")</f>
        <v>0.14105100197815429</v>
      </c>
    </row>
    <row r="53" spans="1:22" ht="15.75" x14ac:dyDescent="0.25">
      <c r="B53" s="132" t="s">
        <v>55</v>
      </c>
      <c r="C53" s="133">
        <f t="shared" ref="C53:H56" si="6">C6-C11-C16-C21-C26-C30-C35-C39-C44-C48</f>
        <v>17011</v>
      </c>
      <c r="D53" s="133">
        <f t="shared" si="6"/>
        <v>45886</v>
      </c>
      <c r="E53" s="133">
        <f t="shared" si="6"/>
        <v>49553</v>
      </c>
      <c r="F53" s="133">
        <f t="shared" si="6"/>
        <v>53663</v>
      </c>
      <c r="G53" s="133">
        <f t="shared" si="6"/>
        <v>50137</v>
      </c>
      <c r="H53" s="133">
        <f t="shared" si="6"/>
        <v>42927</v>
      </c>
      <c r="I53" s="134">
        <f t="shared" si="2"/>
        <v>-0.14380597163771269</v>
      </c>
      <c r="J53" s="133">
        <f t="shared" si="3"/>
        <v>-7210</v>
      </c>
      <c r="K53" s="134">
        <f t="shared" si="0"/>
        <v>1.9360940575393424E-2</v>
      </c>
      <c r="L53" s="135">
        <f>H53/H53</f>
        <v>1</v>
      </c>
      <c r="M53" s="133">
        <v>5327</v>
      </c>
      <c r="N53" s="133">
        <v>9434</v>
      </c>
      <c r="O53" s="133">
        <v>9921</v>
      </c>
      <c r="P53" s="133">
        <v>10301</v>
      </c>
      <c r="Q53" s="133">
        <v>9326</v>
      </c>
      <c r="R53" s="133">
        <v>8023</v>
      </c>
      <c r="S53" s="134">
        <f t="shared" si="4"/>
        <v>-0.13971692043748662</v>
      </c>
      <c r="T53" s="133">
        <f t="shared" si="1"/>
        <v>-1303</v>
      </c>
      <c r="U53" s="134">
        <f t="shared" si="5"/>
        <v>2.2826132719968268E-2</v>
      </c>
      <c r="V53" s="135">
        <f>IFERROR(R53/R53,"-")</f>
        <v>1</v>
      </c>
    </row>
    <row r="54" spans="1:22" ht="15.75" x14ac:dyDescent="0.25">
      <c r="B54" s="136" t="s">
        <v>62</v>
      </c>
      <c r="C54" s="137">
        <f t="shared" si="6"/>
        <v>18815</v>
      </c>
      <c r="D54" s="137">
        <f t="shared" si="6"/>
        <v>44853</v>
      </c>
      <c r="E54" s="137">
        <f t="shared" si="6"/>
        <v>45806</v>
      </c>
      <c r="F54" s="137">
        <f t="shared" si="6"/>
        <v>49374</v>
      </c>
      <c r="G54" s="137">
        <f t="shared" si="6"/>
        <v>45502</v>
      </c>
      <c r="H54" s="137">
        <f t="shared" si="6"/>
        <v>38593</v>
      </c>
      <c r="I54" s="138">
        <f t="shared" si="2"/>
        <v>-0.15183947958331501</v>
      </c>
      <c r="J54" s="137">
        <f t="shared" si="3"/>
        <v>-6909</v>
      </c>
      <c r="K54" s="138">
        <f t="shared" si="0"/>
        <v>1.740621938700954E-2</v>
      </c>
      <c r="L54" s="138">
        <f>H54/H53</f>
        <v>0.89903790155380059</v>
      </c>
      <c r="M54" s="137">
        <v>5279</v>
      </c>
      <c r="N54" s="137">
        <v>9170</v>
      </c>
      <c r="O54" s="137">
        <v>9081</v>
      </c>
      <c r="P54" s="137">
        <v>9309</v>
      </c>
      <c r="Q54" s="137">
        <v>8379</v>
      </c>
      <c r="R54" s="137">
        <v>7156</v>
      </c>
      <c r="S54" s="138">
        <f t="shared" si="4"/>
        <v>-0.14596013844134148</v>
      </c>
      <c r="T54" s="137">
        <f t="shared" si="1"/>
        <v>-1223</v>
      </c>
      <c r="U54" s="138">
        <f t="shared" si="5"/>
        <v>2.0627945781010057E-2</v>
      </c>
      <c r="V54" s="138">
        <f>IFERROR(R54/R53,"-")</f>
        <v>0.89193568490589559</v>
      </c>
    </row>
    <row r="55" spans="1:22" x14ac:dyDescent="0.25">
      <c r="B55" s="99" t="s">
        <v>63</v>
      </c>
      <c r="C55" s="53">
        <f t="shared" si="6"/>
        <v>50856</v>
      </c>
      <c r="D55" s="53">
        <f t="shared" si="6"/>
        <v>154505</v>
      </c>
      <c r="E55" s="53">
        <f t="shared" si="6"/>
        <v>172756</v>
      </c>
      <c r="F55" s="53">
        <f t="shared" si="6"/>
        <v>191891</v>
      </c>
      <c r="G55" s="53">
        <f t="shared" si="6"/>
        <v>169464</v>
      </c>
      <c r="H55" s="53">
        <f t="shared" si="6"/>
        <v>152576</v>
      </c>
      <c r="I55" s="100">
        <f t="shared" si="2"/>
        <v>-9.9655384034367134E-2</v>
      </c>
      <c r="J55" s="53">
        <f t="shared" si="3"/>
        <v>-16888</v>
      </c>
      <c r="K55" s="100">
        <f t="shared" si="0"/>
        <v>6.8814845417364989E-2</v>
      </c>
      <c r="L55" s="100">
        <f>H55/H53</f>
        <v>3.5543131362545717</v>
      </c>
      <c r="M55" s="53" t="e">
        <v>#REF!</v>
      </c>
      <c r="N55" s="53" t="e">
        <v>#REF!</v>
      </c>
      <c r="O55" s="53" t="e">
        <v>#REF!</v>
      </c>
      <c r="P55" s="53" t="e">
        <v>#REF!</v>
      </c>
      <c r="Q55" s="53" t="e">
        <v>#REF!</v>
      </c>
      <c r="R55" s="53" t="e">
        <v>#REF!</v>
      </c>
      <c r="S55" s="100" t="str">
        <f t="shared" si="4"/>
        <v>-</v>
      </c>
      <c r="T55" s="53" t="e">
        <f t="shared" si="1"/>
        <v>#REF!</v>
      </c>
      <c r="U55" s="100" t="str">
        <f t="shared" si="5"/>
        <v>-</v>
      </c>
      <c r="V55" s="100" t="str">
        <f>IFERROR(R55/R53,"-")</f>
        <v>-</v>
      </c>
    </row>
    <row r="56" spans="1:22" x14ac:dyDescent="0.25">
      <c r="B56" s="99" t="s">
        <v>64</v>
      </c>
      <c r="C56" s="53">
        <f t="shared" si="6"/>
        <v>20454</v>
      </c>
      <c r="D56" s="53">
        <f t="shared" si="6"/>
        <v>37530</v>
      </c>
      <c r="E56" s="53">
        <f t="shared" si="6"/>
        <v>57812</v>
      </c>
      <c r="F56" s="53">
        <f t="shared" si="6"/>
        <v>50131</v>
      </c>
      <c r="G56" s="53">
        <f t="shared" si="6"/>
        <v>51541</v>
      </c>
      <c r="H56" s="53">
        <f t="shared" si="6"/>
        <v>52679</v>
      </c>
      <c r="I56" s="100">
        <f t="shared" si="2"/>
        <v>2.2079509516695461E-2</v>
      </c>
      <c r="J56" s="53">
        <f t="shared" si="3"/>
        <v>1138</v>
      </c>
      <c r="K56" s="100">
        <f t="shared" si="0"/>
        <v>2.3759288759315822E-2</v>
      </c>
      <c r="L56" s="100">
        <f>H56/H53</f>
        <v>1.2271763691848954</v>
      </c>
      <c r="M56" s="53" t="e">
        <v>#REF!</v>
      </c>
      <c r="N56" s="53" t="e">
        <v>#REF!</v>
      </c>
      <c r="O56" s="53" t="e">
        <v>#REF!</v>
      </c>
      <c r="P56" s="53" t="e">
        <v>#REF!</v>
      </c>
      <c r="Q56" s="53" t="e">
        <v>#REF!</v>
      </c>
      <c r="R56" s="53" t="e">
        <v>#REF!</v>
      </c>
      <c r="S56" s="100" t="str">
        <f t="shared" si="4"/>
        <v>-</v>
      </c>
      <c r="T56" s="53" t="e">
        <f t="shared" si="1"/>
        <v>#REF!</v>
      </c>
      <c r="U56" s="100" t="str">
        <f t="shared" si="5"/>
        <v>-</v>
      </c>
      <c r="V56" s="100" t="str">
        <f>IFERROR(R56/R53,"-")</f>
        <v>-</v>
      </c>
    </row>
    <row r="57" spans="1:22" ht="15.75" x14ac:dyDescent="0.25">
      <c r="B57" s="139" t="s">
        <v>65</v>
      </c>
      <c r="C57" s="140">
        <f>C53-C54</f>
        <v>-1804</v>
      </c>
      <c r="D57" s="140">
        <f t="shared" ref="D57:H57" si="7">D53-D54</f>
        <v>1033</v>
      </c>
      <c r="E57" s="140">
        <f t="shared" si="7"/>
        <v>3747</v>
      </c>
      <c r="F57" s="140">
        <f t="shared" si="7"/>
        <v>4289</v>
      </c>
      <c r="G57" s="140">
        <f t="shared" si="7"/>
        <v>4635</v>
      </c>
      <c r="H57" s="140">
        <f t="shared" si="7"/>
        <v>4334</v>
      </c>
      <c r="I57" s="141">
        <f t="shared" si="2"/>
        <v>-6.4940668824163938E-2</v>
      </c>
      <c r="J57" s="140">
        <f t="shared" si="3"/>
        <v>-301</v>
      </c>
      <c r="K57" s="141">
        <f t="shared" si="0"/>
        <v>1.9547211883838866E-3</v>
      </c>
      <c r="L57" s="141">
        <f>H57/H53</f>
        <v>0.10096209844619936</v>
      </c>
      <c r="M57" s="140">
        <v>127</v>
      </c>
      <c r="N57" s="140">
        <v>777</v>
      </c>
      <c r="O57" s="140">
        <v>1644</v>
      </c>
      <c r="P57" s="140">
        <v>4014</v>
      </c>
      <c r="Q57" s="140">
        <v>3682</v>
      </c>
      <c r="R57" s="140">
        <v>3221</v>
      </c>
      <c r="S57" s="141">
        <f t="shared" si="4"/>
        <v>-0.12520369364475825</v>
      </c>
      <c r="T57" s="140">
        <f t="shared" si="1"/>
        <v>-461</v>
      </c>
      <c r="U57" s="141">
        <f t="shared" si="5"/>
        <v>8.8946798114700153E-3</v>
      </c>
      <c r="V57" s="141">
        <f>IFERROR(R57/R53,"-")</f>
        <v>0.40147077153184596</v>
      </c>
    </row>
    <row r="58" spans="1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1:22" x14ac:dyDescent="0.25">
      <c r="B59" s="107" t="s">
        <v>57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2D53F-0FFC-4C67-8D60-7C332CC30934}">
  <sheetPr>
    <tabColor theme="7" tint="0.79998168889431442"/>
    <pageSetUpPr fitToPage="1"/>
  </sheetPr>
  <dimension ref="A1:W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77"/>
      <c r="D3" s="277"/>
      <c r="E3" s="277"/>
      <c r="F3" s="277"/>
      <c r="G3" s="277"/>
      <c r="H3" s="277"/>
      <c r="I3" s="277"/>
      <c r="J3" s="277"/>
      <c r="K3" s="277"/>
      <c r="N3" s="143" t="s">
        <v>273</v>
      </c>
      <c r="O3" s="144"/>
      <c r="P3" s="144"/>
      <c r="Q3" s="144"/>
      <c r="R3" s="144"/>
      <c r="S3" s="144"/>
      <c r="T3" s="144"/>
      <c r="U3" s="144"/>
      <c r="V3" s="144"/>
      <c r="W3" s="144"/>
    </row>
    <row r="4" spans="1:23" ht="6" customHeight="1" x14ac:dyDescent="0.25"/>
    <row r="5" spans="1:23" ht="15.75" x14ac:dyDescent="0.25">
      <c r="B5" s="145"/>
      <c r="C5" s="306" t="s">
        <v>45</v>
      </c>
      <c r="D5" s="307"/>
      <c r="E5" s="307"/>
      <c r="F5" s="307"/>
      <c r="G5" s="307"/>
      <c r="H5" s="307"/>
      <c r="I5" s="307"/>
      <c r="J5" s="307"/>
      <c r="K5" s="307"/>
      <c r="N5" s="145"/>
      <c r="O5" s="306" t="s">
        <v>45</v>
      </c>
      <c r="P5" s="307"/>
      <c r="Q5" s="307"/>
      <c r="R5" s="307"/>
      <c r="S5" s="307"/>
      <c r="T5" s="307"/>
      <c r="U5" s="307"/>
      <c r="V5" s="307"/>
      <c r="W5" s="307"/>
    </row>
    <row r="6" spans="1:23" s="146" customFormat="1" ht="72" customHeight="1" x14ac:dyDescent="0.25">
      <c r="B6" s="147"/>
      <c r="C6" s="148">
        <v>2020</v>
      </c>
      <c r="D6" s="149">
        <v>2021</v>
      </c>
      <c r="E6" s="149">
        <v>2022</v>
      </c>
      <c r="F6" s="149">
        <v>2023</v>
      </c>
      <c r="G6" s="149">
        <v>2024</v>
      </c>
      <c r="H6" s="149">
        <v>2025</v>
      </c>
      <c r="I6" s="150" t="str">
        <f>CONCATENATE("var. ",RIGHT(H6,2),"/",RIGHT(G6,2))</f>
        <v>var. 25/24</v>
      </c>
      <c r="J6" s="151" t="str">
        <f>CONCATENATE("dif. ",RIGHT(H6,2),"/",RIGHT(G6,2))</f>
        <v>dif. 25/24</v>
      </c>
      <c r="K6" s="150" t="str">
        <f>CONCATENATE("Cuota s/ total lugares de residencia ",RIGHT(H6,4))</f>
        <v>Cuota s/ total lugares de residencia 2025</v>
      </c>
      <c r="N6" s="147"/>
      <c r="O6" s="148">
        <v>2020</v>
      </c>
      <c r="P6" s="149">
        <v>2021</v>
      </c>
      <c r="Q6" s="149">
        <v>2022</v>
      </c>
      <c r="R6" s="149">
        <v>2023</v>
      </c>
      <c r="S6" s="149">
        <v>2024</v>
      </c>
      <c r="T6" s="149">
        <v>2025</v>
      </c>
      <c r="U6" s="150" t="str">
        <f>CONCATENATE("var. ",RIGHT(T6,2),"/",RIGHT(S6,2))</f>
        <v>var. 25/24</v>
      </c>
      <c r="V6" s="151" t="str">
        <f>CONCATENATE("dif. ",RIGHT(T6,2),"/",RIGHT(S6,2))</f>
        <v>dif. 25/24</v>
      </c>
      <c r="W6" s="150" t="str">
        <f>CONCATENATE("Cuota s/ total lugares de residencia ",RIGHT(T6,4))</f>
        <v>Cuota s/ total lugares de residencia 2025</v>
      </c>
    </row>
    <row r="7" spans="1:23" x14ac:dyDescent="0.25">
      <c r="A7" s="1"/>
      <c r="B7" s="152" t="s">
        <v>45</v>
      </c>
      <c r="C7" s="153"/>
      <c r="D7" s="153"/>
      <c r="E7" s="153"/>
      <c r="F7" s="153"/>
      <c r="G7" s="153"/>
      <c r="H7" s="154"/>
      <c r="I7" s="154"/>
      <c r="J7" s="154"/>
      <c r="K7" s="153"/>
      <c r="L7" s="81"/>
      <c r="N7" s="155" t="s">
        <v>54</v>
      </c>
      <c r="O7" s="153"/>
      <c r="P7" s="153"/>
      <c r="Q7" s="153"/>
      <c r="R7" s="153"/>
      <c r="S7" s="153"/>
      <c r="T7" s="154"/>
      <c r="U7" s="154"/>
      <c r="V7" s="154"/>
      <c r="W7" s="153"/>
    </row>
    <row r="8" spans="1:23" x14ac:dyDescent="0.25">
      <c r="A8" s="1"/>
      <c r="B8" s="156" t="s">
        <v>73</v>
      </c>
      <c r="C8" s="157">
        <v>1565303</v>
      </c>
      <c r="D8" s="157">
        <v>2335438</v>
      </c>
      <c r="E8" s="157">
        <v>4760117</v>
      </c>
      <c r="F8" s="157">
        <v>5189113</v>
      </c>
      <c r="G8" s="157">
        <v>5483293</v>
      </c>
      <c r="H8" s="157">
        <v>5451268</v>
      </c>
      <c r="I8" s="158">
        <f>IFERROR(H8/G8-1,"-")</f>
        <v>-5.8404684921998795E-3</v>
      </c>
      <c r="J8" s="157">
        <f t="shared" ref="J8:J20" si="0">H8-G8</f>
        <v>-32025</v>
      </c>
      <c r="K8" s="158">
        <f t="shared" ref="K8:K20" si="1">H8/H$8</f>
        <v>1</v>
      </c>
      <c r="L8" s="81"/>
      <c r="N8" s="156" t="s">
        <v>73</v>
      </c>
      <c r="O8" s="157">
        <v>96681</v>
      </c>
      <c r="P8" s="157">
        <v>140346</v>
      </c>
      <c r="Q8" s="157">
        <v>257142</v>
      </c>
      <c r="R8" s="157">
        <v>280769</v>
      </c>
      <c r="S8" s="157">
        <v>288350</v>
      </c>
      <c r="T8" s="157">
        <v>287664</v>
      </c>
      <c r="U8" s="158">
        <f>IFERROR(T8/S8-1,"-")</f>
        <v>-2.3790532339170722E-3</v>
      </c>
      <c r="V8" s="157">
        <f>T8-S8</f>
        <v>-686</v>
      </c>
      <c r="W8" s="158">
        <f>T8/T$8</f>
        <v>1</v>
      </c>
    </row>
    <row r="9" spans="1:23" x14ac:dyDescent="0.25">
      <c r="A9" s="1" t="s">
        <v>101</v>
      </c>
      <c r="B9" s="159" t="s">
        <v>102</v>
      </c>
      <c r="C9" s="160">
        <v>456683</v>
      </c>
      <c r="D9" s="160">
        <v>800301</v>
      </c>
      <c r="E9" s="160">
        <v>1017559</v>
      </c>
      <c r="F9" s="160">
        <v>1042721</v>
      </c>
      <c r="G9" s="160">
        <v>1059034</v>
      </c>
      <c r="H9" s="160">
        <v>1068407</v>
      </c>
      <c r="I9" s="161">
        <f>IFERROR(H9/G9-1,"-")</f>
        <v>8.8505184913798551E-3</v>
      </c>
      <c r="J9" s="160">
        <f t="shared" si="0"/>
        <v>9373</v>
      </c>
      <c r="K9" s="161">
        <f t="shared" si="1"/>
        <v>0.19599238195590457</v>
      </c>
      <c r="L9" s="81"/>
      <c r="N9" s="159" t="s">
        <v>102</v>
      </c>
      <c r="O9" s="160">
        <v>26839</v>
      </c>
      <c r="P9" s="160">
        <v>45216</v>
      </c>
      <c r="Q9" s="160">
        <v>29086</v>
      </c>
      <c r="R9" s="160">
        <v>33671</v>
      </c>
      <c r="S9" s="160">
        <v>29209</v>
      </c>
      <c r="T9" s="160">
        <v>32990</v>
      </c>
      <c r="U9" s="161">
        <f>IFERROR(T9/S9-1,"-")</f>
        <v>0.12944640350576875</v>
      </c>
      <c r="V9" s="160">
        <f t="shared" ref="V9:V19" si="2">T9-S9</f>
        <v>3781</v>
      </c>
      <c r="W9" s="161">
        <f>T9/T$8</f>
        <v>0.11468240725290617</v>
      </c>
    </row>
    <row r="10" spans="1:23" x14ac:dyDescent="0.25">
      <c r="A10" s="162" t="s">
        <v>108</v>
      </c>
      <c r="B10" s="163" t="s">
        <v>108</v>
      </c>
      <c r="C10" s="164">
        <v>208389</v>
      </c>
      <c r="D10" s="164">
        <v>416048</v>
      </c>
      <c r="E10" s="164">
        <v>423986</v>
      </c>
      <c r="F10" s="164">
        <v>430319</v>
      </c>
      <c r="G10" s="164">
        <v>422024</v>
      </c>
      <c r="H10" s="164">
        <v>424160</v>
      </c>
      <c r="I10" s="165">
        <f>IFERROR(H10/G10-1,"-")</f>
        <v>5.0613235266241396E-3</v>
      </c>
      <c r="J10" s="164">
        <f t="shared" si="0"/>
        <v>2136</v>
      </c>
      <c r="K10" s="165">
        <f t="shared" si="1"/>
        <v>7.7809419753349124E-2</v>
      </c>
      <c r="L10" s="81"/>
      <c r="N10" s="163" t="s">
        <v>108</v>
      </c>
      <c r="O10" s="164">
        <v>20058</v>
      </c>
      <c r="P10" s="164">
        <v>34195</v>
      </c>
      <c r="Q10" s="164">
        <v>19968</v>
      </c>
      <c r="R10" s="164">
        <v>22352</v>
      </c>
      <c r="S10" s="164">
        <v>18376</v>
      </c>
      <c r="T10" s="164">
        <v>19606</v>
      </c>
      <c r="U10" s="165">
        <f>IFERROR(T10/S10-1,"-")</f>
        <v>6.693513278188945E-2</v>
      </c>
      <c r="V10" s="164">
        <f t="shared" si="2"/>
        <v>1230</v>
      </c>
      <c r="W10" s="165">
        <f>T10/T$8</f>
        <v>6.8155904110350968E-2</v>
      </c>
    </row>
    <row r="11" spans="1:23" x14ac:dyDescent="0.25">
      <c r="A11" s="162" t="s">
        <v>105</v>
      </c>
      <c r="B11" s="163" t="s">
        <v>105</v>
      </c>
      <c r="C11" s="164">
        <v>248294</v>
      </c>
      <c r="D11" s="164">
        <v>384253</v>
      </c>
      <c r="E11" s="164">
        <v>593573</v>
      </c>
      <c r="F11" s="164">
        <v>612402</v>
      </c>
      <c r="G11" s="164">
        <v>637010</v>
      </c>
      <c r="H11" s="164">
        <v>644247</v>
      </c>
      <c r="I11" s="165">
        <f>IFERROR(H11/G11-1,"-")</f>
        <v>1.1360889154016451E-2</v>
      </c>
      <c r="J11" s="164">
        <f t="shared" si="0"/>
        <v>7237</v>
      </c>
      <c r="K11" s="165">
        <f t="shared" si="1"/>
        <v>0.11818296220255545</v>
      </c>
      <c r="L11" s="81"/>
      <c r="N11" s="163" t="s">
        <v>105</v>
      </c>
      <c r="O11" s="164">
        <v>6781</v>
      </c>
      <c r="P11" s="164">
        <v>11021</v>
      </c>
      <c r="Q11" s="164">
        <v>9118</v>
      </c>
      <c r="R11" s="164">
        <v>11319</v>
      </c>
      <c r="S11" s="164">
        <v>10833</v>
      </c>
      <c r="T11" s="164">
        <v>13384</v>
      </c>
      <c r="U11" s="165">
        <f>IFERROR(T11/S11-1,"-")</f>
        <v>0.23548416874365374</v>
      </c>
      <c r="V11" s="164">
        <f t="shared" si="2"/>
        <v>2551</v>
      </c>
      <c r="W11" s="165">
        <f>T11/T$8</f>
        <v>4.6526503142555201E-2</v>
      </c>
    </row>
    <row r="12" spans="1:23" x14ac:dyDescent="0.25">
      <c r="A12" s="1"/>
      <c r="B12" s="159" t="s">
        <v>112</v>
      </c>
      <c r="C12" s="160">
        <v>1108620</v>
      </c>
      <c r="D12" s="160">
        <v>1535137</v>
      </c>
      <c r="E12" s="160">
        <v>3742558</v>
      </c>
      <c r="F12" s="160">
        <v>4146392</v>
      </c>
      <c r="G12" s="160">
        <v>4424259</v>
      </c>
      <c r="H12" s="160">
        <v>4382861</v>
      </c>
      <c r="I12" s="161">
        <f>IFERROR(H12/G12-1,"-")</f>
        <v>-9.3570471348987105E-3</v>
      </c>
      <c r="J12" s="160">
        <f t="shared" si="0"/>
        <v>-41398</v>
      </c>
      <c r="K12" s="161">
        <f t="shared" si="1"/>
        <v>0.80400761804409537</v>
      </c>
      <c r="L12" s="81"/>
      <c r="N12" s="159" t="s">
        <v>112</v>
      </c>
      <c r="O12" s="160">
        <v>69842</v>
      </c>
      <c r="P12" s="160">
        <v>95130</v>
      </c>
      <c r="Q12" s="160">
        <v>228056</v>
      </c>
      <c r="R12" s="160">
        <v>247098</v>
      </c>
      <c r="S12" s="160">
        <v>259141</v>
      </c>
      <c r="T12" s="160">
        <v>254674</v>
      </c>
      <c r="U12" s="161">
        <f>IFERROR(T12/S12-1,"-")</f>
        <v>-1.7237720005711221E-2</v>
      </c>
      <c r="V12" s="160">
        <f t="shared" si="2"/>
        <v>-4467</v>
      </c>
      <c r="W12" s="161">
        <f>T12/T$8</f>
        <v>0.88531759274709387</v>
      </c>
    </row>
    <row r="13" spans="1:23" s="57" customFormat="1" x14ac:dyDescent="0.25">
      <c r="B13" s="163" t="s">
        <v>115</v>
      </c>
      <c r="C13" s="164">
        <v>436137</v>
      </c>
      <c r="D13" s="164">
        <v>446045</v>
      </c>
      <c r="E13" s="164">
        <v>1722453</v>
      </c>
      <c r="F13" s="164">
        <v>1939573</v>
      </c>
      <c r="G13" s="164">
        <v>2075774</v>
      </c>
      <c r="H13" s="164">
        <v>2057896</v>
      </c>
      <c r="I13" s="165">
        <f t="shared" ref="I13:I20" si="3">IFERROR(H13/G13-1,"-")</f>
        <v>-8.61269097695605E-3</v>
      </c>
      <c r="J13" s="164">
        <f t="shared" si="0"/>
        <v>-17878</v>
      </c>
      <c r="K13" s="165">
        <f t="shared" si="1"/>
        <v>0.37750776516582929</v>
      </c>
      <c r="L13" s="166"/>
      <c r="N13" s="163" t="s">
        <v>115</v>
      </c>
      <c r="O13" s="164">
        <v>26093</v>
      </c>
      <c r="P13" s="164">
        <v>26467</v>
      </c>
      <c r="Q13" s="164">
        <v>96562</v>
      </c>
      <c r="R13" s="164">
        <v>105994</v>
      </c>
      <c r="S13" s="164">
        <v>116401</v>
      </c>
      <c r="T13" s="164">
        <v>115809</v>
      </c>
      <c r="U13" s="165">
        <f t="shared" ref="U13:U20" si="4">IFERROR(T13/S13-1,"-")</f>
        <v>-5.0858669599058715E-3</v>
      </c>
      <c r="V13" s="164">
        <f t="shared" si="2"/>
        <v>-592</v>
      </c>
      <c r="W13" s="165">
        <f t="shared" ref="W13:W20" si="5">T13/T$8</f>
        <v>0.40258426497580513</v>
      </c>
    </row>
    <row r="14" spans="1:23" s="57" customFormat="1" x14ac:dyDescent="0.25">
      <c r="B14" s="163" t="s">
        <v>118</v>
      </c>
      <c r="C14" s="164">
        <v>138922</v>
      </c>
      <c r="D14" s="164">
        <v>222501</v>
      </c>
      <c r="E14" s="164">
        <v>385709</v>
      </c>
      <c r="F14" s="164">
        <v>432804</v>
      </c>
      <c r="G14" s="164">
        <v>447422</v>
      </c>
      <c r="H14" s="164">
        <v>442958</v>
      </c>
      <c r="I14" s="165">
        <f t="shared" si="3"/>
        <v>-9.9771580297794982E-3</v>
      </c>
      <c r="J14" s="164">
        <f t="shared" si="0"/>
        <v>-4464</v>
      </c>
      <c r="K14" s="165">
        <f t="shared" si="1"/>
        <v>8.125779176514529E-2</v>
      </c>
      <c r="L14" s="166"/>
      <c r="N14" s="163" t="s">
        <v>118</v>
      </c>
      <c r="O14" s="164">
        <v>6042</v>
      </c>
      <c r="P14" s="164">
        <v>9298</v>
      </c>
      <c r="Q14" s="164">
        <v>16587</v>
      </c>
      <c r="R14" s="164">
        <v>20868</v>
      </c>
      <c r="S14" s="164">
        <v>21452</v>
      </c>
      <c r="T14" s="164">
        <v>21670</v>
      </c>
      <c r="U14" s="165">
        <f t="shared" si="4"/>
        <v>1.0162222636584062E-2</v>
      </c>
      <c r="V14" s="164">
        <f t="shared" si="2"/>
        <v>218</v>
      </c>
      <c r="W14" s="165">
        <f t="shared" si="5"/>
        <v>7.5330941654152064E-2</v>
      </c>
    </row>
    <row r="15" spans="1:23" x14ac:dyDescent="0.25">
      <c r="A15" s="1"/>
      <c r="B15" s="163" t="s">
        <v>121</v>
      </c>
      <c r="C15" s="164">
        <v>58766</v>
      </c>
      <c r="D15" s="164">
        <v>128102</v>
      </c>
      <c r="E15" s="164">
        <v>197280</v>
      </c>
      <c r="F15" s="164">
        <v>215579</v>
      </c>
      <c r="G15" s="164">
        <v>230703</v>
      </c>
      <c r="H15" s="164">
        <v>223159</v>
      </c>
      <c r="I15" s="165">
        <f t="shared" si="3"/>
        <v>-3.2700051581470602E-2</v>
      </c>
      <c r="J15" s="164">
        <f t="shared" si="0"/>
        <v>-7544</v>
      </c>
      <c r="K15" s="165">
        <f t="shared" si="1"/>
        <v>4.0937081060773386E-2</v>
      </c>
      <c r="L15" s="81"/>
      <c r="N15" s="163" t="s">
        <v>121</v>
      </c>
      <c r="O15" s="164">
        <v>6586</v>
      </c>
      <c r="P15" s="164">
        <v>15246</v>
      </c>
      <c r="Q15" s="164">
        <v>26940</v>
      </c>
      <c r="R15" s="164">
        <v>25146</v>
      </c>
      <c r="S15" s="164">
        <v>24606</v>
      </c>
      <c r="T15" s="164">
        <v>23656</v>
      </c>
      <c r="U15" s="165">
        <f t="shared" si="4"/>
        <v>-3.8608469478988883E-2</v>
      </c>
      <c r="V15" s="164">
        <f t="shared" si="2"/>
        <v>-950</v>
      </c>
      <c r="W15" s="165">
        <f t="shared" si="5"/>
        <v>8.2234829523332775E-2</v>
      </c>
    </row>
    <row r="16" spans="1:23" x14ac:dyDescent="0.25">
      <c r="A16" s="1"/>
      <c r="B16" s="163" t="s">
        <v>128</v>
      </c>
      <c r="C16" s="164">
        <v>39662</v>
      </c>
      <c r="D16" s="164">
        <v>93209</v>
      </c>
      <c r="E16" s="164">
        <v>169583</v>
      </c>
      <c r="F16" s="164">
        <v>165266</v>
      </c>
      <c r="G16" s="164">
        <v>174746</v>
      </c>
      <c r="H16" s="164">
        <v>161550</v>
      </c>
      <c r="I16" s="165">
        <f t="shared" si="3"/>
        <v>-7.551531937783984E-2</v>
      </c>
      <c r="J16" s="164">
        <f t="shared" si="0"/>
        <v>-13196</v>
      </c>
      <c r="K16" s="165">
        <f t="shared" si="1"/>
        <v>2.9635306868053452E-2</v>
      </c>
      <c r="L16" s="81"/>
      <c r="N16" s="163" t="s">
        <v>128</v>
      </c>
      <c r="O16" s="164">
        <v>1273</v>
      </c>
      <c r="P16" s="164">
        <v>4366</v>
      </c>
      <c r="Q16" s="164">
        <v>9965</v>
      </c>
      <c r="R16" s="164">
        <v>8970</v>
      </c>
      <c r="S16" s="164">
        <v>6557</v>
      </c>
      <c r="T16" s="164">
        <v>5888</v>
      </c>
      <c r="U16" s="165">
        <f t="shared" si="4"/>
        <v>-0.10202836663108128</v>
      </c>
      <c r="V16" s="164">
        <f t="shared" si="2"/>
        <v>-669</v>
      </c>
      <c r="W16" s="165">
        <f t="shared" si="5"/>
        <v>2.0468324155959731E-2</v>
      </c>
    </row>
    <row r="17" spans="1:23" x14ac:dyDescent="0.25">
      <c r="A17" s="1"/>
      <c r="B17" s="163" t="s">
        <v>124</v>
      </c>
      <c r="C17" s="164">
        <v>55544</v>
      </c>
      <c r="D17" s="164">
        <v>93337</v>
      </c>
      <c r="E17" s="164">
        <v>146133</v>
      </c>
      <c r="F17" s="164">
        <v>150942</v>
      </c>
      <c r="G17" s="164">
        <v>157476</v>
      </c>
      <c r="H17" s="164">
        <v>148157</v>
      </c>
      <c r="I17" s="165">
        <f t="shared" si="3"/>
        <v>-5.9177271457237945E-2</v>
      </c>
      <c r="J17" s="164">
        <f t="shared" si="0"/>
        <v>-9319</v>
      </c>
      <c r="K17" s="165">
        <f t="shared" si="1"/>
        <v>2.7178447289694801E-2</v>
      </c>
      <c r="L17" s="81"/>
      <c r="N17" s="163" t="s">
        <v>124</v>
      </c>
      <c r="O17" s="164">
        <v>1935</v>
      </c>
      <c r="P17" s="164">
        <v>3344</v>
      </c>
      <c r="Q17" s="164">
        <v>4569</v>
      </c>
      <c r="R17" s="164">
        <v>5508</v>
      </c>
      <c r="S17" s="164">
        <v>5591</v>
      </c>
      <c r="T17" s="164">
        <v>4631</v>
      </c>
      <c r="U17" s="165">
        <f t="shared" si="4"/>
        <v>-0.17170452512967271</v>
      </c>
      <c r="V17" s="164">
        <f t="shared" si="2"/>
        <v>-960</v>
      </c>
      <c r="W17" s="165">
        <f t="shared" si="5"/>
        <v>1.6098642861115744E-2</v>
      </c>
    </row>
    <row r="18" spans="1:23" x14ac:dyDescent="0.25">
      <c r="A18" s="1"/>
      <c r="B18" s="163" t="s">
        <v>133</v>
      </c>
      <c r="C18" s="164">
        <v>28784</v>
      </c>
      <c r="D18" s="164">
        <v>25400</v>
      </c>
      <c r="E18" s="164">
        <v>62338</v>
      </c>
      <c r="F18" s="164">
        <v>67941</v>
      </c>
      <c r="G18" s="164">
        <v>63693</v>
      </c>
      <c r="H18" s="164">
        <v>62498</v>
      </c>
      <c r="I18" s="165">
        <f t="shared" si="3"/>
        <v>-1.8761873361279879E-2</v>
      </c>
      <c r="J18" s="164">
        <f t="shared" si="0"/>
        <v>-1195</v>
      </c>
      <c r="K18" s="165">
        <f t="shared" si="1"/>
        <v>1.1464855516184492E-2</v>
      </c>
      <c r="L18" s="81"/>
      <c r="N18" s="163" t="s">
        <v>133</v>
      </c>
      <c r="O18" s="164">
        <v>1979</v>
      </c>
      <c r="P18" s="164">
        <v>1422</v>
      </c>
      <c r="Q18" s="164">
        <v>3324</v>
      </c>
      <c r="R18" s="164">
        <v>3693</v>
      </c>
      <c r="S18" s="164">
        <v>3368</v>
      </c>
      <c r="T18" s="164">
        <v>3484</v>
      </c>
      <c r="U18" s="165">
        <f t="shared" si="4"/>
        <v>3.444180522565321E-2</v>
      </c>
      <c r="V18" s="164">
        <f t="shared" si="2"/>
        <v>116</v>
      </c>
      <c r="W18" s="165">
        <f t="shared" si="5"/>
        <v>1.2111352133044108E-2</v>
      </c>
    </row>
    <row r="19" spans="1:23" x14ac:dyDescent="0.25">
      <c r="A19" s="162" t="s">
        <v>149</v>
      </c>
      <c r="B19" s="163" t="s">
        <v>136</v>
      </c>
      <c r="C19" s="164">
        <v>42711</v>
      </c>
      <c r="D19" s="164">
        <v>22147</v>
      </c>
      <c r="E19" s="164">
        <v>56734</v>
      </c>
      <c r="F19" s="164">
        <v>70961</v>
      </c>
      <c r="G19" s="164">
        <v>68906</v>
      </c>
      <c r="H19" s="164">
        <v>58343</v>
      </c>
      <c r="I19" s="165">
        <f t="shared" si="3"/>
        <v>-0.15329579427045537</v>
      </c>
      <c r="J19" s="164">
        <f t="shared" si="0"/>
        <v>-10563</v>
      </c>
      <c r="K19" s="165">
        <f t="shared" si="1"/>
        <v>1.0702647530813014E-2</v>
      </c>
      <c r="L19" s="81"/>
      <c r="N19" s="163" t="s">
        <v>136</v>
      </c>
      <c r="O19" s="164">
        <v>4050</v>
      </c>
      <c r="P19" s="164">
        <v>947</v>
      </c>
      <c r="Q19" s="164">
        <v>2079</v>
      </c>
      <c r="R19" s="164">
        <v>2886</v>
      </c>
      <c r="S19" s="164">
        <v>2832</v>
      </c>
      <c r="T19" s="164">
        <v>2253</v>
      </c>
      <c r="U19" s="165">
        <f t="shared" si="4"/>
        <v>-0.20444915254237284</v>
      </c>
      <c r="V19" s="164">
        <f t="shared" si="2"/>
        <v>-579</v>
      </c>
      <c r="W19" s="165">
        <f t="shared" si="5"/>
        <v>7.832054063073586E-3</v>
      </c>
    </row>
    <row r="20" spans="1:23" x14ac:dyDescent="0.25">
      <c r="A20" s="167" t="s">
        <v>150</v>
      </c>
      <c r="B20" s="168" t="s">
        <v>150</v>
      </c>
      <c r="C20" s="169">
        <f t="shared" ref="C20:H20" si="6">C12-SUM(C13:C19)</f>
        <v>308094</v>
      </c>
      <c r="D20" s="169">
        <f t="shared" si="6"/>
        <v>504396</v>
      </c>
      <c r="E20" s="169">
        <f t="shared" si="6"/>
        <v>1002328</v>
      </c>
      <c r="F20" s="169">
        <f t="shared" si="6"/>
        <v>1103326</v>
      </c>
      <c r="G20" s="169">
        <f t="shared" si="6"/>
        <v>1205539</v>
      </c>
      <c r="H20" s="169">
        <f t="shared" si="6"/>
        <v>1228300</v>
      </c>
      <c r="I20" s="170">
        <f t="shared" si="3"/>
        <v>1.8880351444457544E-2</v>
      </c>
      <c r="J20" s="169">
        <f t="shared" si="0"/>
        <v>22761</v>
      </c>
      <c r="K20" s="170">
        <f t="shared" si="1"/>
        <v>0.22532372284760169</v>
      </c>
      <c r="L20" s="81"/>
      <c r="N20" s="168" t="s">
        <v>150</v>
      </c>
      <c r="O20" s="169">
        <f t="shared" ref="O20:T20" si="7">O12-SUM(O13:O19)</f>
        <v>21884</v>
      </c>
      <c r="P20" s="169">
        <f t="shared" si="7"/>
        <v>34040</v>
      </c>
      <c r="Q20" s="169">
        <f t="shared" si="7"/>
        <v>68030</v>
      </c>
      <c r="R20" s="169">
        <f t="shared" si="7"/>
        <v>74033</v>
      </c>
      <c r="S20" s="169">
        <f t="shared" si="7"/>
        <v>78334</v>
      </c>
      <c r="T20" s="169">
        <f t="shared" si="7"/>
        <v>77283</v>
      </c>
      <c r="U20" s="170">
        <f t="shared" si="4"/>
        <v>-1.3416907090152419E-2</v>
      </c>
      <c r="V20" s="169">
        <f>T20-S20</f>
        <v>-1051</v>
      </c>
      <c r="W20" s="170">
        <f t="shared" si="5"/>
        <v>0.26865718338061073</v>
      </c>
    </row>
    <row r="21" spans="1:23" x14ac:dyDescent="0.25">
      <c r="B21" s="155" t="s">
        <v>46</v>
      </c>
      <c r="C21" s="153"/>
      <c r="D21" s="153"/>
      <c r="E21" s="153"/>
      <c r="F21" s="153"/>
      <c r="G21" s="153"/>
      <c r="H21" s="154"/>
      <c r="I21" s="154"/>
      <c r="J21" s="154"/>
      <c r="K21" s="153"/>
      <c r="L21" s="171"/>
      <c r="M21" s="171"/>
      <c r="N21" s="171"/>
    </row>
    <row r="22" spans="1:23" x14ac:dyDescent="0.25">
      <c r="B22" s="156" t="s">
        <v>73</v>
      </c>
      <c r="C22" s="157">
        <v>550867</v>
      </c>
      <c r="D22" s="157">
        <v>881045</v>
      </c>
      <c r="E22" s="157">
        <v>1757098</v>
      </c>
      <c r="F22" s="157">
        <v>1888751</v>
      </c>
      <c r="G22" s="157">
        <v>1938929</v>
      </c>
      <c r="H22" s="157">
        <v>1858237</v>
      </c>
      <c r="I22" s="158">
        <f>IFERROR(H22/G22-1,"-")</f>
        <v>-4.1616789475014349E-2</v>
      </c>
      <c r="J22" s="157">
        <f>H22-G22</f>
        <v>-80692</v>
      </c>
      <c r="K22" s="158">
        <f>H22/H$8</f>
        <v>0.34088160772869724</v>
      </c>
      <c r="L22" s="107"/>
      <c r="M22" s="107"/>
      <c r="N22" s="107"/>
    </row>
    <row r="23" spans="1:23" x14ac:dyDescent="0.25">
      <c r="B23" s="159" t="s">
        <v>102</v>
      </c>
      <c r="C23" s="160">
        <v>117997</v>
      </c>
      <c r="D23" s="160">
        <v>247584</v>
      </c>
      <c r="E23" s="160">
        <v>207257</v>
      </c>
      <c r="F23" s="160">
        <v>181700</v>
      </c>
      <c r="G23" s="160">
        <v>161848</v>
      </c>
      <c r="H23" s="160">
        <v>147955</v>
      </c>
      <c r="I23" s="161">
        <f>IFERROR(H23/G23-1,"-")</f>
        <v>-8.5839800306460434E-2</v>
      </c>
      <c r="J23" s="160">
        <f t="shared" ref="J23:J33" si="8">H23-G23</f>
        <v>-13893</v>
      </c>
      <c r="K23" s="161">
        <f>H23/H$8</f>
        <v>2.7141391690887331E-2</v>
      </c>
    </row>
    <row r="24" spans="1:23" x14ac:dyDescent="0.25">
      <c r="B24" s="163" t="s">
        <v>108</v>
      </c>
      <c r="C24" s="164">
        <v>68476</v>
      </c>
      <c r="D24" s="164">
        <v>126666</v>
      </c>
      <c r="E24" s="164">
        <v>86860</v>
      </c>
      <c r="F24" s="164">
        <v>75361</v>
      </c>
      <c r="G24" s="164">
        <v>60679</v>
      </c>
      <c r="H24" s="164">
        <v>67419</v>
      </c>
      <c r="I24" s="165">
        <f>IFERROR(H24/G24-1,"-")</f>
        <v>0.11107631964930209</v>
      </c>
      <c r="J24" s="164">
        <f t="shared" si="8"/>
        <v>6740</v>
      </c>
      <c r="K24" s="165">
        <f>H24/H$8</f>
        <v>1.236758126733083E-2</v>
      </c>
    </row>
    <row r="25" spans="1:23" x14ac:dyDescent="0.25">
      <c r="B25" s="163" t="s">
        <v>105</v>
      </c>
      <c r="C25" s="164">
        <v>49521</v>
      </c>
      <c r="D25" s="164">
        <v>120918</v>
      </c>
      <c r="E25" s="164">
        <v>120397</v>
      </c>
      <c r="F25" s="164">
        <v>106339</v>
      </c>
      <c r="G25" s="164">
        <v>101169</v>
      </c>
      <c r="H25" s="164">
        <v>80536</v>
      </c>
      <c r="I25" s="165">
        <f>IFERROR(H25/G25-1,"-")</f>
        <v>-0.2039458727475808</v>
      </c>
      <c r="J25" s="164">
        <f t="shared" si="8"/>
        <v>-20633</v>
      </c>
      <c r="K25" s="165">
        <f>H25/H$8</f>
        <v>1.4773810423556501E-2</v>
      </c>
    </row>
    <row r="26" spans="1:23" x14ac:dyDescent="0.25">
      <c r="B26" s="159" t="s">
        <v>112</v>
      </c>
      <c r="C26" s="160">
        <v>432870</v>
      </c>
      <c r="D26" s="160">
        <v>633461</v>
      </c>
      <c r="E26" s="160">
        <v>1549841</v>
      </c>
      <c r="F26" s="160">
        <v>1707051</v>
      </c>
      <c r="G26" s="160">
        <v>1777081</v>
      </c>
      <c r="H26" s="160">
        <v>1710282</v>
      </c>
      <c r="I26" s="161">
        <f>IFERROR(H26/G26-1,"-")</f>
        <v>-3.7589170105358116E-2</v>
      </c>
      <c r="J26" s="160">
        <f t="shared" si="8"/>
        <v>-66799</v>
      </c>
      <c r="K26" s="161">
        <f>H26/H$8</f>
        <v>0.31374021603780994</v>
      </c>
    </row>
    <row r="27" spans="1:23" x14ac:dyDescent="0.25">
      <c r="B27" s="163" t="s">
        <v>115</v>
      </c>
      <c r="C27" s="164">
        <v>187852</v>
      </c>
      <c r="D27" s="164">
        <v>208305</v>
      </c>
      <c r="E27" s="164">
        <v>783677</v>
      </c>
      <c r="F27" s="164">
        <v>883804</v>
      </c>
      <c r="G27" s="164">
        <v>930359</v>
      </c>
      <c r="H27" s="164">
        <v>904858</v>
      </c>
      <c r="I27" s="165">
        <f t="shared" ref="I27:I34" si="9">IFERROR(H27/G27-1,"-")</f>
        <v>-2.7409849316231694E-2</v>
      </c>
      <c r="J27" s="164">
        <f t="shared" si="8"/>
        <v>-25501</v>
      </c>
      <c r="K27" s="165">
        <f t="shared" ref="K27:K34" si="10">H27/H$8</f>
        <v>0.16599037141450393</v>
      </c>
    </row>
    <row r="28" spans="1:23" x14ac:dyDescent="0.25">
      <c r="B28" s="163" t="s">
        <v>118</v>
      </c>
      <c r="C28" s="164">
        <v>57141</v>
      </c>
      <c r="D28" s="164">
        <v>103865</v>
      </c>
      <c r="E28" s="164">
        <v>169299</v>
      </c>
      <c r="F28" s="164">
        <v>182561</v>
      </c>
      <c r="G28" s="164">
        <v>183463</v>
      </c>
      <c r="H28" s="164">
        <v>171611</v>
      </c>
      <c r="I28" s="165">
        <f t="shared" si="9"/>
        <v>-6.4601581790333706E-2</v>
      </c>
      <c r="J28" s="164">
        <f t="shared" si="8"/>
        <v>-11852</v>
      </c>
      <c r="K28" s="165">
        <f t="shared" si="10"/>
        <v>3.14809325096473E-2</v>
      </c>
    </row>
    <row r="29" spans="1:23" x14ac:dyDescent="0.25">
      <c r="B29" s="163" t="s">
        <v>121</v>
      </c>
      <c r="C29" s="164">
        <v>20504</v>
      </c>
      <c r="D29" s="164">
        <v>42447</v>
      </c>
      <c r="E29" s="164">
        <v>63176</v>
      </c>
      <c r="F29" s="164">
        <v>65408</v>
      </c>
      <c r="G29" s="164">
        <v>57978</v>
      </c>
      <c r="H29" s="164">
        <v>51981</v>
      </c>
      <c r="I29" s="165">
        <f t="shared" si="9"/>
        <v>-0.10343578598778846</v>
      </c>
      <c r="J29" s="164">
        <f t="shared" si="8"/>
        <v>-5997</v>
      </c>
      <c r="K29" s="165">
        <f t="shared" si="10"/>
        <v>9.5355796119361586E-3</v>
      </c>
    </row>
    <row r="30" spans="1:23" x14ac:dyDescent="0.25">
      <c r="B30" s="163" t="s">
        <v>128</v>
      </c>
      <c r="C30" s="164">
        <v>17078</v>
      </c>
      <c r="D30" s="164">
        <v>41550</v>
      </c>
      <c r="E30" s="164">
        <v>75901</v>
      </c>
      <c r="F30" s="164">
        <v>70876</v>
      </c>
      <c r="G30" s="164">
        <v>71598</v>
      </c>
      <c r="H30" s="164">
        <v>66696</v>
      </c>
      <c r="I30" s="165">
        <f t="shared" si="9"/>
        <v>-6.8465599597754112E-2</v>
      </c>
      <c r="J30" s="164">
        <f t="shared" si="8"/>
        <v>-4902</v>
      </c>
      <c r="K30" s="165">
        <f t="shared" si="10"/>
        <v>1.223495157456944E-2</v>
      </c>
    </row>
    <row r="31" spans="1:23" x14ac:dyDescent="0.25">
      <c r="B31" s="163" t="s">
        <v>124</v>
      </c>
      <c r="C31" s="164">
        <v>28980</v>
      </c>
      <c r="D31" s="164">
        <v>51893</v>
      </c>
      <c r="E31" s="164">
        <v>82793</v>
      </c>
      <c r="F31" s="164">
        <v>80269</v>
      </c>
      <c r="G31" s="164">
        <v>81717</v>
      </c>
      <c r="H31" s="164">
        <v>77883</v>
      </c>
      <c r="I31" s="165">
        <f t="shared" si="9"/>
        <v>-4.6918021953816225E-2</v>
      </c>
      <c r="J31" s="164">
        <f t="shared" si="8"/>
        <v>-3834</v>
      </c>
      <c r="K31" s="165">
        <f t="shared" si="10"/>
        <v>1.4287134662981163E-2</v>
      </c>
    </row>
    <row r="32" spans="1:23" x14ac:dyDescent="0.25">
      <c r="B32" s="163" t="s">
        <v>133</v>
      </c>
      <c r="C32" s="164">
        <v>11625</v>
      </c>
      <c r="D32" s="164">
        <v>7603</v>
      </c>
      <c r="E32" s="164">
        <v>22864</v>
      </c>
      <c r="F32" s="164">
        <v>24584</v>
      </c>
      <c r="G32" s="164">
        <v>24160</v>
      </c>
      <c r="H32" s="164">
        <v>23072</v>
      </c>
      <c r="I32" s="165">
        <f t="shared" si="9"/>
        <v>-4.503311258278142E-2</v>
      </c>
      <c r="J32" s="164">
        <f t="shared" si="8"/>
        <v>-1088</v>
      </c>
      <c r="K32" s="165">
        <f t="shared" si="10"/>
        <v>4.2324097806235176E-3</v>
      </c>
    </row>
    <row r="33" spans="2:14" x14ac:dyDescent="0.25">
      <c r="B33" s="163" t="s">
        <v>136</v>
      </c>
      <c r="C33" s="164">
        <v>13377</v>
      </c>
      <c r="D33" s="164">
        <v>5465</v>
      </c>
      <c r="E33" s="164">
        <v>19705</v>
      </c>
      <c r="F33" s="164">
        <v>25664</v>
      </c>
      <c r="G33" s="164">
        <v>23273</v>
      </c>
      <c r="H33" s="164">
        <v>20293</v>
      </c>
      <c r="I33" s="165">
        <f t="shared" si="9"/>
        <v>-0.12804537446826791</v>
      </c>
      <c r="J33" s="164">
        <f t="shared" si="8"/>
        <v>-2980</v>
      </c>
      <c r="K33" s="165">
        <f t="shared" si="10"/>
        <v>3.7226201316831239E-3</v>
      </c>
    </row>
    <row r="34" spans="2:14" x14ac:dyDescent="0.25">
      <c r="B34" s="168" t="s">
        <v>150</v>
      </c>
      <c r="C34" s="169">
        <f t="shared" ref="C34:H34" si="11">C26-SUM(C27:C33)</f>
        <v>96313</v>
      </c>
      <c r="D34" s="169">
        <f t="shared" si="11"/>
        <v>172333</v>
      </c>
      <c r="E34" s="169">
        <f t="shared" si="11"/>
        <v>332426</v>
      </c>
      <c r="F34" s="169">
        <f t="shared" si="11"/>
        <v>373885</v>
      </c>
      <c r="G34" s="169">
        <f t="shared" si="11"/>
        <v>404533</v>
      </c>
      <c r="H34" s="169">
        <f t="shared" si="11"/>
        <v>393888</v>
      </c>
      <c r="I34" s="170">
        <f t="shared" si="9"/>
        <v>-2.6314293271500699E-2</v>
      </c>
      <c r="J34" s="169">
        <f>H34-G34</f>
        <v>-10645</v>
      </c>
      <c r="K34" s="170">
        <f t="shared" si="10"/>
        <v>7.2256216351865285E-2</v>
      </c>
    </row>
    <row r="35" spans="2:14" x14ac:dyDescent="0.25">
      <c r="B35" s="155" t="s">
        <v>47</v>
      </c>
      <c r="C35" s="153"/>
      <c r="D35" s="153"/>
      <c r="E35" s="153"/>
      <c r="F35" s="153"/>
      <c r="G35" s="153"/>
      <c r="H35" s="154"/>
      <c r="I35" s="154"/>
      <c r="J35" s="154"/>
      <c r="K35" s="153"/>
      <c r="L35" s="171"/>
      <c r="M35" s="171"/>
      <c r="N35" s="171"/>
    </row>
    <row r="36" spans="2:14" x14ac:dyDescent="0.25">
      <c r="B36" s="156" t="s">
        <v>73</v>
      </c>
      <c r="C36" s="157">
        <v>375345</v>
      </c>
      <c r="D36" s="157">
        <v>492258</v>
      </c>
      <c r="E36" s="157">
        <v>1245331</v>
      </c>
      <c r="F36" s="157">
        <v>1320376</v>
      </c>
      <c r="G36" s="157">
        <v>1387795</v>
      </c>
      <c r="H36" s="157">
        <v>1421549</v>
      </c>
      <c r="I36" s="158">
        <f>IFERROR(H36/G36-1,"-")</f>
        <v>2.4322036035581585E-2</v>
      </c>
      <c r="J36" s="157">
        <f>H36-G36</f>
        <v>33754</v>
      </c>
      <c r="K36" s="158">
        <f>H36/H$8</f>
        <v>0.26077400707505116</v>
      </c>
      <c r="L36" s="107"/>
      <c r="M36" s="107"/>
      <c r="N36" s="107"/>
    </row>
    <row r="37" spans="2:14" x14ac:dyDescent="0.25">
      <c r="B37" s="159" t="s">
        <v>102</v>
      </c>
      <c r="C37" s="160">
        <v>51760</v>
      </c>
      <c r="D37" s="160">
        <v>83468</v>
      </c>
      <c r="E37" s="160">
        <v>124091</v>
      </c>
      <c r="F37" s="160">
        <v>119487</v>
      </c>
      <c r="G37" s="160">
        <v>114632</v>
      </c>
      <c r="H37" s="160">
        <v>118257</v>
      </c>
      <c r="I37" s="161">
        <f>IFERROR(H37/G37-1,"-")</f>
        <v>3.1622932514481228E-2</v>
      </c>
      <c r="J37" s="160">
        <f t="shared" ref="J37:J47" si="12">H37-G37</f>
        <v>3625</v>
      </c>
      <c r="K37" s="161">
        <f>H37/H$8</f>
        <v>2.1693484891955411E-2</v>
      </c>
    </row>
    <row r="38" spans="2:14" x14ac:dyDescent="0.25">
      <c r="B38" s="163" t="s">
        <v>108</v>
      </c>
      <c r="C38" s="164">
        <v>24912</v>
      </c>
      <c r="D38" s="164">
        <v>43482</v>
      </c>
      <c r="E38" s="164">
        <v>48234</v>
      </c>
      <c r="F38" s="164">
        <v>52610</v>
      </c>
      <c r="G38" s="164">
        <v>50222</v>
      </c>
      <c r="H38" s="164">
        <v>51408</v>
      </c>
      <c r="I38" s="165">
        <f>IFERROR(H38/G38-1,"-")</f>
        <v>2.3615148739596137E-2</v>
      </c>
      <c r="J38" s="164">
        <f t="shared" si="12"/>
        <v>1186</v>
      </c>
      <c r="K38" s="165">
        <f>H38/H$8</f>
        <v>9.4304664529426922E-3</v>
      </c>
    </row>
    <row r="39" spans="2:14" x14ac:dyDescent="0.25">
      <c r="B39" s="163" t="s">
        <v>105</v>
      </c>
      <c r="C39" s="164">
        <v>26848</v>
      </c>
      <c r="D39" s="164">
        <v>39986</v>
      </c>
      <c r="E39" s="164">
        <v>75857</v>
      </c>
      <c r="F39" s="164">
        <v>66877</v>
      </c>
      <c r="G39" s="164">
        <v>64410</v>
      </c>
      <c r="H39" s="164">
        <v>66849</v>
      </c>
      <c r="I39" s="165">
        <f>IFERROR(H39/G39-1,"-")</f>
        <v>3.7866790870982658E-2</v>
      </c>
      <c r="J39" s="164">
        <f t="shared" si="12"/>
        <v>2439</v>
      </c>
      <c r="K39" s="165">
        <f>H39/H$8</f>
        <v>1.2263018439012721E-2</v>
      </c>
    </row>
    <row r="40" spans="2:14" x14ac:dyDescent="0.25">
      <c r="B40" s="159" t="s">
        <v>112</v>
      </c>
      <c r="C40" s="160">
        <v>323585</v>
      </c>
      <c r="D40" s="160">
        <v>408790</v>
      </c>
      <c r="E40" s="160">
        <v>1121240</v>
      </c>
      <c r="F40" s="160">
        <v>1200889</v>
      </c>
      <c r="G40" s="160">
        <v>1273163</v>
      </c>
      <c r="H40" s="160">
        <v>1303292</v>
      </c>
      <c r="I40" s="161">
        <f>IFERROR(H40/G40-1,"-")</f>
        <v>2.3664683940705089E-2</v>
      </c>
      <c r="J40" s="160">
        <f t="shared" si="12"/>
        <v>30129</v>
      </c>
      <c r="K40" s="161">
        <f>H40/H$8</f>
        <v>0.23908052218309575</v>
      </c>
    </row>
    <row r="41" spans="2:14" x14ac:dyDescent="0.25">
      <c r="B41" s="163" t="s">
        <v>115</v>
      </c>
      <c r="C41" s="164">
        <v>146501</v>
      </c>
      <c r="D41" s="164">
        <v>142606</v>
      </c>
      <c r="E41" s="164">
        <v>581865</v>
      </c>
      <c r="F41" s="164">
        <v>634686</v>
      </c>
      <c r="G41" s="164">
        <v>683651</v>
      </c>
      <c r="H41" s="164">
        <v>687259</v>
      </c>
      <c r="I41" s="165">
        <f t="shared" ref="I41:I48" si="13">IFERROR(H41/G41-1,"-")</f>
        <v>5.2775465844414615E-3</v>
      </c>
      <c r="J41" s="164">
        <f t="shared" si="12"/>
        <v>3608</v>
      </c>
      <c r="K41" s="165">
        <f t="shared" ref="K41:K48" si="14">H41/H$8</f>
        <v>0.12607323653872823</v>
      </c>
    </row>
    <row r="42" spans="2:14" x14ac:dyDescent="0.25">
      <c r="B42" s="163" t="s">
        <v>118</v>
      </c>
      <c r="C42" s="164">
        <v>16159</v>
      </c>
      <c r="D42" s="164">
        <v>21846</v>
      </c>
      <c r="E42" s="164">
        <v>39072</v>
      </c>
      <c r="F42" s="164">
        <v>45119</v>
      </c>
      <c r="G42" s="164">
        <v>44501</v>
      </c>
      <c r="H42" s="164">
        <v>50301</v>
      </c>
      <c r="I42" s="165">
        <f t="shared" si="13"/>
        <v>0.13033414979438662</v>
      </c>
      <c r="J42" s="164">
        <f t="shared" si="12"/>
        <v>5800</v>
      </c>
      <c r="K42" s="165">
        <f t="shared" si="14"/>
        <v>9.2273944337354172E-3</v>
      </c>
    </row>
    <row r="43" spans="2:14" x14ac:dyDescent="0.25">
      <c r="B43" s="163" t="s">
        <v>121</v>
      </c>
      <c r="C43" s="164">
        <v>9702</v>
      </c>
      <c r="D43" s="164">
        <v>19919</v>
      </c>
      <c r="E43" s="164">
        <v>27268</v>
      </c>
      <c r="F43" s="164">
        <v>28878</v>
      </c>
      <c r="G43" s="164">
        <v>29098</v>
      </c>
      <c r="H43" s="164">
        <v>32407</v>
      </c>
      <c r="I43" s="165">
        <f t="shared" si="13"/>
        <v>0.11371915595573578</v>
      </c>
      <c r="J43" s="164">
        <f t="shared" si="12"/>
        <v>3309</v>
      </c>
      <c r="K43" s="165">
        <f t="shared" si="14"/>
        <v>5.9448553987806142E-3</v>
      </c>
    </row>
    <row r="44" spans="2:14" x14ac:dyDescent="0.25">
      <c r="B44" s="163" t="s">
        <v>128</v>
      </c>
      <c r="C44" s="164">
        <v>15410</v>
      </c>
      <c r="D44" s="164">
        <v>30677</v>
      </c>
      <c r="E44" s="164">
        <v>57015</v>
      </c>
      <c r="F44" s="164">
        <v>55474</v>
      </c>
      <c r="G44" s="164">
        <v>57898</v>
      </c>
      <c r="H44" s="164">
        <v>53524</v>
      </c>
      <c r="I44" s="165">
        <f t="shared" si="13"/>
        <v>-7.5546651006943244E-2</v>
      </c>
      <c r="J44" s="164">
        <f t="shared" si="12"/>
        <v>-4374</v>
      </c>
      <c r="K44" s="165">
        <f t="shared" si="14"/>
        <v>9.8186330226288643E-3</v>
      </c>
    </row>
    <row r="45" spans="2:14" x14ac:dyDescent="0.25">
      <c r="B45" s="163" t="s">
        <v>124</v>
      </c>
      <c r="C45" s="164">
        <v>15534</v>
      </c>
      <c r="D45" s="164">
        <v>22807</v>
      </c>
      <c r="E45" s="164">
        <v>38767</v>
      </c>
      <c r="F45" s="164">
        <v>44183</v>
      </c>
      <c r="G45" s="164">
        <v>44633</v>
      </c>
      <c r="H45" s="164">
        <v>41189</v>
      </c>
      <c r="I45" s="165">
        <f t="shared" si="13"/>
        <v>-7.7162637510362342E-2</v>
      </c>
      <c r="J45" s="164">
        <f t="shared" si="12"/>
        <v>-3444</v>
      </c>
      <c r="K45" s="165">
        <f t="shared" si="14"/>
        <v>7.5558567291132998E-3</v>
      </c>
    </row>
    <row r="46" spans="2:14" x14ac:dyDescent="0.25">
      <c r="B46" s="163" t="s">
        <v>133</v>
      </c>
      <c r="C46" s="164">
        <v>9750</v>
      </c>
      <c r="D46" s="164">
        <v>10533</v>
      </c>
      <c r="E46" s="164">
        <v>22455</v>
      </c>
      <c r="F46" s="164">
        <v>23504</v>
      </c>
      <c r="G46" s="164">
        <v>22219</v>
      </c>
      <c r="H46" s="164">
        <v>22481</v>
      </c>
      <c r="I46" s="165">
        <f t="shared" si="13"/>
        <v>1.1791709797920769E-2</v>
      </c>
      <c r="J46" s="164">
        <f t="shared" si="12"/>
        <v>262</v>
      </c>
      <c r="K46" s="165">
        <f t="shared" si="14"/>
        <v>4.1239946375778991E-3</v>
      </c>
    </row>
    <row r="47" spans="2:14" x14ac:dyDescent="0.25">
      <c r="B47" s="163" t="s">
        <v>136</v>
      </c>
      <c r="C47" s="164">
        <v>16737</v>
      </c>
      <c r="D47" s="164">
        <v>10472</v>
      </c>
      <c r="E47" s="164">
        <v>22542</v>
      </c>
      <c r="F47" s="164">
        <v>26526</v>
      </c>
      <c r="G47" s="164">
        <v>24735</v>
      </c>
      <c r="H47" s="164">
        <v>20288</v>
      </c>
      <c r="I47" s="165">
        <f t="shared" si="13"/>
        <v>-0.17978572872447951</v>
      </c>
      <c r="J47" s="164">
        <f t="shared" si="12"/>
        <v>-4447</v>
      </c>
      <c r="K47" s="165">
        <f t="shared" si="14"/>
        <v>3.72170291389086E-3</v>
      </c>
    </row>
    <row r="48" spans="2:14" x14ac:dyDescent="0.25">
      <c r="B48" s="168" t="s">
        <v>150</v>
      </c>
      <c r="C48" s="169">
        <f t="shared" ref="C48:H48" si="15">C40-SUM(C41:C47)</f>
        <v>93792</v>
      </c>
      <c r="D48" s="169">
        <f t="shared" si="15"/>
        <v>149930</v>
      </c>
      <c r="E48" s="169">
        <f t="shared" si="15"/>
        <v>332256</v>
      </c>
      <c r="F48" s="169">
        <f t="shared" si="15"/>
        <v>342519</v>
      </c>
      <c r="G48" s="169">
        <f t="shared" si="15"/>
        <v>366428</v>
      </c>
      <c r="H48" s="169">
        <f t="shared" si="15"/>
        <v>395843</v>
      </c>
      <c r="I48" s="170">
        <f t="shared" si="13"/>
        <v>8.0274978986321965E-2</v>
      </c>
      <c r="J48" s="169">
        <f>H48-G48</f>
        <v>29415</v>
      </c>
      <c r="K48" s="170">
        <f t="shared" si="14"/>
        <v>7.2614848508640556E-2</v>
      </c>
    </row>
    <row r="49" spans="2:14" x14ac:dyDescent="0.25">
      <c r="B49" s="155" t="s">
        <v>48</v>
      </c>
      <c r="C49" s="153"/>
      <c r="D49" s="153"/>
      <c r="E49" s="153"/>
      <c r="F49" s="153"/>
      <c r="G49" s="153"/>
      <c r="H49" s="154"/>
      <c r="I49" s="154"/>
      <c r="J49" s="154"/>
      <c r="K49" s="153"/>
      <c r="L49" s="171"/>
      <c r="M49" s="171"/>
      <c r="N49" s="171"/>
    </row>
    <row r="50" spans="2:14" x14ac:dyDescent="0.25">
      <c r="B50" s="156" t="s">
        <v>73</v>
      </c>
      <c r="C50" s="157">
        <v>12633</v>
      </c>
      <c r="D50" s="157">
        <v>20161</v>
      </c>
      <c r="E50" s="157">
        <v>37751</v>
      </c>
      <c r="F50" s="157">
        <v>51211</v>
      </c>
      <c r="G50" s="157">
        <v>45051</v>
      </c>
      <c r="H50" s="157">
        <v>44435</v>
      </c>
      <c r="I50" s="158">
        <f>IFERROR(H50/G50-1,"-")</f>
        <v>-1.3673392377527738E-2</v>
      </c>
      <c r="J50" s="157">
        <f>H50-G50</f>
        <v>-616</v>
      </c>
      <c r="K50" s="158">
        <f>H50/H$8</f>
        <v>8.1513145198511619E-3</v>
      </c>
      <c r="L50" s="107"/>
      <c r="M50" s="107"/>
      <c r="N50" s="107"/>
    </row>
    <row r="51" spans="2:14" x14ac:dyDescent="0.25">
      <c r="B51" s="159" t="s">
        <v>102</v>
      </c>
      <c r="C51" s="160">
        <v>2339</v>
      </c>
      <c r="D51" s="160">
        <v>4950</v>
      </c>
      <c r="E51" s="160">
        <v>6762</v>
      </c>
      <c r="F51" s="160">
        <v>20295</v>
      </c>
      <c r="G51" s="160">
        <v>11990</v>
      </c>
      <c r="H51" s="160">
        <v>10059</v>
      </c>
      <c r="I51" s="161">
        <f>IFERROR(H51/G51-1,"-")</f>
        <v>-0.16105087572977483</v>
      </c>
      <c r="J51" s="160">
        <f t="shared" ref="J51:J61" si="16">H51-G51</f>
        <v>-1931</v>
      </c>
      <c r="K51" s="161">
        <f>H51/H$8</f>
        <v>1.8452587544769401E-3</v>
      </c>
    </row>
    <row r="52" spans="2:14" x14ac:dyDescent="0.25">
      <c r="B52" s="163" t="s">
        <v>108</v>
      </c>
      <c r="C52" s="164">
        <v>1658</v>
      </c>
      <c r="D52" s="164">
        <v>2415</v>
      </c>
      <c r="E52" s="164">
        <v>3515</v>
      </c>
      <c r="F52" s="164">
        <v>14856</v>
      </c>
      <c r="G52" s="164">
        <v>7765</v>
      </c>
      <c r="H52" s="164">
        <v>5908</v>
      </c>
      <c r="I52" s="165">
        <f>IFERROR(H52/G52-1,"-")</f>
        <v>-0.23915003219575015</v>
      </c>
      <c r="J52" s="164">
        <f t="shared" si="16"/>
        <v>-1857</v>
      </c>
      <c r="K52" s="165">
        <f>H52/H$8</f>
        <v>1.0837845433392744E-3</v>
      </c>
    </row>
    <row r="53" spans="2:14" x14ac:dyDescent="0.25">
      <c r="B53" s="163" t="s">
        <v>105</v>
      </c>
      <c r="C53" s="164">
        <v>681</v>
      </c>
      <c r="D53" s="164">
        <v>2535</v>
      </c>
      <c r="E53" s="164">
        <v>3247</v>
      </c>
      <c r="F53" s="164">
        <v>5439</v>
      </c>
      <c r="G53" s="164">
        <v>4225</v>
      </c>
      <c r="H53" s="164">
        <v>4151</v>
      </c>
      <c r="I53" s="165">
        <f>IFERROR(H53/G53-1,"-")</f>
        <v>-1.7514792899408271E-2</v>
      </c>
      <c r="J53" s="164">
        <f t="shared" si="16"/>
        <v>-74</v>
      </c>
      <c r="K53" s="165">
        <f>H53/H$8</f>
        <v>7.6147421113766556E-4</v>
      </c>
    </row>
    <row r="54" spans="2:14" x14ac:dyDescent="0.25">
      <c r="B54" s="159" t="s">
        <v>112</v>
      </c>
      <c r="C54" s="160">
        <v>10294</v>
      </c>
      <c r="D54" s="160">
        <v>15211</v>
      </c>
      <c r="E54" s="160">
        <v>30989</v>
      </c>
      <c r="F54" s="160">
        <v>30916</v>
      </c>
      <c r="G54" s="160">
        <v>33061</v>
      </c>
      <c r="H54" s="160">
        <v>34376</v>
      </c>
      <c r="I54" s="161">
        <f>IFERROR(H54/G54-1,"-")</f>
        <v>3.9774961434923428E-2</v>
      </c>
      <c r="J54" s="160">
        <f t="shared" si="16"/>
        <v>1315</v>
      </c>
      <c r="K54" s="161">
        <f>H54/H$8</f>
        <v>6.3060557653742211E-3</v>
      </c>
    </row>
    <row r="55" spans="2:14" x14ac:dyDescent="0.25">
      <c r="B55" s="163" t="s">
        <v>115</v>
      </c>
      <c r="C55" s="164">
        <v>3060</v>
      </c>
      <c r="D55" s="164">
        <v>3030</v>
      </c>
      <c r="E55" s="164">
        <v>10352</v>
      </c>
      <c r="F55" s="164">
        <v>9308</v>
      </c>
      <c r="G55" s="164">
        <v>11059</v>
      </c>
      <c r="H55" s="164">
        <v>11732</v>
      </c>
      <c r="I55" s="165">
        <f t="shared" ref="I55:I62" si="17">IFERROR(H55/G55-1,"-")</f>
        <v>6.0855411881725274E-2</v>
      </c>
      <c r="J55" s="164">
        <f t="shared" si="16"/>
        <v>673</v>
      </c>
      <c r="K55" s="165">
        <f t="shared" ref="K55:K62" si="18">H55/H$8</f>
        <v>2.152159827768512E-3</v>
      </c>
    </row>
    <row r="56" spans="2:14" x14ac:dyDescent="0.25">
      <c r="B56" s="163" t="s">
        <v>118</v>
      </c>
      <c r="C56" s="164">
        <v>2874</v>
      </c>
      <c r="D56" s="164">
        <v>5150</v>
      </c>
      <c r="E56" s="164">
        <v>6811</v>
      </c>
      <c r="F56" s="164">
        <v>6211</v>
      </c>
      <c r="G56" s="164">
        <v>6329</v>
      </c>
      <c r="H56" s="164">
        <v>6972</v>
      </c>
      <c r="I56" s="165">
        <f t="shared" si="17"/>
        <v>0.10159582872491701</v>
      </c>
      <c r="J56" s="164">
        <f t="shared" si="16"/>
        <v>643</v>
      </c>
      <c r="K56" s="165">
        <f t="shared" si="18"/>
        <v>1.2789684895330774E-3</v>
      </c>
    </row>
    <row r="57" spans="2:14" x14ac:dyDescent="0.25">
      <c r="B57" s="163" t="s">
        <v>121</v>
      </c>
      <c r="C57" s="164">
        <v>544</v>
      </c>
      <c r="D57" s="164">
        <v>1642</v>
      </c>
      <c r="E57" s="164">
        <v>2746</v>
      </c>
      <c r="F57" s="164">
        <v>2942</v>
      </c>
      <c r="G57" s="164">
        <v>2495</v>
      </c>
      <c r="H57" s="164">
        <v>2789</v>
      </c>
      <c r="I57" s="165">
        <f t="shared" si="17"/>
        <v>0.11783567134268536</v>
      </c>
      <c r="J57" s="164">
        <f t="shared" si="16"/>
        <v>294</v>
      </c>
      <c r="K57" s="165">
        <f t="shared" si="18"/>
        <v>5.1162408452492159E-4</v>
      </c>
    </row>
    <row r="58" spans="2:14" x14ac:dyDescent="0.25">
      <c r="B58" s="163" t="s">
        <v>128</v>
      </c>
      <c r="C58" s="164">
        <v>284</v>
      </c>
      <c r="D58" s="164">
        <v>377</v>
      </c>
      <c r="E58" s="164">
        <v>868</v>
      </c>
      <c r="F58" s="164">
        <v>832</v>
      </c>
      <c r="G58" s="164">
        <v>1068</v>
      </c>
      <c r="H58" s="164">
        <v>1139</v>
      </c>
      <c r="I58" s="165">
        <f t="shared" si="17"/>
        <v>6.6479400749063666E-2</v>
      </c>
      <c r="J58" s="164">
        <f t="shared" si="16"/>
        <v>71</v>
      </c>
      <c r="K58" s="165">
        <f t="shared" si="18"/>
        <v>2.0894221307776465E-4</v>
      </c>
    </row>
    <row r="59" spans="2:14" x14ac:dyDescent="0.25">
      <c r="B59" s="163" t="s">
        <v>124</v>
      </c>
      <c r="C59" s="164">
        <v>229</v>
      </c>
      <c r="D59" s="164">
        <v>476</v>
      </c>
      <c r="E59" s="164">
        <v>657</v>
      </c>
      <c r="F59" s="164">
        <v>709</v>
      </c>
      <c r="G59" s="164">
        <v>744</v>
      </c>
      <c r="H59" s="164">
        <v>922</v>
      </c>
      <c r="I59" s="165">
        <f t="shared" si="17"/>
        <v>0.239247311827957</v>
      </c>
      <c r="J59" s="164">
        <f t="shared" si="16"/>
        <v>178</v>
      </c>
      <c r="K59" s="165">
        <f t="shared" si="18"/>
        <v>1.691349608935022E-4</v>
      </c>
    </row>
    <row r="60" spans="2:14" x14ac:dyDescent="0.25">
      <c r="B60" s="163" t="s">
        <v>133</v>
      </c>
      <c r="C60" s="164">
        <v>136</v>
      </c>
      <c r="D60" s="164">
        <v>98</v>
      </c>
      <c r="E60" s="164">
        <v>136</v>
      </c>
      <c r="F60" s="164">
        <v>243</v>
      </c>
      <c r="G60" s="164">
        <v>145</v>
      </c>
      <c r="H60" s="164">
        <v>208</v>
      </c>
      <c r="I60" s="165">
        <f t="shared" si="17"/>
        <v>0.43448275862068964</v>
      </c>
      <c r="J60" s="164">
        <f t="shared" si="16"/>
        <v>63</v>
      </c>
      <c r="K60" s="165">
        <f t="shared" si="18"/>
        <v>3.8156260158187052E-5</v>
      </c>
    </row>
    <row r="61" spans="2:14" x14ac:dyDescent="0.25">
      <c r="B61" s="163" t="s">
        <v>136</v>
      </c>
      <c r="C61" s="164">
        <v>217</v>
      </c>
      <c r="D61" s="164">
        <v>91</v>
      </c>
      <c r="E61" s="164">
        <v>153</v>
      </c>
      <c r="F61" s="164">
        <v>195</v>
      </c>
      <c r="G61" s="164">
        <v>160</v>
      </c>
      <c r="H61" s="164">
        <v>480</v>
      </c>
      <c r="I61" s="165">
        <f t="shared" si="17"/>
        <v>2</v>
      </c>
      <c r="J61" s="164">
        <f t="shared" si="16"/>
        <v>320</v>
      </c>
      <c r="K61" s="165">
        <f t="shared" si="18"/>
        <v>8.8052908057354736E-5</v>
      </c>
    </row>
    <row r="62" spans="2:14" x14ac:dyDescent="0.25">
      <c r="B62" s="168" t="s">
        <v>150</v>
      </c>
      <c r="C62" s="169">
        <f t="shared" ref="C62:H62" si="19">C54-SUM(C55:C61)</f>
        <v>2950</v>
      </c>
      <c r="D62" s="169">
        <f t="shared" si="19"/>
        <v>4347</v>
      </c>
      <c r="E62" s="169">
        <f t="shared" si="19"/>
        <v>9266</v>
      </c>
      <c r="F62" s="169">
        <f t="shared" si="19"/>
        <v>10476</v>
      </c>
      <c r="G62" s="169">
        <f t="shared" si="19"/>
        <v>11061</v>
      </c>
      <c r="H62" s="169">
        <f t="shared" si="19"/>
        <v>10134</v>
      </c>
      <c r="I62" s="170">
        <f t="shared" si="17"/>
        <v>-8.3807973962571225E-2</v>
      </c>
      <c r="J62" s="169">
        <f>H62-G62</f>
        <v>-927</v>
      </c>
      <c r="K62" s="170">
        <f t="shared" si="18"/>
        <v>1.8590170213609017E-3</v>
      </c>
    </row>
    <row r="63" spans="2:14" x14ac:dyDescent="0.25">
      <c r="B63" s="155" t="s">
        <v>49</v>
      </c>
      <c r="C63" s="153"/>
      <c r="D63" s="153"/>
      <c r="E63" s="153"/>
      <c r="F63" s="153"/>
      <c r="G63" s="153"/>
      <c r="H63" s="154"/>
      <c r="I63" s="154"/>
      <c r="J63" s="154"/>
      <c r="K63" s="153"/>
      <c r="L63" s="171"/>
      <c r="M63" s="171"/>
      <c r="N63" s="171"/>
    </row>
    <row r="64" spans="2:14" x14ac:dyDescent="0.25">
      <c r="B64" s="156" t="s">
        <v>73</v>
      </c>
      <c r="C64" s="157">
        <v>55313</v>
      </c>
      <c r="D64" s="157">
        <v>70304</v>
      </c>
      <c r="E64" s="157">
        <v>161080</v>
      </c>
      <c r="F64" s="157">
        <v>173648</v>
      </c>
      <c r="G64" s="157">
        <v>231856</v>
      </c>
      <c r="H64" s="157">
        <v>188676</v>
      </c>
      <c r="I64" s="158">
        <f>IFERROR(H64/G64-1,"-")</f>
        <v>-0.1862362845904354</v>
      </c>
      <c r="J64" s="157">
        <f>H64-G64</f>
        <v>-43180</v>
      </c>
      <c r="K64" s="158">
        <f>H64/H$8</f>
        <v>3.461139683464471E-2</v>
      </c>
      <c r="L64" s="107"/>
      <c r="M64" s="107"/>
      <c r="N64" s="107"/>
    </row>
    <row r="65" spans="2:14" x14ac:dyDescent="0.25">
      <c r="B65" s="159" t="s">
        <v>102</v>
      </c>
      <c r="C65" s="160">
        <v>24273</v>
      </c>
      <c r="D65" s="160">
        <v>26311</v>
      </c>
      <c r="E65" s="160">
        <v>32375</v>
      </c>
      <c r="F65" s="160">
        <v>43847</v>
      </c>
      <c r="G65" s="160">
        <v>61312</v>
      </c>
      <c r="H65" s="160">
        <v>42953</v>
      </c>
      <c r="I65" s="161">
        <f>IFERROR(H65/G65-1,"-")</f>
        <v>-0.29943567327766174</v>
      </c>
      <c r="J65" s="160">
        <f t="shared" ref="J65:J75" si="20">H65-G65</f>
        <v>-18359</v>
      </c>
      <c r="K65" s="161">
        <f>H65/H$8</f>
        <v>7.8794511662240788E-3</v>
      </c>
    </row>
    <row r="66" spans="2:14" x14ac:dyDescent="0.25">
      <c r="B66" s="163" t="s">
        <v>108</v>
      </c>
      <c r="C66" s="164">
        <v>8930</v>
      </c>
      <c r="D66" s="164">
        <v>21567</v>
      </c>
      <c r="E66" s="164">
        <v>23338</v>
      </c>
      <c r="F66" s="164">
        <v>29399</v>
      </c>
      <c r="G66" s="164">
        <v>37562</v>
      </c>
      <c r="H66" s="164">
        <v>16499</v>
      </c>
      <c r="I66" s="165">
        <f>IFERROR(H66/G66-1,"-")</f>
        <v>-0.56075288855758476</v>
      </c>
      <c r="J66" s="164">
        <f t="shared" si="20"/>
        <v>-21063</v>
      </c>
      <c r="K66" s="165">
        <f>H66/H$8</f>
        <v>3.0266352709131159E-3</v>
      </c>
    </row>
    <row r="67" spans="2:14" x14ac:dyDescent="0.25">
      <c r="B67" s="163" t="s">
        <v>105</v>
      </c>
      <c r="C67" s="164">
        <v>15343</v>
      </c>
      <c r="D67" s="164">
        <v>4744</v>
      </c>
      <c r="E67" s="164">
        <v>9037</v>
      </c>
      <c r="F67" s="164">
        <v>14448</v>
      </c>
      <c r="G67" s="164">
        <v>23750</v>
      </c>
      <c r="H67" s="164">
        <v>26454</v>
      </c>
      <c r="I67" s="165">
        <f>IFERROR(H67/G67-1,"-")</f>
        <v>0.11385263157894743</v>
      </c>
      <c r="J67" s="164">
        <f t="shared" si="20"/>
        <v>2704</v>
      </c>
      <c r="K67" s="165">
        <f>H67/H$8</f>
        <v>4.8528158953109624E-3</v>
      </c>
    </row>
    <row r="68" spans="2:14" x14ac:dyDescent="0.25">
      <c r="B68" s="159" t="s">
        <v>112</v>
      </c>
      <c r="C68" s="160">
        <v>31040</v>
      </c>
      <c r="D68" s="160">
        <v>43993</v>
      </c>
      <c r="E68" s="160">
        <v>128705</v>
      </c>
      <c r="F68" s="160">
        <v>129801</v>
      </c>
      <c r="G68" s="160">
        <v>170544</v>
      </c>
      <c r="H68" s="160">
        <v>145723</v>
      </c>
      <c r="I68" s="161">
        <f>IFERROR(H68/G68-1,"-")</f>
        <v>-0.14554015386058727</v>
      </c>
      <c r="J68" s="160">
        <f t="shared" si="20"/>
        <v>-24821</v>
      </c>
      <c r="K68" s="161">
        <f>H68/H$8</f>
        <v>2.6731945668420631E-2</v>
      </c>
    </row>
    <row r="69" spans="2:14" x14ac:dyDescent="0.25">
      <c r="B69" s="163" t="s">
        <v>115</v>
      </c>
      <c r="C69" s="164">
        <v>13899</v>
      </c>
      <c r="D69" s="164">
        <v>12264</v>
      </c>
      <c r="E69" s="164">
        <v>56081</v>
      </c>
      <c r="F69" s="164">
        <v>49878</v>
      </c>
      <c r="G69" s="164">
        <v>73242</v>
      </c>
      <c r="H69" s="164">
        <v>73188</v>
      </c>
      <c r="I69" s="165">
        <f t="shared" ref="I69:I76" si="21">IFERROR(H69/G69-1,"-")</f>
        <v>-7.3728188744159873E-4</v>
      </c>
      <c r="J69" s="164">
        <f t="shared" si="20"/>
        <v>-54</v>
      </c>
      <c r="K69" s="165">
        <f t="shared" ref="K69:K76" si="22">H69/H$8</f>
        <v>1.3425867156045162E-2</v>
      </c>
    </row>
    <row r="70" spans="2:14" x14ac:dyDescent="0.25">
      <c r="B70" s="163" t="s">
        <v>118</v>
      </c>
      <c r="C70" s="164">
        <v>3374</v>
      </c>
      <c r="D70" s="164">
        <v>3586</v>
      </c>
      <c r="E70" s="164">
        <v>7748</v>
      </c>
      <c r="F70" s="164">
        <v>11641</v>
      </c>
      <c r="G70" s="164">
        <v>10731</v>
      </c>
      <c r="H70" s="164">
        <v>10632</v>
      </c>
      <c r="I70" s="165">
        <f t="shared" si="21"/>
        <v>-9.2256080514397931E-3</v>
      </c>
      <c r="J70" s="164">
        <f t="shared" si="20"/>
        <v>-99</v>
      </c>
      <c r="K70" s="165">
        <f t="shared" si="22"/>
        <v>1.9503719134704072E-3</v>
      </c>
    </row>
    <row r="71" spans="2:14" x14ac:dyDescent="0.25">
      <c r="B71" s="163" t="s">
        <v>121</v>
      </c>
      <c r="C71" s="164">
        <v>3449</v>
      </c>
      <c r="D71" s="164">
        <v>6294</v>
      </c>
      <c r="E71" s="164">
        <v>18047</v>
      </c>
      <c r="F71" s="164">
        <v>14569</v>
      </c>
      <c r="G71" s="164">
        <v>19123</v>
      </c>
      <c r="H71" s="164">
        <v>9824</v>
      </c>
      <c r="I71" s="165">
        <f t="shared" si="21"/>
        <v>-0.48627307430842437</v>
      </c>
      <c r="J71" s="164">
        <f t="shared" si="20"/>
        <v>-9299</v>
      </c>
      <c r="K71" s="165">
        <f t="shared" si="22"/>
        <v>1.8021495182405267E-3</v>
      </c>
    </row>
    <row r="72" spans="2:14" x14ac:dyDescent="0.25">
      <c r="B72" s="163" t="s">
        <v>128</v>
      </c>
      <c r="C72" s="164">
        <v>536</v>
      </c>
      <c r="D72" s="164">
        <v>3888</v>
      </c>
      <c r="E72" s="164">
        <v>3396</v>
      </c>
      <c r="F72" s="164">
        <v>3919</v>
      </c>
      <c r="G72" s="164">
        <v>6454</v>
      </c>
      <c r="H72" s="164">
        <v>5695</v>
      </c>
      <c r="I72" s="165">
        <f t="shared" si="21"/>
        <v>-0.1176014874496436</v>
      </c>
      <c r="J72" s="164">
        <f t="shared" si="20"/>
        <v>-759</v>
      </c>
      <c r="K72" s="165">
        <f t="shared" si="22"/>
        <v>1.0447110653888233E-3</v>
      </c>
    </row>
    <row r="73" spans="2:14" x14ac:dyDescent="0.25">
      <c r="B73" s="163" t="s">
        <v>124</v>
      </c>
      <c r="C73" s="164">
        <v>1278</v>
      </c>
      <c r="D73" s="164">
        <v>1635</v>
      </c>
      <c r="E73" s="164">
        <v>3248</v>
      </c>
      <c r="F73" s="164">
        <v>2240</v>
      </c>
      <c r="G73" s="164">
        <v>4219</v>
      </c>
      <c r="H73" s="164">
        <v>3080</v>
      </c>
      <c r="I73" s="165">
        <f t="shared" si="21"/>
        <v>-0.26996918701114003</v>
      </c>
      <c r="J73" s="164">
        <f t="shared" si="20"/>
        <v>-1139</v>
      </c>
      <c r="K73" s="165">
        <f t="shared" si="22"/>
        <v>5.650061600346928E-4</v>
      </c>
    </row>
    <row r="74" spans="2:14" x14ac:dyDescent="0.25">
      <c r="B74" s="163" t="s">
        <v>133</v>
      </c>
      <c r="C74" s="164">
        <v>686</v>
      </c>
      <c r="D74" s="164">
        <v>1848</v>
      </c>
      <c r="E74" s="164">
        <v>2875</v>
      </c>
      <c r="F74" s="164">
        <v>3767</v>
      </c>
      <c r="G74" s="164">
        <v>3186</v>
      </c>
      <c r="H74" s="164">
        <v>2152</v>
      </c>
      <c r="I74" s="165">
        <f t="shared" si="21"/>
        <v>-0.32454488386691771</v>
      </c>
      <c r="J74" s="164">
        <f t="shared" si="20"/>
        <v>-1034</v>
      </c>
      <c r="K74" s="165">
        <f t="shared" si="22"/>
        <v>3.9477053779047368E-4</v>
      </c>
    </row>
    <row r="75" spans="2:14" x14ac:dyDescent="0.25">
      <c r="B75" s="163" t="s">
        <v>136</v>
      </c>
      <c r="C75" s="164">
        <v>932</v>
      </c>
      <c r="D75" s="164">
        <v>363</v>
      </c>
      <c r="E75" s="164">
        <v>967</v>
      </c>
      <c r="F75" s="164">
        <v>1109</v>
      </c>
      <c r="G75" s="164">
        <v>3135</v>
      </c>
      <c r="H75" s="164">
        <v>3206</v>
      </c>
      <c r="I75" s="165">
        <f t="shared" si="21"/>
        <v>2.2647527910685916E-2</v>
      </c>
      <c r="J75" s="164">
        <f t="shared" si="20"/>
        <v>71</v>
      </c>
      <c r="K75" s="165">
        <f t="shared" si="22"/>
        <v>5.8812004839974843E-4</v>
      </c>
    </row>
    <row r="76" spans="2:14" x14ac:dyDescent="0.25">
      <c r="B76" s="168" t="s">
        <v>150</v>
      </c>
      <c r="C76" s="169">
        <f t="shared" ref="C76:H76" si="23">C68-SUM(C69:C75)</f>
        <v>6886</v>
      </c>
      <c r="D76" s="169">
        <f t="shared" si="23"/>
        <v>14115</v>
      </c>
      <c r="E76" s="169">
        <f t="shared" si="23"/>
        <v>36343</v>
      </c>
      <c r="F76" s="169">
        <f t="shared" si="23"/>
        <v>42678</v>
      </c>
      <c r="G76" s="169">
        <f t="shared" si="23"/>
        <v>50454</v>
      </c>
      <c r="H76" s="169">
        <f t="shared" si="23"/>
        <v>37946</v>
      </c>
      <c r="I76" s="170">
        <f t="shared" si="21"/>
        <v>-0.2479089864034566</v>
      </c>
      <c r="J76" s="169">
        <f>H76-G76</f>
        <v>-12508</v>
      </c>
      <c r="K76" s="170">
        <f t="shared" si="22"/>
        <v>6.9609492690507974E-3</v>
      </c>
    </row>
    <row r="77" spans="2:14" x14ac:dyDescent="0.25">
      <c r="B77" s="155" t="s">
        <v>50</v>
      </c>
      <c r="C77" s="153"/>
      <c r="D77" s="153"/>
      <c r="E77" s="153"/>
      <c r="F77" s="153"/>
      <c r="G77" s="153"/>
      <c r="H77" s="154"/>
      <c r="I77" s="154"/>
      <c r="J77" s="154"/>
      <c r="K77" s="153"/>
      <c r="L77" s="171"/>
      <c r="M77" s="171"/>
      <c r="N77" s="171"/>
    </row>
    <row r="78" spans="2:14" x14ac:dyDescent="0.25">
      <c r="B78" s="156" t="s">
        <v>73</v>
      </c>
      <c r="C78" s="157">
        <v>225835</v>
      </c>
      <c r="D78" s="157">
        <v>354204</v>
      </c>
      <c r="E78" s="157">
        <v>710789</v>
      </c>
      <c r="F78" s="157">
        <v>800263</v>
      </c>
      <c r="G78" s="157">
        <v>915958</v>
      </c>
      <c r="H78" s="157">
        <v>937396</v>
      </c>
      <c r="I78" s="158">
        <f>IFERROR(H78/G78-1,"-")</f>
        <v>2.3405003286176784E-2</v>
      </c>
      <c r="J78" s="157">
        <f>H78-G78</f>
        <v>21438</v>
      </c>
      <c r="K78" s="158">
        <f>H78/H$8</f>
        <v>0.17195925791944186</v>
      </c>
      <c r="L78" s="107"/>
      <c r="M78" s="107"/>
      <c r="N78" s="107"/>
    </row>
    <row r="79" spans="2:14" x14ac:dyDescent="0.25">
      <c r="B79" s="159" t="s">
        <v>102</v>
      </c>
      <c r="C79" s="160">
        <v>103133</v>
      </c>
      <c r="D79" s="160">
        <v>181693</v>
      </c>
      <c r="E79" s="160">
        <v>342907</v>
      </c>
      <c r="F79" s="160">
        <v>343297</v>
      </c>
      <c r="G79" s="160">
        <v>382439</v>
      </c>
      <c r="H79" s="160">
        <v>398420</v>
      </c>
      <c r="I79" s="161">
        <f>IFERROR(H79/G79-1,"-")</f>
        <v>4.1787056236419318E-2</v>
      </c>
      <c r="J79" s="160">
        <f t="shared" ref="J79:J89" si="24">H79-G79</f>
        <v>15981</v>
      </c>
      <c r="K79" s="161">
        <f>H79/H$8</f>
        <v>7.3087582558773484E-2</v>
      </c>
    </row>
    <row r="80" spans="2:14" x14ac:dyDescent="0.25">
      <c r="B80" s="163" t="s">
        <v>108</v>
      </c>
      <c r="C80" s="164">
        <v>28320</v>
      </c>
      <c r="D80" s="164">
        <v>66989</v>
      </c>
      <c r="E80" s="164">
        <v>97955</v>
      </c>
      <c r="F80" s="164">
        <v>92865</v>
      </c>
      <c r="G80" s="164">
        <v>106402</v>
      </c>
      <c r="H80" s="164">
        <v>104050</v>
      </c>
      <c r="I80" s="165">
        <f>IFERROR(H80/G80-1,"-")</f>
        <v>-2.2104847653239612E-2</v>
      </c>
      <c r="J80" s="164">
        <f t="shared" si="24"/>
        <v>-2352</v>
      </c>
      <c r="K80" s="165">
        <f>H80/H$8</f>
        <v>1.9087302257016166E-2</v>
      </c>
    </row>
    <row r="81" spans="2:14" x14ac:dyDescent="0.25">
      <c r="B81" s="163" t="s">
        <v>105</v>
      </c>
      <c r="C81" s="164">
        <v>74813</v>
      </c>
      <c r="D81" s="164">
        <v>114704</v>
      </c>
      <c r="E81" s="164">
        <v>244952</v>
      </c>
      <c r="F81" s="164">
        <v>250432</v>
      </c>
      <c r="G81" s="164">
        <v>276037</v>
      </c>
      <c r="H81" s="164">
        <v>294370</v>
      </c>
      <c r="I81" s="165">
        <f>IFERROR(H81/G81-1,"-")</f>
        <v>6.6415009582048823E-2</v>
      </c>
      <c r="J81" s="164">
        <f t="shared" si="24"/>
        <v>18333</v>
      </c>
      <c r="K81" s="165">
        <f>H81/H$8</f>
        <v>5.4000280301757318E-2</v>
      </c>
    </row>
    <row r="82" spans="2:14" x14ac:dyDescent="0.25">
      <c r="B82" s="159" t="s">
        <v>112</v>
      </c>
      <c r="C82" s="160">
        <v>122702</v>
      </c>
      <c r="D82" s="160">
        <v>172511</v>
      </c>
      <c r="E82" s="160">
        <v>367882</v>
      </c>
      <c r="F82" s="160">
        <v>456966</v>
      </c>
      <c r="G82" s="160">
        <v>533519</v>
      </c>
      <c r="H82" s="160">
        <v>538976</v>
      </c>
      <c r="I82" s="161">
        <f>IFERROR(H82/G82-1,"-")</f>
        <v>1.0228314268095451E-2</v>
      </c>
      <c r="J82" s="160">
        <f t="shared" si="24"/>
        <v>5457</v>
      </c>
      <c r="K82" s="161">
        <f>H82/H$8</f>
        <v>9.8871675360668376E-2</v>
      </c>
    </row>
    <row r="83" spans="2:14" x14ac:dyDescent="0.25">
      <c r="B83" s="163" t="s">
        <v>115</v>
      </c>
      <c r="C83" s="164">
        <v>21332</v>
      </c>
      <c r="D83" s="164">
        <v>16695</v>
      </c>
      <c r="E83" s="164">
        <v>71554</v>
      </c>
      <c r="F83" s="164">
        <v>94350</v>
      </c>
      <c r="G83" s="164">
        <v>110535</v>
      </c>
      <c r="H83" s="164">
        <v>115762</v>
      </c>
      <c r="I83" s="165">
        <f t="shared" ref="I83:I90" si="25">IFERROR(H83/G83-1,"-")</f>
        <v>4.7288189261319946E-2</v>
      </c>
      <c r="J83" s="164">
        <f t="shared" si="24"/>
        <v>5227</v>
      </c>
      <c r="K83" s="165">
        <f t="shared" ref="K83:K90" si="26">H83/H$8</f>
        <v>2.1235793213615621E-2</v>
      </c>
    </row>
    <row r="84" spans="2:14" x14ac:dyDescent="0.25">
      <c r="B84" s="163" t="s">
        <v>118</v>
      </c>
      <c r="C84" s="164">
        <v>39522</v>
      </c>
      <c r="D84" s="164">
        <v>53227</v>
      </c>
      <c r="E84" s="164">
        <v>113120</v>
      </c>
      <c r="F84" s="164">
        <v>127790</v>
      </c>
      <c r="G84" s="164">
        <v>142028</v>
      </c>
      <c r="H84" s="164">
        <v>139475</v>
      </c>
      <c r="I84" s="165">
        <f t="shared" si="25"/>
        <v>-1.7975328808404023E-2</v>
      </c>
      <c r="J84" s="164">
        <f t="shared" si="24"/>
        <v>-2553</v>
      </c>
      <c r="K84" s="165">
        <f t="shared" si="26"/>
        <v>2.5585790315207399E-2</v>
      </c>
    </row>
    <row r="85" spans="2:14" x14ac:dyDescent="0.25">
      <c r="B85" s="163" t="s">
        <v>121</v>
      </c>
      <c r="C85" s="164">
        <v>8286</v>
      </c>
      <c r="D85" s="164">
        <v>19927</v>
      </c>
      <c r="E85" s="164">
        <v>30758</v>
      </c>
      <c r="F85" s="164">
        <v>42427</v>
      </c>
      <c r="G85" s="164">
        <v>58007</v>
      </c>
      <c r="H85" s="164">
        <v>57115</v>
      </c>
      <c r="I85" s="165">
        <f t="shared" si="25"/>
        <v>-1.5377454445153149E-2</v>
      </c>
      <c r="J85" s="164">
        <f t="shared" si="24"/>
        <v>-892</v>
      </c>
      <c r="K85" s="165">
        <f t="shared" si="26"/>
        <v>1.0477378841032949E-2</v>
      </c>
    </row>
    <row r="86" spans="2:14" x14ac:dyDescent="0.25">
      <c r="B86" s="163" t="s">
        <v>128</v>
      </c>
      <c r="C86" s="164">
        <v>2074</v>
      </c>
      <c r="D86" s="164">
        <v>5996</v>
      </c>
      <c r="E86" s="164">
        <v>10713</v>
      </c>
      <c r="F86" s="164">
        <v>13075</v>
      </c>
      <c r="G86" s="164">
        <v>18571</v>
      </c>
      <c r="H86" s="164">
        <v>15989</v>
      </c>
      <c r="I86" s="165">
        <f t="shared" si="25"/>
        <v>-0.13903397770717785</v>
      </c>
      <c r="J86" s="164">
        <f t="shared" si="24"/>
        <v>-2582</v>
      </c>
      <c r="K86" s="165">
        <f t="shared" si="26"/>
        <v>2.9330790561021766E-3</v>
      </c>
    </row>
    <row r="87" spans="2:14" x14ac:dyDescent="0.25">
      <c r="B87" s="163" t="s">
        <v>124</v>
      </c>
      <c r="C87" s="164">
        <v>2082</v>
      </c>
      <c r="D87" s="164">
        <v>5201</v>
      </c>
      <c r="E87" s="164">
        <v>5872</v>
      </c>
      <c r="F87" s="164">
        <v>7046</v>
      </c>
      <c r="G87" s="164">
        <v>8921</v>
      </c>
      <c r="H87" s="164">
        <v>9558</v>
      </c>
      <c r="I87" s="165">
        <f t="shared" si="25"/>
        <v>7.1404551059298216E-2</v>
      </c>
      <c r="J87" s="164">
        <f t="shared" si="24"/>
        <v>637</v>
      </c>
      <c r="K87" s="165">
        <f t="shared" si="26"/>
        <v>1.753353531692076E-3</v>
      </c>
    </row>
    <row r="88" spans="2:14" x14ac:dyDescent="0.25">
      <c r="B88" s="163" t="s">
        <v>133</v>
      </c>
      <c r="C88" s="164">
        <v>3046</v>
      </c>
      <c r="D88" s="164">
        <v>2575</v>
      </c>
      <c r="E88" s="164">
        <v>7581</v>
      </c>
      <c r="F88" s="164">
        <v>8522</v>
      </c>
      <c r="G88" s="164">
        <v>7390</v>
      </c>
      <c r="H88" s="164">
        <v>7981</v>
      </c>
      <c r="I88" s="165">
        <f t="shared" si="25"/>
        <v>7.9972936400541261E-2</v>
      </c>
      <c r="J88" s="164">
        <f t="shared" si="24"/>
        <v>591</v>
      </c>
      <c r="K88" s="165">
        <f t="shared" si="26"/>
        <v>1.4640630400119751E-3</v>
      </c>
    </row>
    <row r="89" spans="2:14" x14ac:dyDescent="0.25">
      <c r="B89" s="163" t="s">
        <v>136</v>
      </c>
      <c r="C89" s="164">
        <v>4839</v>
      </c>
      <c r="D89" s="164">
        <v>2819</v>
      </c>
      <c r="E89" s="164">
        <v>7599</v>
      </c>
      <c r="F89" s="164">
        <v>9971</v>
      </c>
      <c r="G89" s="164">
        <v>9581</v>
      </c>
      <c r="H89" s="164">
        <v>7579</v>
      </c>
      <c r="I89" s="165">
        <f t="shared" si="25"/>
        <v>-0.20895522388059706</v>
      </c>
      <c r="J89" s="164">
        <f t="shared" si="24"/>
        <v>-2002</v>
      </c>
      <c r="K89" s="165">
        <f t="shared" si="26"/>
        <v>1.3903187295139406E-3</v>
      </c>
    </row>
    <row r="90" spans="2:14" x14ac:dyDescent="0.25">
      <c r="B90" s="168" t="s">
        <v>150</v>
      </c>
      <c r="C90" s="169">
        <f t="shared" ref="C90:H90" si="27">C82-SUM(C83:C89)</f>
        <v>41521</v>
      </c>
      <c r="D90" s="169">
        <f t="shared" si="27"/>
        <v>66071</v>
      </c>
      <c r="E90" s="169">
        <f t="shared" si="27"/>
        <v>120685</v>
      </c>
      <c r="F90" s="169">
        <f t="shared" si="27"/>
        <v>153785</v>
      </c>
      <c r="G90" s="169">
        <f t="shared" si="27"/>
        <v>178486</v>
      </c>
      <c r="H90" s="169">
        <f t="shared" si="27"/>
        <v>185517</v>
      </c>
      <c r="I90" s="170">
        <f t="shared" si="25"/>
        <v>3.93924453458534E-2</v>
      </c>
      <c r="J90" s="169">
        <f>H90-G90</f>
        <v>7031</v>
      </c>
      <c r="K90" s="170">
        <f t="shared" si="26"/>
        <v>3.4031898633492243E-2</v>
      </c>
    </row>
    <row r="91" spans="2:14" x14ac:dyDescent="0.25">
      <c r="B91" s="155" t="s">
        <v>51</v>
      </c>
      <c r="C91" s="153"/>
      <c r="D91" s="153"/>
      <c r="E91" s="153"/>
      <c r="F91" s="153"/>
      <c r="G91" s="153"/>
      <c r="H91" s="154"/>
      <c r="I91" s="154"/>
      <c r="J91" s="154"/>
      <c r="K91" s="153"/>
      <c r="L91" s="171"/>
      <c r="M91" s="171"/>
      <c r="N91" s="171"/>
    </row>
    <row r="92" spans="2:14" x14ac:dyDescent="0.25">
      <c r="B92" s="156" t="s">
        <v>73</v>
      </c>
      <c r="C92" s="157">
        <v>24221</v>
      </c>
      <c r="D92" s="157">
        <v>33444</v>
      </c>
      <c r="E92" s="157">
        <v>51485</v>
      </c>
      <c r="F92" s="157">
        <v>58157</v>
      </c>
      <c r="G92" s="157">
        <v>57388</v>
      </c>
      <c r="H92" s="157">
        <v>56585</v>
      </c>
      <c r="I92" s="158">
        <f>IFERROR(H92/G92-1,"-")</f>
        <v>-1.3992472293859359E-2</v>
      </c>
      <c r="J92" s="157">
        <f>H92-G92</f>
        <v>-803</v>
      </c>
      <c r="K92" s="158">
        <f>H92/H$8</f>
        <v>1.0380153755052952E-2</v>
      </c>
      <c r="L92" s="107"/>
      <c r="M92" s="107"/>
      <c r="N92" s="107"/>
    </row>
    <row r="93" spans="2:14" x14ac:dyDescent="0.25">
      <c r="B93" s="159" t="s">
        <v>102</v>
      </c>
      <c r="C93" s="160">
        <v>16023</v>
      </c>
      <c r="D93" s="160">
        <v>21732</v>
      </c>
      <c r="E93" s="160">
        <v>33809</v>
      </c>
      <c r="F93" s="160">
        <v>37722</v>
      </c>
      <c r="G93" s="160">
        <v>35821</v>
      </c>
      <c r="H93" s="160">
        <v>35565</v>
      </c>
      <c r="I93" s="161">
        <f>IFERROR(H93/G93-1,"-")</f>
        <v>-7.146645822282971E-3</v>
      </c>
      <c r="J93" s="160">
        <f t="shared" ref="J93:J103" si="28">H93-G93</f>
        <v>-256</v>
      </c>
      <c r="K93" s="161">
        <f>H93/H$8</f>
        <v>6.5241701563746269E-3</v>
      </c>
    </row>
    <row r="94" spans="2:14" x14ac:dyDescent="0.25">
      <c r="B94" s="163" t="s">
        <v>108</v>
      </c>
      <c r="C94" s="164">
        <v>8684</v>
      </c>
      <c r="D94" s="164">
        <v>11001</v>
      </c>
      <c r="E94" s="164">
        <v>16289</v>
      </c>
      <c r="F94" s="164">
        <v>12024</v>
      </c>
      <c r="G94" s="164">
        <v>11877</v>
      </c>
      <c r="H94" s="164">
        <v>13687</v>
      </c>
      <c r="I94" s="165">
        <f>IFERROR(H94/G94-1,"-")</f>
        <v>0.15239538604024583</v>
      </c>
      <c r="J94" s="164">
        <f t="shared" si="28"/>
        <v>1810</v>
      </c>
      <c r="K94" s="165">
        <f>H94/H$8</f>
        <v>2.5107919845437795E-3</v>
      </c>
    </row>
    <row r="95" spans="2:14" x14ac:dyDescent="0.25">
      <c r="B95" s="163" t="s">
        <v>105</v>
      </c>
      <c r="C95" s="164">
        <v>7339</v>
      </c>
      <c r="D95" s="164">
        <v>10731</v>
      </c>
      <c r="E95" s="164">
        <v>17520</v>
      </c>
      <c r="F95" s="164">
        <v>25698</v>
      </c>
      <c r="G95" s="164">
        <v>23944</v>
      </c>
      <c r="H95" s="164">
        <v>21878</v>
      </c>
      <c r="I95" s="165">
        <f>IFERROR(H95/G95-1,"-")</f>
        <v>-8.6284664216505158E-2</v>
      </c>
      <c r="J95" s="164">
        <f t="shared" si="28"/>
        <v>-2066</v>
      </c>
      <c r="K95" s="165">
        <f>H95/H$8</f>
        <v>4.013378171830847E-3</v>
      </c>
    </row>
    <row r="96" spans="2:14" x14ac:dyDescent="0.25">
      <c r="B96" s="159" t="s">
        <v>112</v>
      </c>
      <c r="C96" s="160">
        <v>8198</v>
      </c>
      <c r="D96" s="160">
        <v>11712</v>
      </c>
      <c r="E96" s="160">
        <v>17676</v>
      </c>
      <c r="F96" s="160">
        <v>20435</v>
      </c>
      <c r="G96" s="160">
        <v>21567</v>
      </c>
      <c r="H96" s="160">
        <v>21020</v>
      </c>
      <c r="I96" s="161">
        <f>IFERROR(H96/G96-1,"-")</f>
        <v>-2.5362822831177301E-2</v>
      </c>
      <c r="J96" s="160">
        <f t="shared" si="28"/>
        <v>-547</v>
      </c>
      <c r="K96" s="161">
        <f>H96/H$8</f>
        <v>3.855983598678326E-3</v>
      </c>
    </row>
    <row r="97" spans="2:14" x14ac:dyDescent="0.25">
      <c r="B97" s="163" t="s">
        <v>115</v>
      </c>
      <c r="C97" s="164">
        <v>1288</v>
      </c>
      <c r="D97" s="164">
        <v>921</v>
      </c>
      <c r="E97" s="164">
        <v>2403</v>
      </c>
      <c r="F97" s="164">
        <v>2795</v>
      </c>
      <c r="G97" s="164">
        <v>3030</v>
      </c>
      <c r="H97" s="164">
        <v>2551</v>
      </c>
      <c r="I97" s="165">
        <f t="shared" ref="I97:I104" si="29">IFERROR(H97/G97-1,"-")</f>
        <v>-0.15808580858085808</v>
      </c>
      <c r="J97" s="164">
        <f t="shared" si="28"/>
        <v>-479</v>
      </c>
      <c r="K97" s="165">
        <f t="shared" ref="K97:K104" si="30">H97/H$8</f>
        <v>4.6796451761314985E-4</v>
      </c>
    </row>
    <row r="98" spans="2:14" x14ac:dyDescent="0.25">
      <c r="B98" s="163" t="s">
        <v>118</v>
      </c>
      <c r="C98" s="164">
        <v>1481</v>
      </c>
      <c r="D98" s="164">
        <v>2395</v>
      </c>
      <c r="E98" s="164">
        <v>3482</v>
      </c>
      <c r="F98" s="164">
        <v>3814</v>
      </c>
      <c r="G98" s="164">
        <v>4234</v>
      </c>
      <c r="H98" s="164">
        <v>3931</v>
      </c>
      <c r="I98" s="165">
        <f t="shared" si="29"/>
        <v>-7.1563533301842175E-2</v>
      </c>
      <c r="J98" s="164">
        <f t="shared" si="28"/>
        <v>-303</v>
      </c>
      <c r="K98" s="165">
        <f t="shared" si="30"/>
        <v>7.2111662827804466E-4</v>
      </c>
    </row>
    <row r="99" spans="2:14" x14ac:dyDescent="0.25">
      <c r="B99" s="163" t="s">
        <v>121</v>
      </c>
      <c r="C99" s="164">
        <v>1974</v>
      </c>
      <c r="D99" s="164">
        <v>3541</v>
      </c>
      <c r="E99" s="164">
        <v>3412</v>
      </c>
      <c r="F99" s="164">
        <v>3885</v>
      </c>
      <c r="G99" s="164">
        <v>3685</v>
      </c>
      <c r="H99" s="164">
        <v>3701</v>
      </c>
      <c r="I99" s="165">
        <f t="shared" si="29"/>
        <v>4.3419267299864561E-3</v>
      </c>
      <c r="J99" s="164">
        <f t="shared" si="28"/>
        <v>16</v>
      </c>
      <c r="K99" s="165">
        <f t="shared" si="30"/>
        <v>6.7892460983389553E-4</v>
      </c>
    </row>
    <row r="100" spans="2:14" x14ac:dyDescent="0.25">
      <c r="B100" s="163" t="s">
        <v>128</v>
      </c>
      <c r="C100" s="164">
        <v>323</v>
      </c>
      <c r="D100" s="164">
        <v>432</v>
      </c>
      <c r="E100" s="164">
        <v>1172</v>
      </c>
      <c r="F100" s="164">
        <v>938</v>
      </c>
      <c r="G100" s="164">
        <v>933</v>
      </c>
      <c r="H100" s="164">
        <v>900</v>
      </c>
      <c r="I100" s="165">
        <f t="shared" si="29"/>
        <v>-3.5369774919614128E-2</v>
      </c>
      <c r="J100" s="164">
        <f t="shared" si="28"/>
        <v>-33</v>
      </c>
      <c r="K100" s="165">
        <f t="shared" si="30"/>
        <v>1.6509920260754011E-4</v>
      </c>
    </row>
    <row r="101" spans="2:14" x14ac:dyDescent="0.25">
      <c r="B101" s="163" t="s">
        <v>124</v>
      </c>
      <c r="C101" s="164">
        <v>351</v>
      </c>
      <c r="D101" s="164">
        <v>507</v>
      </c>
      <c r="E101" s="164">
        <v>682</v>
      </c>
      <c r="F101" s="164">
        <v>650</v>
      </c>
      <c r="G101" s="164">
        <v>903</v>
      </c>
      <c r="H101" s="164">
        <v>839</v>
      </c>
      <c r="I101" s="165">
        <f t="shared" si="29"/>
        <v>-7.0874861572535974E-2</v>
      </c>
      <c r="J101" s="164">
        <f t="shared" si="28"/>
        <v>-64</v>
      </c>
      <c r="K101" s="165">
        <f t="shared" si="30"/>
        <v>1.5390914554191796E-4</v>
      </c>
    </row>
    <row r="102" spans="2:14" x14ac:dyDescent="0.25">
      <c r="B102" s="163" t="s">
        <v>133</v>
      </c>
      <c r="C102" s="164">
        <v>124</v>
      </c>
      <c r="D102" s="164">
        <v>105</v>
      </c>
      <c r="E102" s="164">
        <v>270</v>
      </c>
      <c r="F102" s="164">
        <v>153</v>
      </c>
      <c r="G102" s="164">
        <v>230</v>
      </c>
      <c r="H102" s="164">
        <v>185</v>
      </c>
      <c r="I102" s="165">
        <f t="shared" si="29"/>
        <v>-0.19565217391304346</v>
      </c>
      <c r="J102" s="164">
        <f t="shared" si="28"/>
        <v>-45</v>
      </c>
      <c r="K102" s="165">
        <f t="shared" si="30"/>
        <v>3.3937058313772136E-5</v>
      </c>
    </row>
    <row r="103" spans="2:14" x14ac:dyDescent="0.25">
      <c r="B103" s="163" t="s">
        <v>136</v>
      </c>
      <c r="C103" s="164">
        <v>89</v>
      </c>
      <c r="D103" s="164">
        <v>96</v>
      </c>
      <c r="E103" s="164">
        <v>168</v>
      </c>
      <c r="F103" s="164">
        <v>270</v>
      </c>
      <c r="G103" s="164">
        <v>384</v>
      </c>
      <c r="H103" s="164">
        <v>239</v>
      </c>
      <c r="I103" s="165">
        <f t="shared" si="29"/>
        <v>-0.37760416666666663</v>
      </c>
      <c r="J103" s="164">
        <f t="shared" si="28"/>
        <v>-145</v>
      </c>
      <c r="K103" s="165">
        <f t="shared" si="30"/>
        <v>4.3843010470224541E-5</v>
      </c>
    </row>
    <row r="104" spans="2:14" x14ac:dyDescent="0.25">
      <c r="B104" s="168" t="s">
        <v>150</v>
      </c>
      <c r="C104" s="169">
        <f t="shared" ref="C104:H104" si="31">C96-SUM(C97:C103)</f>
        <v>2568</v>
      </c>
      <c r="D104" s="169">
        <f t="shared" si="31"/>
        <v>3715</v>
      </c>
      <c r="E104" s="169">
        <f t="shared" si="31"/>
        <v>6087</v>
      </c>
      <c r="F104" s="169">
        <f t="shared" si="31"/>
        <v>7930</v>
      </c>
      <c r="G104" s="169">
        <f t="shared" si="31"/>
        <v>8168</v>
      </c>
      <c r="H104" s="169">
        <f t="shared" si="31"/>
        <v>8674</v>
      </c>
      <c r="I104" s="170">
        <f t="shared" si="29"/>
        <v>6.1949069539666946E-2</v>
      </c>
      <c r="J104" s="169">
        <f>H104-G104</f>
        <v>506</v>
      </c>
      <c r="K104" s="170">
        <f t="shared" si="30"/>
        <v>1.5911894260197811E-3</v>
      </c>
    </row>
    <row r="105" spans="2:14" x14ac:dyDescent="0.25">
      <c r="B105" s="155" t="s">
        <v>52</v>
      </c>
      <c r="C105" s="153"/>
      <c r="D105" s="153"/>
      <c r="E105" s="153"/>
      <c r="F105" s="153"/>
      <c r="G105" s="153"/>
      <c r="H105" s="154"/>
      <c r="I105" s="154"/>
      <c r="J105" s="154"/>
      <c r="K105" s="153"/>
      <c r="L105" s="171"/>
      <c r="M105" s="171"/>
      <c r="N105" s="171"/>
    </row>
    <row r="106" spans="2:14" x14ac:dyDescent="0.25">
      <c r="B106" s="156" t="s">
        <v>73</v>
      </c>
      <c r="C106" s="157">
        <v>77467</v>
      </c>
      <c r="D106" s="157">
        <v>107459</v>
      </c>
      <c r="E106" s="157">
        <v>198873</v>
      </c>
      <c r="F106" s="157">
        <v>252588</v>
      </c>
      <c r="G106" s="157">
        <v>239146</v>
      </c>
      <c r="H106" s="157">
        <v>250668</v>
      </c>
      <c r="I106" s="158">
        <f>IFERROR(H106/G106-1,"-")</f>
        <v>4.8179773025682993E-2</v>
      </c>
      <c r="J106" s="157">
        <f>H106-G106</f>
        <v>11522</v>
      </c>
      <c r="K106" s="158">
        <f>H106/H$8</f>
        <v>4.5983429910252074E-2</v>
      </c>
      <c r="L106" s="107"/>
      <c r="M106" s="107"/>
      <c r="N106" s="107"/>
    </row>
    <row r="107" spans="2:14" x14ac:dyDescent="0.25">
      <c r="B107" s="159" t="s">
        <v>102</v>
      </c>
      <c r="C107" s="160">
        <v>30584</v>
      </c>
      <c r="D107" s="160">
        <v>44398</v>
      </c>
      <c r="E107" s="160">
        <v>48630</v>
      </c>
      <c r="F107" s="160">
        <v>55684</v>
      </c>
      <c r="G107" s="160">
        <v>49807</v>
      </c>
      <c r="H107" s="160">
        <v>52122</v>
      </c>
      <c r="I107" s="161">
        <f>IFERROR(H107/G107-1,"-")</f>
        <v>4.647941052462512E-2</v>
      </c>
      <c r="J107" s="160">
        <f t="shared" ref="J107:J117" si="32">H107-G107</f>
        <v>2315</v>
      </c>
      <c r="K107" s="161">
        <f>H107/H$8</f>
        <v>9.5614451536780061E-3</v>
      </c>
    </row>
    <row r="108" spans="2:14" x14ac:dyDescent="0.25">
      <c r="B108" s="163" t="s">
        <v>108</v>
      </c>
      <c r="C108" s="164">
        <v>4963</v>
      </c>
      <c r="D108" s="164">
        <v>24120</v>
      </c>
      <c r="E108" s="164">
        <v>16359</v>
      </c>
      <c r="F108" s="164">
        <v>19520</v>
      </c>
      <c r="G108" s="164">
        <v>16099</v>
      </c>
      <c r="H108" s="164">
        <v>20486</v>
      </c>
      <c r="I108" s="165">
        <f>IFERROR(H108/G108-1,"-")</f>
        <v>0.2725013976023356</v>
      </c>
      <c r="J108" s="164">
        <f t="shared" si="32"/>
        <v>4387</v>
      </c>
      <c r="K108" s="165">
        <f>H108/H$8</f>
        <v>3.7580247384645187E-3</v>
      </c>
    </row>
    <row r="109" spans="2:14" x14ac:dyDescent="0.25">
      <c r="B109" s="163" t="s">
        <v>105</v>
      </c>
      <c r="C109" s="164">
        <v>25621</v>
      </c>
      <c r="D109" s="164">
        <v>20278</v>
      </c>
      <c r="E109" s="164">
        <v>32271</v>
      </c>
      <c r="F109" s="164">
        <v>36164</v>
      </c>
      <c r="G109" s="164">
        <v>33708</v>
      </c>
      <c r="H109" s="164">
        <v>31636</v>
      </c>
      <c r="I109" s="165">
        <f>IFERROR(H109/G109-1,"-")</f>
        <v>-6.146908745698354E-2</v>
      </c>
      <c r="J109" s="164">
        <f t="shared" si="32"/>
        <v>-2072</v>
      </c>
      <c r="K109" s="165">
        <f>H109/H$8</f>
        <v>5.8034204152134878E-3</v>
      </c>
    </row>
    <row r="110" spans="2:14" x14ac:dyDescent="0.25">
      <c r="B110" s="159" t="s">
        <v>112</v>
      </c>
      <c r="C110" s="160">
        <v>46883</v>
      </c>
      <c r="D110" s="160">
        <v>63061</v>
      </c>
      <c r="E110" s="160">
        <v>150243</v>
      </c>
      <c r="F110" s="160">
        <v>196904</v>
      </c>
      <c r="G110" s="160">
        <v>189339</v>
      </c>
      <c r="H110" s="160">
        <v>198546</v>
      </c>
      <c r="I110" s="161">
        <f>IFERROR(H110/G110-1,"-")</f>
        <v>4.8627065739229591E-2</v>
      </c>
      <c r="J110" s="160">
        <f t="shared" si="32"/>
        <v>9207</v>
      </c>
      <c r="K110" s="161">
        <f>H110/H$8</f>
        <v>3.6421984756574065E-2</v>
      </c>
    </row>
    <row r="111" spans="2:14" x14ac:dyDescent="0.25">
      <c r="B111" s="163" t="s">
        <v>115</v>
      </c>
      <c r="C111" s="164">
        <v>26382</v>
      </c>
      <c r="D111" s="164">
        <v>26812</v>
      </c>
      <c r="E111" s="164">
        <v>90804</v>
      </c>
      <c r="F111" s="164">
        <v>128108</v>
      </c>
      <c r="G111" s="164">
        <v>116734</v>
      </c>
      <c r="H111" s="164">
        <v>118438</v>
      </c>
      <c r="I111" s="165">
        <f t="shared" ref="I111:I118" si="33">IFERROR(H111/G111-1,"-")</f>
        <v>1.4597289564308502E-2</v>
      </c>
      <c r="J111" s="164">
        <f t="shared" si="32"/>
        <v>1704</v>
      </c>
      <c r="K111" s="165">
        <f t="shared" ref="K111:K118" si="34">H111/H$8</f>
        <v>2.1726688176035375E-2</v>
      </c>
    </row>
    <row r="112" spans="2:14" x14ac:dyDescent="0.25">
      <c r="B112" s="163" t="s">
        <v>118</v>
      </c>
      <c r="C112" s="164">
        <v>3197</v>
      </c>
      <c r="D112" s="164">
        <v>7197</v>
      </c>
      <c r="E112" s="164">
        <v>6944</v>
      </c>
      <c r="F112" s="164">
        <v>8880</v>
      </c>
      <c r="G112" s="164">
        <v>8516</v>
      </c>
      <c r="H112" s="164">
        <v>9837</v>
      </c>
      <c r="I112" s="165">
        <f t="shared" si="33"/>
        <v>0.15511977454203851</v>
      </c>
      <c r="J112" s="164">
        <f t="shared" si="32"/>
        <v>1321</v>
      </c>
      <c r="K112" s="165">
        <f t="shared" si="34"/>
        <v>1.8045342845004135E-3</v>
      </c>
    </row>
    <row r="113" spans="2:14" x14ac:dyDescent="0.25">
      <c r="B113" s="163" t="s">
        <v>121</v>
      </c>
      <c r="C113" s="164">
        <v>2498</v>
      </c>
      <c r="D113" s="164">
        <v>6746</v>
      </c>
      <c r="E113" s="164">
        <v>9830</v>
      </c>
      <c r="F113" s="164">
        <v>13414</v>
      </c>
      <c r="G113" s="164">
        <v>14245</v>
      </c>
      <c r="H113" s="164">
        <v>15602</v>
      </c>
      <c r="I113" s="165">
        <f t="shared" si="33"/>
        <v>9.5261495261495188E-2</v>
      </c>
      <c r="J113" s="164">
        <f t="shared" si="32"/>
        <v>1357</v>
      </c>
      <c r="K113" s="165">
        <f t="shared" si="34"/>
        <v>2.8620863989809345E-3</v>
      </c>
    </row>
    <row r="114" spans="2:14" x14ac:dyDescent="0.25">
      <c r="B114" s="163" t="s">
        <v>128</v>
      </c>
      <c r="C114" s="164">
        <v>1300</v>
      </c>
      <c r="D114" s="164">
        <v>3663</v>
      </c>
      <c r="E114" s="164">
        <v>6290</v>
      </c>
      <c r="F114" s="164">
        <v>6514</v>
      </c>
      <c r="G114" s="164">
        <v>6482</v>
      </c>
      <c r="H114" s="164">
        <v>6405</v>
      </c>
      <c r="I114" s="165">
        <f t="shared" si="33"/>
        <v>-1.1879049676025932E-2</v>
      </c>
      <c r="J114" s="164">
        <f t="shared" si="32"/>
        <v>-77</v>
      </c>
      <c r="K114" s="165">
        <f t="shared" si="34"/>
        <v>1.1749559918903271E-3</v>
      </c>
    </row>
    <row r="115" spans="2:14" x14ac:dyDescent="0.25">
      <c r="B115" s="163" t="s">
        <v>124</v>
      </c>
      <c r="C115" s="164">
        <v>2838</v>
      </c>
      <c r="D115" s="164">
        <v>4368</v>
      </c>
      <c r="E115" s="164">
        <v>4750</v>
      </c>
      <c r="F115" s="164">
        <v>5340</v>
      </c>
      <c r="G115" s="164">
        <v>5146</v>
      </c>
      <c r="H115" s="164">
        <v>4828</v>
      </c>
      <c r="I115" s="165">
        <f t="shared" si="33"/>
        <v>-6.1795569374271331E-2</v>
      </c>
      <c r="J115" s="164">
        <f t="shared" si="32"/>
        <v>-318</v>
      </c>
      <c r="K115" s="165">
        <f t="shared" si="34"/>
        <v>8.8566550021022632E-4</v>
      </c>
    </row>
    <row r="116" spans="2:14" x14ac:dyDescent="0.25">
      <c r="B116" s="163" t="s">
        <v>133</v>
      </c>
      <c r="C116" s="164">
        <v>406</v>
      </c>
      <c r="D116" s="164">
        <v>369</v>
      </c>
      <c r="E116" s="164">
        <v>1261</v>
      </c>
      <c r="F116" s="164">
        <v>1457</v>
      </c>
      <c r="G116" s="164">
        <v>1177</v>
      </c>
      <c r="H116" s="164">
        <v>1362</v>
      </c>
      <c r="I116" s="165">
        <f t="shared" si="33"/>
        <v>0.15717926932880211</v>
      </c>
      <c r="J116" s="164">
        <f t="shared" si="32"/>
        <v>185</v>
      </c>
      <c r="K116" s="165">
        <f t="shared" si="34"/>
        <v>2.4985012661274403E-4</v>
      </c>
    </row>
    <row r="117" spans="2:14" x14ac:dyDescent="0.25">
      <c r="B117" s="163" t="s">
        <v>136</v>
      </c>
      <c r="C117" s="164">
        <v>932</v>
      </c>
      <c r="D117" s="164">
        <v>521</v>
      </c>
      <c r="E117" s="164">
        <v>980</v>
      </c>
      <c r="F117" s="164">
        <v>944</v>
      </c>
      <c r="G117" s="164">
        <v>1508</v>
      </c>
      <c r="H117" s="164">
        <v>1010</v>
      </c>
      <c r="I117" s="165">
        <f t="shared" si="33"/>
        <v>-0.33023872679045096</v>
      </c>
      <c r="J117" s="164">
        <f t="shared" si="32"/>
        <v>-498</v>
      </c>
      <c r="K117" s="165">
        <f t="shared" si="34"/>
        <v>1.8527799403735058E-4</v>
      </c>
    </row>
    <row r="118" spans="2:14" x14ac:dyDescent="0.25">
      <c r="B118" s="168" t="s">
        <v>150</v>
      </c>
      <c r="C118" s="169">
        <f t="shared" ref="C118:H118" si="35">C110-SUM(C111:C117)</f>
        <v>9330</v>
      </c>
      <c r="D118" s="169">
        <f t="shared" si="35"/>
        <v>13385</v>
      </c>
      <c r="E118" s="169">
        <f t="shared" si="35"/>
        <v>29384</v>
      </c>
      <c r="F118" s="169">
        <f t="shared" si="35"/>
        <v>32247</v>
      </c>
      <c r="G118" s="169">
        <f t="shared" si="35"/>
        <v>35531</v>
      </c>
      <c r="H118" s="169">
        <f t="shared" si="35"/>
        <v>41064</v>
      </c>
      <c r="I118" s="170">
        <f t="shared" si="33"/>
        <v>0.15572317131518965</v>
      </c>
      <c r="J118" s="169">
        <f>H118-G118</f>
        <v>5533</v>
      </c>
      <c r="K118" s="170">
        <f t="shared" si="34"/>
        <v>7.5329262843066968E-3</v>
      </c>
    </row>
    <row r="119" spans="2:14" x14ac:dyDescent="0.25">
      <c r="B119" s="155" t="s">
        <v>53</v>
      </c>
      <c r="C119" s="153"/>
      <c r="D119" s="153"/>
      <c r="E119" s="153"/>
      <c r="F119" s="153"/>
      <c r="G119" s="153"/>
      <c r="H119" s="154"/>
      <c r="I119" s="154"/>
      <c r="J119" s="154"/>
      <c r="K119" s="153"/>
      <c r="L119" s="171"/>
      <c r="M119" s="171"/>
      <c r="N119" s="171"/>
    </row>
    <row r="120" spans="2:14" x14ac:dyDescent="0.25">
      <c r="B120" s="156" t="s">
        <v>73</v>
      </c>
      <c r="C120" s="157">
        <v>103516</v>
      </c>
      <c r="D120" s="157">
        <v>164258</v>
      </c>
      <c r="E120" s="157">
        <v>229131</v>
      </c>
      <c r="F120" s="157">
        <v>240044</v>
      </c>
      <c r="G120" s="157">
        <v>250407</v>
      </c>
      <c r="H120" s="157">
        <v>282601</v>
      </c>
      <c r="I120" s="158">
        <f>IFERROR(H120/G120-1,"-")</f>
        <v>0.12856669342310711</v>
      </c>
      <c r="J120" s="157">
        <f>H120-G120</f>
        <v>32194</v>
      </c>
      <c r="K120" s="158">
        <f>H120/H$8</f>
        <v>5.184133306232605E-2</v>
      </c>
      <c r="L120" s="107"/>
      <c r="M120" s="107"/>
      <c r="N120" s="107"/>
    </row>
    <row r="121" spans="2:14" x14ac:dyDescent="0.25">
      <c r="B121" s="159" t="s">
        <v>102</v>
      </c>
      <c r="C121" s="160">
        <v>61571</v>
      </c>
      <c r="D121" s="160">
        <v>104557</v>
      </c>
      <c r="E121" s="160">
        <v>134886</v>
      </c>
      <c r="F121" s="160">
        <v>147214</v>
      </c>
      <c r="G121" s="160">
        <v>155988</v>
      </c>
      <c r="H121" s="160">
        <v>178403</v>
      </c>
      <c r="I121" s="161">
        <f>IFERROR(H121/G121-1,"-")</f>
        <v>0.14369695104751656</v>
      </c>
      <c r="J121" s="160">
        <f t="shared" ref="J121:J131" si="36">H121-G121</f>
        <v>22415</v>
      </c>
      <c r="K121" s="161">
        <f>H121/H$8</f>
        <v>3.2726881158658863E-2</v>
      </c>
    </row>
    <row r="122" spans="2:14" x14ac:dyDescent="0.25">
      <c r="B122" s="163" t="s">
        <v>108</v>
      </c>
      <c r="C122" s="164">
        <v>27791</v>
      </c>
      <c r="D122" s="164">
        <v>53247</v>
      </c>
      <c r="E122" s="164">
        <v>69865</v>
      </c>
      <c r="F122" s="164">
        <v>67025</v>
      </c>
      <c r="G122" s="164">
        <v>75188</v>
      </c>
      <c r="H122" s="164">
        <v>93462</v>
      </c>
      <c r="I122" s="165">
        <f>IFERROR(H122/G122-1,"-")</f>
        <v>0.24304410278235888</v>
      </c>
      <c r="J122" s="164">
        <f t="shared" si="36"/>
        <v>18274</v>
      </c>
      <c r="K122" s="165">
        <f>H122/H$8</f>
        <v>1.7145001860117682E-2</v>
      </c>
    </row>
    <row r="123" spans="2:14" x14ac:dyDescent="0.25">
      <c r="B123" s="163" t="s">
        <v>105</v>
      </c>
      <c r="C123" s="164">
        <v>33780</v>
      </c>
      <c r="D123" s="164">
        <v>51310</v>
      </c>
      <c r="E123" s="164">
        <v>65021</v>
      </c>
      <c r="F123" s="164">
        <v>80189</v>
      </c>
      <c r="G123" s="164">
        <v>80800</v>
      </c>
      <c r="H123" s="164">
        <v>84941</v>
      </c>
      <c r="I123" s="165">
        <f>IFERROR(H123/G123-1,"-")</f>
        <v>5.1250000000000018E-2</v>
      </c>
      <c r="J123" s="164">
        <f t="shared" si="36"/>
        <v>4141</v>
      </c>
      <c r="K123" s="165">
        <f>H123/H$8</f>
        <v>1.5581879298541183E-2</v>
      </c>
    </row>
    <row r="124" spans="2:14" x14ac:dyDescent="0.25">
      <c r="B124" s="159" t="s">
        <v>112</v>
      </c>
      <c r="C124" s="160">
        <v>41945</v>
      </c>
      <c r="D124" s="160">
        <v>59701</v>
      </c>
      <c r="E124" s="160">
        <v>94245</v>
      </c>
      <c r="F124" s="160">
        <v>92830</v>
      </c>
      <c r="G124" s="160">
        <v>94419</v>
      </c>
      <c r="H124" s="160">
        <v>104198</v>
      </c>
      <c r="I124" s="161">
        <f>IFERROR(H124/G124-1,"-")</f>
        <v>0.10357025598661296</v>
      </c>
      <c r="J124" s="160">
        <f t="shared" si="36"/>
        <v>9779</v>
      </c>
      <c r="K124" s="161">
        <f>H124/H$8</f>
        <v>1.9114451903667184E-2</v>
      </c>
    </row>
    <row r="125" spans="2:14" x14ac:dyDescent="0.25">
      <c r="B125" s="163" t="s">
        <v>115</v>
      </c>
      <c r="C125" s="164">
        <v>3941</v>
      </c>
      <c r="D125" s="164">
        <v>3336</v>
      </c>
      <c r="E125" s="164">
        <v>9917</v>
      </c>
      <c r="F125" s="164">
        <v>11654</v>
      </c>
      <c r="G125" s="164">
        <v>10678</v>
      </c>
      <c r="H125" s="164">
        <v>10456</v>
      </c>
      <c r="I125" s="165">
        <f t="shared" ref="I125:I132" si="37">IFERROR(H125/G125-1,"-")</f>
        <v>-2.0790410189174047E-2</v>
      </c>
      <c r="J125" s="164">
        <f t="shared" si="36"/>
        <v>-222</v>
      </c>
      <c r="K125" s="165">
        <f t="shared" ref="K125:K132" si="38">H125/H$8</f>
        <v>1.9180858471827104E-3</v>
      </c>
    </row>
    <row r="126" spans="2:14" x14ac:dyDescent="0.25">
      <c r="B126" s="163" t="s">
        <v>118</v>
      </c>
      <c r="C126" s="164">
        <v>4053</v>
      </c>
      <c r="D126" s="164">
        <v>7314</v>
      </c>
      <c r="E126" s="164">
        <v>11261</v>
      </c>
      <c r="F126" s="164">
        <v>13315</v>
      </c>
      <c r="G126" s="164">
        <v>13141</v>
      </c>
      <c r="H126" s="164">
        <v>15417</v>
      </c>
      <c r="I126" s="165">
        <f t="shared" si="37"/>
        <v>0.17319838672855936</v>
      </c>
      <c r="J126" s="164">
        <f t="shared" si="36"/>
        <v>2276</v>
      </c>
      <c r="K126" s="165">
        <f t="shared" si="38"/>
        <v>2.8281493406671623E-3</v>
      </c>
    </row>
    <row r="127" spans="2:14" x14ac:dyDescent="0.25">
      <c r="B127" s="163" t="s">
        <v>121</v>
      </c>
      <c r="C127" s="164">
        <v>2906</v>
      </c>
      <c r="D127" s="164">
        <v>7134</v>
      </c>
      <c r="E127" s="164">
        <v>8524</v>
      </c>
      <c r="F127" s="164">
        <v>8780</v>
      </c>
      <c r="G127" s="164">
        <v>8587</v>
      </c>
      <c r="H127" s="164">
        <v>9534</v>
      </c>
      <c r="I127" s="165">
        <f t="shared" si="37"/>
        <v>0.11028298590893204</v>
      </c>
      <c r="J127" s="164">
        <f t="shared" si="36"/>
        <v>947</v>
      </c>
      <c r="K127" s="165">
        <f t="shared" si="38"/>
        <v>1.7489508862892082E-3</v>
      </c>
    </row>
    <row r="128" spans="2:14" x14ac:dyDescent="0.25">
      <c r="B128" s="163" t="s">
        <v>128</v>
      </c>
      <c r="C128" s="164">
        <v>784</v>
      </c>
      <c r="D128" s="164">
        <v>1333</v>
      </c>
      <c r="E128" s="164">
        <v>2573</v>
      </c>
      <c r="F128" s="164">
        <v>2637</v>
      </c>
      <c r="G128" s="164">
        <v>2356</v>
      </c>
      <c r="H128" s="164">
        <v>2766</v>
      </c>
      <c r="I128" s="165">
        <f t="shared" si="37"/>
        <v>0.17402376910016981</v>
      </c>
      <c r="J128" s="164">
        <f t="shared" si="36"/>
        <v>410</v>
      </c>
      <c r="K128" s="165">
        <f t="shared" si="38"/>
        <v>5.0740488268050663E-4</v>
      </c>
    </row>
    <row r="129" spans="2:14" x14ac:dyDescent="0.25">
      <c r="B129" s="163" t="s">
        <v>124</v>
      </c>
      <c r="C129" s="164">
        <v>812</v>
      </c>
      <c r="D129" s="164">
        <v>1357</v>
      </c>
      <c r="E129" s="164">
        <v>1836</v>
      </c>
      <c r="F129" s="164">
        <v>1935</v>
      </c>
      <c r="G129" s="164">
        <v>2097</v>
      </c>
      <c r="H129" s="164">
        <v>2540</v>
      </c>
      <c r="I129" s="165">
        <f t="shared" si="37"/>
        <v>0.21125417262756319</v>
      </c>
      <c r="J129" s="164">
        <f t="shared" si="36"/>
        <v>443</v>
      </c>
      <c r="K129" s="165">
        <f t="shared" si="38"/>
        <v>4.6594663847016878E-4</v>
      </c>
    </row>
    <row r="130" spans="2:14" x14ac:dyDescent="0.25">
      <c r="B130" s="163" t="s">
        <v>133</v>
      </c>
      <c r="C130" s="164">
        <v>678</v>
      </c>
      <c r="D130" s="164">
        <v>555</v>
      </c>
      <c r="E130" s="164">
        <v>1075</v>
      </c>
      <c r="F130" s="164">
        <v>1342</v>
      </c>
      <c r="G130" s="164">
        <v>1334</v>
      </c>
      <c r="H130" s="164">
        <v>1128</v>
      </c>
      <c r="I130" s="165">
        <f t="shared" si="37"/>
        <v>-0.15442278860569714</v>
      </c>
      <c r="J130" s="164">
        <f t="shared" si="36"/>
        <v>-206</v>
      </c>
      <c r="K130" s="165">
        <f t="shared" si="38"/>
        <v>2.0692433393478362E-4</v>
      </c>
    </row>
    <row r="131" spans="2:14" x14ac:dyDescent="0.25">
      <c r="B131" s="163" t="s">
        <v>136</v>
      </c>
      <c r="C131" s="164">
        <v>1097</v>
      </c>
      <c r="D131" s="164">
        <v>919</v>
      </c>
      <c r="E131" s="164">
        <v>1885</v>
      </c>
      <c r="F131" s="164">
        <v>2455</v>
      </c>
      <c r="G131" s="164">
        <v>2502</v>
      </c>
      <c r="H131" s="164">
        <v>2367</v>
      </c>
      <c r="I131" s="165">
        <f t="shared" si="37"/>
        <v>-5.3956834532374098E-2</v>
      </c>
      <c r="J131" s="164">
        <f t="shared" si="36"/>
        <v>-135</v>
      </c>
      <c r="K131" s="165">
        <f t="shared" si="38"/>
        <v>4.3421090285783052E-4</v>
      </c>
    </row>
    <row r="132" spans="2:14" x14ac:dyDescent="0.25">
      <c r="B132" s="168" t="s">
        <v>150</v>
      </c>
      <c r="C132" s="169">
        <f t="shared" ref="C132:H132" si="39">C124-SUM(C125:C131)</f>
        <v>27674</v>
      </c>
      <c r="D132" s="169">
        <f t="shared" si="39"/>
        <v>37753</v>
      </c>
      <c r="E132" s="169">
        <f t="shared" si="39"/>
        <v>57174</v>
      </c>
      <c r="F132" s="169">
        <f t="shared" si="39"/>
        <v>50712</v>
      </c>
      <c r="G132" s="169">
        <f t="shared" si="39"/>
        <v>53724</v>
      </c>
      <c r="H132" s="169">
        <f t="shared" si="39"/>
        <v>59990</v>
      </c>
      <c r="I132" s="170">
        <f t="shared" si="37"/>
        <v>0.11663316208770746</v>
      </c>
      <c r="J132" s="169">
        <f>H132-G132</f>
        <v>6266</v>
      </c>
      <c r="K132" s="170">
        <f t="shared" si="38"/>
        <v>1.1004779071584814E-2</v>
      </c>
    </row>
    <row r="133" spans="2:14" x14ac:dyDescent="0.25">
      <c r="B133" s="155" t="s">
        <v>54</v>
      </c>
      <c r="C133" s="153"/>
      <c r="D133" s="153"/>
      <c r="E133" s="153"/>
      <c r="F133" s="153"/>
      <c r="G133" s="153"/>
      <c r="H133" s="154"/>
      <c r="I133" s="154"/>
      <c r="J133" s="154"/>
      <c r="K133" s="153"/>
      <c r="L133" s="171"/>
      <c r="M133" s="171"/>
      <c r="N133" s="171"/>
    </row>
    <row r="134" spans="2:14" x14ac:dyDescent="0.25">
      <c r="B134" s="156" t="s">
        <v>73</v>
      </c>
      <c r="C134" s="157">
        <v>96681</v>
      </c>
      <c r="D134" s="157">
        <v>140346</v>
      </c>
      <c r="E134" s="157">
        <v>257142</v>
      </c>
      <c r="F134" s="157">
        <v>280769</v>
      </c>
      <c r="G134" s="157">
        <v>288350</v>
      </c>
      <c r="H134" s="157">
        <v>287664</v>
      </c>
      <c r="I134" s="158">
        <f>IFERROR(H134/G134-1,"-")</f>
        <v>-2.3790532339170722E-3</v>
      </c>
      <c r="J134" s="157">
        <f>H134-G134</f>
        <v>-686</v>
      </c>
      <c r="K134" s="158">
        <f>H134/H$8</f>
        <v>5.277010779877269E-2</v>
      </c>
      <c r="L134" s="107"/>
      <c r="M134" s="107"/>
      <c r="N134" s="107"/>
    </row>
    <row r="135" spans="2:14" x14ac:dyDescent="0.25">
      <c r="B135" s="159" t="s">
        <v>102</v>
      </c>
      <c r="C135" s="160">
        <v>26839</v>
      </c>
      <c r="D135" s="160">
        <v>45216</v>
      </c>
      <c r="E135" s="160">
        <v>29086</v>
      </c>
      <c r="F135" s="160">
        <v>33671</v>
      </c>
      <c r="G135" s="160">
        <v>29209</v>
      </c>
      <c r="H135" s="160">
        <v>32990</v>
      </c>
      <c r="I135" s="161">
        <f>IFERROR(H135/G135-1,"-")</f>
        <v>0.12944640350576875</v>
      </c>
      <c r="J135" s="160">
        <f t="shared" ref="J135:J145" si="40">H135-G135</f>
        <v>3781</v>
      </c>
      <c r="K135" s="161">
        <f>H135/H$8</f>
        <v>6.0518029933586091E-3</v>
      </c>
    </row>
    <row r="136" spans="2:14" x14ac:dyDescent="0.25">
      <c r="B136" s="163" t="s">
        <v>108</v>
      </c>
      <c r="C136" s="164">
        <v>20058</v>
      </c>
      <c r="D136" s="164">
        <v>34195</v>
      </c>
      <c r="E136" s="164">
        <v>19968</v>
      </c>
      <c r="F136" s="164">
        <v>22352</v>
      </c>
      <c r="G136" s="164">
        <v>18376</v>
      </c>
      <c r="H136" s="164">
        <v>19606</v>
      </c>
      <c r="I136" s="165">
        <f>IFERROR(H136/G136-1,"-")</f>
        <v>6.693513278188945E-2</v>
      </c>
      <c r="J136" s="164">
        <f t="shared" si="40"/>
        <v>1230</v>
      </c>
      <c r="K136" s="165">
        <f>H136/H$8</f>
        <v>3.5965944070260351E-3</v>
      </c>
    </row>
    <row r="137" spans="2:14" x14ac:dyDescent="0.25">
      <c r="B137" s="163" t="s">
        <v>105</v>
      </c>
      <c r="C137" s="164">
        <v>6781</v>
      </c>
      <c r="D137" s="164">
        <v>11021</v>
      </c>
      <c r="E137" s="164">
        <v>9118</v>
      </c>
      <c r="F137" s="164">
        <v>11319</v>
      </c>
      <c r="G137" s="164">
        <v>10833</v>
      </c>
      <c r="H137" s="164">
        <v>13384</v>
      </c>
      <c r="I137" s="165">
        <f>IFERROR(H137/G137-1,"-")</f>
        <v>0.23548416874365374</v>
      </c>
      <c r="J137" s="164">
        <f t="shared" si="40"/>
        <v>2551</v>
      </c>
      <c r="K137" s="165">
        <f>H137/H$8</f>
        <v>2.4552085863325745E-3</v>
      </c>
    </row>
    <row r="138" spans="2:14" x14ac:dyDescent="0.25">
      <c r="B138" s="159" t="s">
        <v>112</v>
      </c>
      <c r="C138" s="160">
        <v>69842</v>
      </c>
      <c r="D138" s="160">
        <v>95130</v>
      </c>
      <c r="E138" s="160">
        <v>228056</v>
      </c>
      <c r="F138" s="160">
        <v>247098</v>
      </c>
      <c r="G138" s="160">
        <v>259141</v>
      </c>
      <c r="H138" s="160">
        <v>254674</v>
      </c>
      <c r="I138" s="161">
        <f>IFERROR(H138/G138-1,"-")</f>
        <v>-1.7237720005711221E-2</v>
      </c>
      <c r="J138" s="160">
        <f t="shared" si="40"/>
        <v>-4467</v>
      </c>
      <c r="K138" s="161">
        <f>H138/H$8</f>
        <v>4.6718304805414078E-2</v>
      </c>
    </row>
    <row r="139" spans="2:14" x14ac:dyDescent="0.25">
      <c r="B139" s="163" t="s">
        <v>115</v>
      </c>
      <c r="C139" s="164">
        <v>26093</v>
      </c>
      <c r="D139" s="164">
        <v>26467</v>
      </c>
      <c r="E139" s="164">
        <v>96562</v>
      </c>
      <c r="F139" s="164">
        <v>105994</v>
      </c>
      <c r="G139" s="164">
        <v>116401</v>
      </c>
      <c r="H139" s="164">
        <v>115809</v>
      </c>
      <c r="I139" s="165">
        <f t="shared" ref="I139:I146" si="41">IFERROR(H139/G139-1,"-")</f>
        <v>-5.0858669599058715E-3</v>
      </c>
      <c r="J139" s="164">
        <f t="shared" si="40"/>
        <v>-592</v>
      </c>
      <c r="K139" s="165">
        <f t="shared" ref="K139:K146" si="42">H139/H$8</f>
        <v>2.1244415060862904E-2</v>
      </c>
    </row>
    <row r="140" spans="2:14" x14ac:dyDescent="0.25">
      <c r="B140" s="163" t="s">
        <v>118</v>
      </c>
      <c r="C140" s="164">
        <v>6042</v>
      </c>
      <c r="D140" s="164">
        <v>9298</v>
      </c>
      <c r="E140" s="164">
        <v>16587</v>
      </c>
      <c r="F140" s="164">
        <v>20868</v>
      </c>
      <c r="G140" s="164">
        <v>21452</v>
      </c>
      <c r="H140" s="164">
        <v>21670</v>
      </c>
      <c r="I140" s="165">
        <f t="shared" si="41"/>
        <v>1.0162222636584062E-2</v>
      </c>
      <c r="J140" s="164">
        <f t="shared" si="40"/>
        <v>218</v>
      </c>
      <c r="K140" s="165">
        <f t="shared" si="42"/>
        <v>3.9752219116726602E-3</v>
      </c>
    </row>
    <row r="141" spans="2:14" x14ac:dyDescent="0.25">
      <c r="B141" s="163" t="s">
        <v>121</v>
      </c>
      <c r="C141" s="164">
        <v>6586</v>
      </c>
      <c r="D141" s="164">
        <v>15246</v>
      </c>
      <c r="E141" s="164">
        <v>26940</v>
      </c>
      <c r="F141" s="164">
        <v>25146</v>
      </c>
      <c r="G141" s="164">
        <v>24606</v>
      </c>
      <c r="H141" s="164">
        <v>23656</v>
      </c>
      <c r="I141" s="165">
        <f t="shared" si="41"/>
        <v>-3.8608469478988883E-2</v>
      </c>
      <c r="J141" s="164">
        <f t="shared" si="40"/>
        <v>-950</v>
      </c>
      <c r="K141" s="165">
        <f t="shared" si="42"/>
        <v>4.3395408187599654E-3</v>
      </c>
    </row>
    <row r="142" spans="2:14" x14ac:dyDescent="0.25">
      <c r="B142" s="163" t="s">
        <v>128</v>
      </c>
      <c r="C142" s="164">
        <v>1273</v>
      </c>
      <c r="D142" s="164">
        <v>4366</v>
      </c>
      <c r="E142" s="164">
        <v>9965</v>
      </c>
      <c r="F142" s="164">
        <v>8970</v>
      </c>
      <c r="G142" s="164">
        <v>6557</v>
      </c>
      <c r="H142" s="164">
        <v>5888</v>
      </c>
      <c r="I142" s="165">
        <f t="shared" si="41"/>
        <v>-0.10202836663108128</v>
      </c>
      <c r="J142" s="164">
        <f t="shared" si="40"/>
        <v>-669</v>
      </c>
      <c r="K142" s="165">
        <f t="shared" si="42"/>
        <v>1.0801156721702179E-3</v>
      </c>
    </row>
    <row r="143" spans="2:14" x14ac:dyDescent="0.25">
      <c r="B143" s="163" t="s">
        <v>124</v>
      </c>
      <c r="C143" s="164">
        <v>1935</v>
      </c>
      <c r="D143" s="164">
        <v>3344</v>
      </c>
      <c r="E143" s="164">
        <v>4569</v>
      </c>
      <c r="F143" s="164">
        <v>5508</v>
      </c>
      <c r="G143" s="164">
        <v>5591</v>
      </c>
      <c r="H143" s="164">
        <v>4631</v>
      </c>
      <c r="I143" s="165">
        <f t="shared" si="41"/>
        <v>-0.17170452512967271</v>
      </c>
      <c r="J143" s="164">
        <f t="shared" si="40"/>
        <v>-960</v>
      </c>
      <c r="K143" s="165">
        <f t="shared" si="42"/>
        <v>8.4952711919502027E-4</v>
      </c>
    </row>
    <row r="144" spans="2:14" x14ac:dyDescent="0.25">
      <c r="B144" s="163" t="s">
        <v>133</v>
      </c>
      <c r="C144" s="164">
        <v>1979</v>
      </c>
      <c r="D144" s="164">
        <v>1422</v>
      </c>
      <c r="E144" s="164">
        <v>3324</v>
      </c>
      <c r="F144" s="164">
        <v>3693</v>
      </c>
      <c r="G144" s="164">
        <v>3368</v>
      </c>
      <c r="H144" s="164">
        <v>3484</v>
      </c>
      <c r="I144" s="165">
        <f t="shared" si="41"/>
        <v>3.444180522565321E-2</v>
      </c>
      <c r="J144" s="164">
        <f t="shared" si="40"/>
        <v>116</v>
      </c>
      <c r="K144" s="165">
        <f t="shared" si="42"/>
        <v>6.3911735764963303E-4</v>
      </c>
    </row>
    <row r="145" spans="2:14" x14ac:dyDescent="0.25">
      <c r="B145" s="163" t="s">
        <v>136</v>
      </c>
      <c r="C145" s="164">
        <v>4050</v>
      </c>
      <c r="D145" s="164">
        <v>947</v>
      </c>
      <c r="E145" s="164">
        <v>2079</v>
      </c>
      <c r="F145" s="164">
        <v>2886</v>
      </c>
      <c r="G145" s="164">
        <v>2832</v>
      </c>
      <c r="H145" s="164">
        <v>2253</v>
      </c>
      <c r="I145" s="165">
        <f t="shared" si="41"/>
        <v>-0.20444915254237284</v>
      </c>
      <c r="J145" s="164">
        <f t="shared" si="40"/>
        <v>-579</v>
      </c>
      <c r="K145" s="165">
        <f t="shared" si="42"/>
        <v>4.1329833719420874E-4</v>
      </c>
    </row>
    <row r="146" spans="2:14" x14ac:dyDescent="0.25">
      <c r="B146" s="168" t="s">
        <v>150</v>
      </c>
      <c r="C146" s="169">
        <f t="shared" ref="C146:H146" si="43">C138-SUM(C139:C145)</f>
        <v>21884</v>
      </c>
      <c r="D146" s="169">
        <f t="shared" si="43"/>
        <v>34040</v>
      </c>
      <c r="E146" s="169">
        <f t="shared" si="43"/>
        <v>68030</v>
      </c>
      <c r="F146" s="169">
        <f t="shared" si="43"/>
        <v>74033</v>
      </c>
      <c r="G146" s="169">
        <f t="shared" si="43"/>
        <v>78334</v>
      </c>
      <c r="H146" s="169">
        <f t="shared" si="43"/>
        <v>77283</v>
      </c>
      <c r="I146" s="170">
        <f t="shared" si="41"/>
        <v>-1.3416907090152419E-2</v>
      </c>
      <c r="J146" s="169">
        <f>H146-G146</f>
        <v>-1051</v>
      </c>
      <c r="K146" s="170">
        <f t="shared" si="42"/>
        <v>1.4177068527909471E-2</v>
      </c>
    </row>
    <row r="147" spans="2:14" x14ac:dyDescent="0.25">
      <c r="B147" s="155" t="s">
        <v>55</v>
      </c>
      <c r="C147" s="153"/>
      <c r="D147" s="153"/>
      <c r="E147" s="153"/>
      <c r="F147" s="153"/>
      <c r="G147" s="153"/>
      <c r="H147" s="154"/>
      <c r="I147" s="154"/>
      <c r="J147" s="154"/>
      <c r="K147" s="153"/>
      <c r="L147" s="171"/>
      <c r="M147" s="171"/>
      <c r="N147" s="171"/>
    </row>
    <row r="148" spans="2:14" x14ac:dyDescent="0.25">
      <c r="B148" s="156" t="s">
        <v>73</v>
      </c>
      <c r="C148" s="157">
        <v>3172943</v>
      </c>
      <c r="D148" s="157">
        <v>4742835</v>
      </c>
      <c r="E148" s="157">
        <v>9631671</v>
      </c>
      <c r="F148" s="157">
        <v>10501532</v>
      </c>
      <c r="G148" s="157">
        <v>11094999</v>
      </c>
      <c r="H148" s="157">
        <v>11025993</v>
      </c>
      <c r="I148" s="158">
        <f>IFERROR(H148/G148-1,"-")</f>
        <v>-6.2195589201945456E-3</v>
      </c>
      <c r="J148" s="157">
        <f>H148-G148</f>
        <v>-69006</v>
      </c>
      <c r="K148" s="158">
        <f>H148/H$8</f>
        <v>2.02264739139591</v>
      </c>
      <c r="L148" s="107"/>
      <c r="M148" s="107"/>
      <c r="N148" s="107"/>
    </row>
    <row r="149" spans="2:14" x14ac:dyDescent="0.25">
      <c r="B149" s="159" t="s">
        <v>102</v>
      </c>
      <c r="C149" s="160">
        <v>935240</v>
      </c>
      <c r="D149" s="160">
        <v>1640994</v>
      </c>
      <c r="E149" s="160">
        <v>2092874</v>
      </c>
      <c r="F149" s="160">
        <v>2145246</v>
      </c>
      <c r="G149" s="160">
        <v>2174056</v>
      </c>
      <c r="H149" s="160">
        <v>2188497</v>
      </c>
      <c r="I149" s="161">
        <f>IFERROR(H149/G149-1,"-")</f>
        <v>6.6424231942507905E-3</v>
      </c>
      <c r="J149" s="160">
        <f t="shared" ref="J149:J159" si="44">H149-G149</f>
        <v>14441</v>
      </c>
      <c r="K149" s="161">
        <f>H149/H$8</f>
        <v>0.40146567734332633</v>
      </c>
    </row>
    <row r="150" spans="2:14" x14ac:dyDescent="0.25">
      <c r="B150" s="163" t="s">
        <v>108</v>
      </c>
      <c r="C150" s="164">
        <v>431085</v>
      </c>
      <c r="D150" s="164">
        <v>864462</v>
      </c>
      <c r="E150" s="164">
        <v>889575</v>
      </c>
      <c r="F150" s="164">
        <v>904945</v>
      </c>
      <c r="G150" s="164">
        <v>881902</v>
      </c>
      <c r="H150" s="164">
        <v>879955</v>
      </c>
      <c r="I150" s="165">
        <f>IFERROR(H150/G150-1,"-")</f>
        <v>-2.2077282963413047E-3</v>
      </c>
      <c r="J150" s="164">
        <f t="shared" si="44"/>
        <v>-1947</v>
      </c>
      <c r="K150" s="165">
        <f>H150/H$8</f>
        <v>0.1614220764783533</v>
      </c>
    </row>
    <row r="151" spans="2:14" x14ac:dyDescent="0.25">
      <c r="B151" s="163" t="s">
        <v>105</v>
      </c>
      <c r="C151" s="164">
        <v>504155</v>
      </c>
      <c r="D151" s="164">
        <v>776532</v>
      </c>
      <c r="E151" s="164">
        <v>1203299</v>
      </c>
      <c r="F151" s="164">
        <v>1240301</v>
      </c>
      <c r="G151" s="164">
        <v>1292154</v>
      </c>
      <c r="H151" s="164">
        <v>1308542</v>
      </c>
      <c r="I151" s="165">
        <f>IFERROR(H151/G151-1,"-")</f>
        <v>1.2682698811441906E-2</v>
      </c>
      <c r="J151" s="164">
        <f t="shared" si="44"/>
        <v>16388</v>
      </c>
      <c r="K151" s="165">
        <f>H151/H$8</f>
        <v>0.24004360086497306</v>
      </c>
    </row>
    <row r="152" spans="2:14" x14ac:dyDescent="0.25">
      <c r="B152" s="159" t="s">
        <v>112</v>
      </c>
      <c r="C152" s="160">
        <v>2237703</v>
      </c>
      <c r="D152" s="160">
        <v>3101841</v>
      </c>
      <c r="E152" s="160">
        <v>7538797</v>
      </c>
      <c r="F152" s="160">
        <v>8356286</v>
      </c>
      <c r="G152" s="160">
        <v>8920943</v>
      </c>
      <c r="H152" s="160">
        <v>8837496</v>
      </c>
      <c r="I152" s="161">
        <f>IFERROR(H152/G152-1,"-")</f>
        <v>-9.3540559557436787E-3</v>
      </c>
      <c r="J152" s="160">
        <f t="shared" si="44"/>
        <v>-83447</v>
      </c>
      <c r="K152" s="161">
        <f>H152/H$8</f>
        <v>1.6211817140525837</v>
      </c>
    </row>
    <row r="153" spans="2:14" x14ac:dyDescent="0.25">
      <c r="B153" s="163" t="s">
        <v>115</v>
      </c>
      <c r="C153" s="164">
        <v>878047</v>
      </c>
      <c r="D153" s="164">
        <v>897699</v>
      </c>
      <c r="E153" s="164">
        <v>3464144</v>
      </c>
      <c r="F153" s="164">
        <v>3898142</v>
      </c>
      <c r="G153" s="164">
        <v>4171633</v>
      </c>
      <c r="H153" s="164">
        <v>4133635</v>
      </c>
      <c r="I153" s="165">
        <f t="shared" ref="I153:I160" si="45">IFERROR(H153/G153-1,"-")</f>
        <v>-9.1086632021560865E-3</v>
      </c>
      <c r="J153" s="164">
        <f t="shared" si="44"/>
        <v>-37998</v>
      </c>
      <c r="K153" s="165">
        <f t="shared" ref="K153:K160" si="46">H153/H$8</f>
        <v>0.75828871374513229</v>
      </c>
    </row>
    <row r="154" spans="2:14" x14ac:dyDescent="0.25">
      <c r="B154" s="163" t="s">
        <v>118</v>
      </c>
      <c r="C154" s="164">
        <v>282889</v>
      </c>
      <c r="D154" s="164">
        <v>453625</v>
      </c>
      <c r="E154" s="164">
        <v>782803</v>
      </c>
      <c r="F154" s="164">
        <v>878213</v>
      </c>
      <c r="G154" s="164">
        <v>907871</v>
      </c>
      <c r="H154" s="164">
        <v>899028</v>
      </c>
      <c r="I154" s="165">
        <f t="shared" si="45"/>
        <v>-9.7403706033125648E-3</v>
      </c>
      <c r="J154" s="164">
        <f t="shared" si="44"/>
        <v>-8843</v>
      </c>
      <c r="K154" s="165">
        <f t="shared" si="46"/>
        <v>0.16492089546872396</v>
      </c>
    </row>
    <row r="155" spans="2:14" x14ac:dyDescent="0.25">
      <c r="B155" s="163" t="s">
        <v>121</v>
      </c>
      <c r="C155" s="164">
        <v>119817</v>
      </c>
      <c r="D155" s="164">
        <v>261410</v>
      </c>
      <c r="E155" s="164">
        <v>401139</v>
      </c>
      <c r="F155" s="164">
        <v>441288</v>
      </c>
      <c r="G155" s="164">
        <v>474285</v>
      </c>
      <c r="H155" s="164">
        <v>462868</v>
      </c>
      <c r="I155" s="165">
        <f t="shared" si="45"/>
        <v>-2.4072024204855769E-2</v>
      </c>
      <c r="J155" s="164">
        <f t="shared" si="44"/>
        <v>-11417</v>
      </c>
      <c r="K155" s="165">
        <f t="shared" si="46"/>
        <v>8.4910153013940975E-2</v>
      </c>
    </row>
    <row r="156" spans="2:14" x14ac:dyDescent="0.25">
      <c r="B156" s="163" t="s">
        <v>128</v>
      </c>
      <c r="C156" s="164">
        <v>79920</v>
      </c>
      <c r="D156" s="164">
        <v>187345</v>
      </c>
      <c r="E156" s="164">
        <v>340856</v>
      </c>
      <c r="F156" s="164">
        <v>332563</v>
      </c>
      <c r="G156" s="164">
        <v>352321</v>
      </c>
      <c r="H156" s="164">
        <v>325648</v>
      </c>
      <c r="I156" s="165">
        <f t="shared" si="45"/>
        <v>-7.5706528989188837E-2</v>
      </c>
      <c r="J156" s="164">
        <f t="shared" si="44"/>
        <v>-26673</v>
      </c>
      <c r="K156" s="165">
        <f t="shared" si="46"/>
        <v>5.9738027923044695E-2</v>
      </c>
    </row>
    <row r="157" spans="2:14" x14ac:dyDescent="0.25">
      <c r="B157" s="163" t="s">
        <v>124</v>
      </c>
      <c r="C157" s="164">
        <v>112585</v>
      </c>
      <c r="D157" s="164">
        <v>188423</v>
      </c>
      <c r="E157" s="164">
        <v>295225</v>
      </c>
      <c r="F157" s="164">
        <v>304946</v>
      </c>
      <c r="G157" s="164">
        <v>318457</v>
      </c>
      <c r="H157" s="164">
        <v>299001</v>
      </c>
      <c r="I157" s="165">
        <f t="shared" si="45"/>
        <v>-6.1094590478463329E-2</v>
      </c>
      <c r="J157" s="164">
        <f t="shared" si="44"/>
        <v>-19456</v>
      </c>
      <c r="K157" s="165">
        <f t="shared" si="46"/>
        <v>5.4849807420952336E-2</v>
      </c>
    </row>
    <row r="158" spans="2:14" x14ac:dyDescent="0.25">
      <c r="B158" s="163" t="s">
        <v>133</v>
      </c>
      <c r="C158" s="164">
        <v>57718</v>
      </c>
      <c r="D158" s="164">
        <v>51092</v>
      </c>
      <c r="E158" s="164">
        <v>125173</v>
      </c>
      <c r="F158" s="164">
        <v>136558</v>
      </c>
      <c r="G158" s="164">
        <v>127870</v>
      </c>
      <c r="H158" s="164">
        <v>125441</v>
      </c>
      <c r="I158" s="165">
        <f t="shared" si="45"/>
        <v>-1.8995855165402364E-2</v>
      </c>
      <c r="J158" s="164">
        <f t="shared" si="44"/>
        <v>-2429</v>
      </c>
      <c r="K158" s="165">
        <f t="shared" si="46"/>
        <v>2.301134341588049E-2</v>
      </c>
    </row>
    <row r="159" spans="2:14" x14ac:dyDescent="0.25">
      <c r="B159" s="163" t="s">
        <v>136</v>
      </c>
      <c r="C159" s="164">
        <v>85611</v>
      </c>
      <c r="D159" s="164">
        <v>44748</v>
      </c>
      <c r="E159" s="164">
        <v>114124</v>
      </c>
      <c r="F159" s="164">
        <v>142863</v>
      </c>
      <c r="G159" s="164">
        <v>138608</v>
      </c>
      <c r="H159" s="164">
        <v>117314</v>
      </c>
      <c r="I159" s="165">
        <f t="shared" si="45"/>
        <v>-0.15362749624841276</v>
      </c>
      <c r="J159" s="164">
        <f t="shared" si="44"/>
        <v>-21294</v>
      </c>
      <c r="K159" s="165">
        <f t="shared" si="46"/>
        <v>2.1520497616334403E-2</v>
      </c>
    </row>
    <row r="160" spans="2:14" x14ac:dyDescent="0.25">
      <c r="B160" s="168" t="s">
        <v>150</v>
      </c>
      <c r="C160" s="169">
        <f t="shared" ref="C160:H160" si="47">C152-SUM(C153:C159)</f>
        <v>621116</v>
      </c>
      <c r="D160" s="169">
        <f t="shared" si="47"/>
        <v>1017499</v>
      </c>
      <c r="E160" s="169">
        <f t="shared" si="47"/>
        <v>2015333</v>
      </c>
      <c r="F160" s="169">
        <f t="shared" si="47"/>
        <v>2221713</v>
      </c>
      <c r="G160" s="169">
        <f t="shared" si="47"/>
        <v>2429898</v>
      </c>
      <c r="H160" s="169">
        <f t="shared" si="47"/>
        <v>2474561</v>
      </c>
      <c r="I160" s="170">
        <f t="shared" si="45"/>
        <v>1.8380606922595133E-2</v>
      </c>
      <c r="J160" s="169">
        <f>H160-G160</f>
        <v>44663</v>
      </c>
      <c r="K160" s="170">
        <f t="shared" si="46"/>
        <v>0.45394227544857452</v>
      </c>
    </row>
    <row r="161" spans="2:1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</row>
    <row r="162" spans="2:11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A968-5C04-470D-8294-594B87E9071F}">
  <sheetPr>
    <tabColor theme="7" tint="0.79998168889431442"/>
  </sheetPr>
  <dimension ref="A1:T165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7"/>
    </row>
    <row r="6" spans="1:20" ht="42" customHeight="1" thickBot="1" x14ac:dyDescent="0.3">
      <c r="B6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77"/>
      <c r="D6" s="277"/>
      <c r="E6" s="277"/>
      <c r="F6" s="277"/>
      <c r="G6" s="277"/>
      <c r="H6" s="277"/>
      <c r="I6" s="277"/>
      <c r="J6" s="277"/>
      <c r="M6" s="277" t="s">
        <v>273</v>
      </c>
      <c r="N6" s="277"/>
      <c r="O6" s="277"/>
      <c r="P6" s="277"/>
      <c r="Q6" s="277"/>
      <c r="R6" s="277"/>
      <c r="S6" s="277"/>
      <c r="T6" s="277"/>
    </row>
    <row r="7" spans="1:20" ht="6" customHeight="1" x14ac:dyDescent="0.25"/>
    <row r="8" spans="1:20" ht="15.75" x14ac:dyDescent="0.25">
      <c r="B8" s="145"/>
      <c r="C8" s="308" t="s">
        <v>45</v>
      </c>
      <c r="D8" s="309"/>
      <c r="E8" s="309"/>
      <c r="F8" s="309"/>
      <c r="G8" s="309"/>
      <c r="H8" s="309"/>
      <c r="I8" s="309"/>
      <c r="J8" s="309"/>
    </row>
    <row r="9" spans="1:20" s="146" customFormat="1" ht="72" customHeight="1" x14ac:dyDescent="0.25">
      <c r="A9"/>
      <c r="B9" s="147"/>
      <c r="C9" s="172" t="s">
        <v>272</v>
      </c>
      <c r="D9" s="172" t="s">
        <v>236</v>
      </c>
      <c r="E9" s="172" t="s">
        <v>237</v>
      </c>
      <c r="F9" s="172" t="s">
        <v>238</v>
      </c>
      <c r="G9" s="172" t="s">
        <v>239</v>
      </c>
      <c r="H9" s="172" t="s">
        <v>240</v>
      </c>
      <c r="I9" s="173" t="str">
        <f>CONCATENATE("var. ",RIGHT(H9,2),"/",RIGHT(G9,2))</f>
        <v>var. 26/25</v>
      </c>
      <c r="J9" s="173" t="str">
        <f>CONCATENATE("Cuota s/ total lugares de residencia ",RIGHT(H9,4))</f>
        <v>Cuota s/ total lugares de residencia 2026</v>
      </c>
      <c r="M9" s="147"/>
      <c r="N9" s="172" t="s">
        <v>272</v>
      </c>
      <c r="O9" s="172" t="s">
        <v>236</v>
      </c>
      <c r="P9" s="172" t="s">
        <v>237</v>
      </c>
      <c r="Q9" s="172" t="s">
        <v>238</v>
      </c>
      <c r="R9" s="172" t="s">
        <v>239</v>
      </c>
      <c r="S9" s="172" t="s">
        <v>240</v>
      </c>
      <c r="T9" s="173" t="str">
        <f>CONCATENATE("Cuota s/ total lugares de residencia ",RIGHT(R9,4))</f>
        <v>Cuota s/ total lugares de residencia 2025</v>
      </c>
    </row>
    <row r="10" spans="1:20" x14ac:dyDescent="0.25">
      <c r="B10" s="152" t="s">
        <v>45</v>
      </c>
      <c r="C10" s="153"/>
      <c r="D10" s="153"/>
      <c r="E10" s="153"/>
      <c r="F10" s="153"/>
      <c r="G10" s="153"/>
      <c r="H10" s="153"/>
      <c r="I10" s="154"/>
      <c r="J10" s="154"/>
      <c r="M10" s="155" t="s">
        <v>54</v>
      </c>
      <c r="N10" s="174"/>
      <c r="O10" s="174"/>
      <c r="P10" s="174"/>
      <c r="Q10" s="174"/>
      <c r="R10" s="174"/>
      <c r="S10" s="175"/>
      <c r="T10" s="175"/>
    </row>
    <row r="11" spans="1:20" x14ac:dyDescent="0.25">
      <c r="B11" s="156" t="s">
        <v>73</v>
      </c>
      <c r="C11" s="176">
        <v>114793</v>
      </c>
      <c r="D11" s="176">
        <v>379380</v>
      </c>
      <c r="E11" s="176">
        <v>391272</v>
      </c>
      <c r="F11" s="176">
        <v>451281</v>
      </c>
      <c r="G11" s="176">
        <v>445383</v>
      </c>
      <c r="H11" s="176">
        <v>440182</v>
      </c>
      <c r="I11" s="177">
        <f t="shared" ref="I11:I23" si="0">IFERROR(H11/G11-1,"-")</f>
        <v>-1.1677589849635073E-2</v>
      </c>
      <c r="J11" s="177">
        <f>H11/H11</f>
        <v>1</v>
      </c>
      <c r="K11" s="81"/>
      <c r="L11" s="81"/>
      <c r="M11" s="156" t="s">
        <v>73</v>
      </c>
      <c r="N11" s="176">
        <v>6823</v>
      </c>
      <c r="O11" s="176">
        <v>20251</v>
      </c>
      <c r="P11" s="176">
        <v>21547</v>
      </c>
      <c r="Q11" s="176">
        <v>23449</v>
      </c>
      <c r="R11" s="176">
        <v>19536</v>
      </c>
      <c r="S11" s="177">
        <f t="shared" ref="S11:S23" si="1">IFERROR(R11/Q11-1,"-")</f>
        <v>-0.16687278775214298</v>
      </c>
      <c r="T11" s="177">
        <f>R11/R11</f>
        <v>1</v>
      </c>
    </row>
    <row r="12" spans="1:20" x14ac:dyDescent="0.25">
      <c r="B12" s="159" t="s">
        <v>102</v>
      </c>
      <c r="C12" s="160">
        <v>63699</v>
      </c>
      <c r="D12" s="160">
        <v>94965</v>
      </c>
      <c r="E12" s="160">
        <v>86334</v>
      </c>
      <c r="F12" s="160">
        <v>106645</v>
      </c>
      <c r="G12" s="160">
        <v>105991</v>
      </c>
      <c r="H12" s="160">
        <v>110138</v>
      </c>
      <c r="I12" s="161">
        <f t="shared" si="0"/>
        <v>3.9125963525205032E-2</v>
      </c>
      <c r="J12" s="161">
        <f>H12/H11</f>
        <v>0.25021014035103661</v>
      </c>
      <c r="K12" s="81"/>
      <c r="L12" s="81"/>
      <c r="M12" s="159" t="s">
        <v>102</v>
      </c>
      <c r="N12" s="160">
        <v>4087</v>
      </c>
      <c r="O12" s="160">
        <v>2857</v>
      </c>
      <c r="P12" s="160">
        <v>2472</v>
      </c>
      <c r="Q12" s="160">
        <v>2206</v>
      </c>
      <c r="R12" s="160">
        <v>1847</v>
      </c>
      <c r="S12" s="161">
        <f t="shared" si="1"/>
        <v>-0.16273798730734357</v>
      </c>
      <c r="T12" s="161">
        <f>R12/R11</f>
        <v>9.4543407043407038E-2</v>
      </c>
    </row>
    <row r="13" spans="1:20" x14ac:dyDescent="0.25">
      <c r="B13" s="163" t="s">
        <v>108</v>
      </c>
      <c r="C13" s="164">
        <v>41794</v>
      </c>
      <c r="D13" s="164">
        <v>41792</v>
      </c>
      <c r="E13" s="164">
        <v>35498</v>
      </c>
      <c r="F13" s="164">
        <v>45956</v>
      </c>
      <c r="G13" s="164">
        <v>42733</v>
      </c>
      <c r="H13" s="164">
        <v>51408</v>
      </c>
      <c r="I13" s="165">
        <f t="shared" si="0"/>
        <v>0.20300470362483325</v>
      </c>
      <c r="J13" s="165">
        <f>H13/H11</f>
        <v>0.11678805584962583</v>
      </c>
      <c r="K13" s="81"/>
      <c r="L13" s="81"/>
      <c r="M13" s="163" t="s">
        <v>108</v>
      </c>
      <c r="N13" s="164">
        <v>3398</v>
      </c>
      <c r="O13" s="164">
        <v>2228</v>
      </c>
      <c r="P13" s="164">
        <v>1623</v>
      </c>
      <c r="Q13" s="164">
        <v>1464</v>
      </c>
      <c r="R13" s="164">
        <v>1032</v>
      </c>
      <c r="S13" s="165">
        <f t="shared" si="1"/>
        <v>-0.29508196721311475</v>
      </c>
      <c r="T13" s="165">
        <f>R13/R11</f>
        <v>5.2825552825552825E-2</v>
      </c>
    </row>
    <row r="14" spans="1:20" x14ac:dyDescent="0.25">
      <c r="B14" s="163" t="s">
        <v>105</v>
      </c>
      <c r="C14" s="164">
        <v>21905</v>
      </c>
      <c r="D14" s="164">
        <v>53173</v>
      </c>
      <c r="E14" s="164">
        <v>50836</v>
      </c>
      <c r="F14" s="164">
        <v>60689</v>
      </c>
      <c r="G14" s="164">
        <v>63258</v>
      </c>
      <c r="H14" s="164">
        <v>58730</v>
      </c>
      <c r="I14" s="165">
        <f t="shared" si="0"/>
        <v>-7.1579879224762055E-2</v>
      </c>
      <c r="J14" s="165">
        <f>H14/H11</f>
        <v>0.13342208450141077</v>
      </c>
      <c r="K14" s="81"/>
      <c r="L14" s="81"/>
      <c r="M14" s="163" t="s">
        <v>105</v>
      </c>
      <c r="N14" s="164">
        <v>689</v>
      </c>
      <c r="O14" s="164">
        <v>629</v>
      </c>
      <c r="P14" s="164">
        <v>849</v>
      </c>
      <c r="Q14" s="164">
        <v>742</v>
      </c>
      <c r="R14" s="164">
        <v>815</v>
      </c>
      <c r="S14" s="165">
        <f t="shared" si="1"/>
        <v>9.8382749326145547E-2</v>
      </c>
      <c r="T14" s="165">
        <f>R14/R11</f>
        <v>4.1717854217854219E-2</v>
      </c>
    </row>
    <row r="15" spans="1:20" x14ac:dyDescent="0.25">
      <c r="B15" s="159" t="s">
        <v>112</v>
      </c>
      <c r="C15" s="160">
        <v>51094</v>
      </c>
      <c r="D15" s="160">
        <v>284415</v>
      </c>
      <c r="E15" s="160">
        <v>304938</v>
      </c>
      <c r="F15" s="160">
        <v>344636</v>
      </c>
      <c r="G15" s="160">
        <v>339392</v>
      </c>
      <c r="H15" s="160">
        <v>330044</v>
      </c>
      <c r="I15" s="161">
        <f t="shared" si="0"/>
        <v>-2.7543371676409634E-2</v>
      </c>
      <c r="J15" s="161">
        <f>H15/H11</f>
        <v>0.74978985964896339</v>
      </c>
      <c r="K15" s="81"/>
      <c r="L15" s="81"/>
      <c r="M15" s="159" t="s">
        <v>112</v>
      </c>
      <c r="N15" s="160">
        <v>2736</v>
      </c>
      <c r="O15" s="160">
        <v>17394</v>
      </c>
      <c r="P15" s="160">
        <v>19075</v>
      </c>
      <c r="Q15" s="160">
        <v>21243</v>
      </c>
      <c r="R15" s="160">
        <v>17689</v>
      </c>
      <c r="S15" s="161">
        <f t="shared" si="1"/>
        <v>-0.16730217012662996</v>
      </c>
      <c r="T15" s="161">
        <f>R15/R11</f>
        <v>0.90545659295659298</v>
      </c>
    </row>
    <row r="16" spans="1:20" x14ac:dyDescent="0.25">
      <c r="B16" s="163" t="s">
        <v>115</v>
      </c>
      <c r="C16" s="164">
        <v>1936</v>
      </c>
      <c r="D16" s="164">
        <v>147202</v>
      </c>
      <c r="E16" s="164">
        <v>164089</v>
      </c>
      <c r="F16" s="164">
        <v>183023</v>
      </c>
      <c r="G16" s="164">
        <v>185138</v>
      </c>
      <c r="H16" s="164">
        <v>176519</v>
      </c>
      <c r="I16" s="165">
        <f t="shared" si="0"/>
        <v>-4.6554462076937253E-2</v>
      </c>
      <c r="J16" s="165">
        <f>H16/H11</f>
        <v>0.40101367161764906</v>
      </c>
      <c r="K16" s="81"/>
      <c r="L16" s="81"/>
      <c r="M16" s="163" t="s">
        <v>115</v>
      </c>
      <c r="N16" s="164">
        <v>56</v>
      </c>
      <c r="O16" s="164">
        <v>8204</v>
      </c>
      <c r="P16" s="164">
        <v>8883</v>
      </c>
      <c r="Q16" s="164">
        <v>10301</v>
      </c>
      <c r="R16" s="164">
        <v>9728</v>
      </c>
      <c r="S16" s="165">
        <f t="shared" si="1"/>
        <v>-5.5625667410931001E-2</v>
      </c>
      <c r="T16" s="165">
        <f>R16/R11</f>
        <v>0.49795249795249796</v>
      </c>
    </row>
    <row r="17" spans="1:20" x14ac:dyDescent="0.25">
      <c r="B17" s="163" t="s">
        <v>118</v>
      </c>
      <c r="C17" s="164">
        <v>7062</v>
      </c>
      <c r="D17" s="164">
        <v>25721</v>
      </c>
      <c r="E17" s="164">
        <v>28051</v>
      </c>
      <c r="F17" s="164">
        <v>29983</v>
      </c>
      <c r="G17" s="164">
        <v>26741</v>
      </c>
      <c r="H17" s="164">
        <v>26437</v>
      </c>
      <c r="I17" s="165">
        <f t="shared" si="0"/>
        <v>-1.1368310833551498E-2</v>
      </c>
      <c r="J17" s="165">
        <f>H17/H11</f>
        <v>6.0059248220054429E-2</v>
      </c>
      <c r="K17" s="81"/>
      <c r="L17" s="81"/>
      <c r="M17" s="163" t="s">
        <v>118</v>
      </c>
      <c r="N17" s="164">
        <v>262</v>
      </c>
      <c r="O17" s="164">
        <v>881</v>
      </c>
      <c r="P17" s="164">
        <v>1613</v>
      </c>
      <c r="Q17" s="164">
        <v>1681</v>
      </c>
      <c r="R17" s="164">
        <v>829</v>
      </c>
      <c r="S17" s="165">
        <f t="shared" si="1"/>
        <v>-0.50684116597263529</v>
      </c>
      <c r="T17" s="165">
        <f>R17/R11</f>
        <v>4.2434479934479935E-2</v>
      </c>
    </row>
    <row r="18" spans="1:20" x14ac:dyDescent="0.25">
      <c r="B18" s="163" t="s">
        <v>121</v>
      </c>
      <c r="C18" s="164">
        <v>10680</v>
      </c>
      <c r="D18" s="164">
        <v>17041</v>
      </c>
      <c r="E18" s="164">
        <v>16337</v>
      </c>
      <c r="F18" s="164">
        <v>18941</v>
      </c>
      <c r="G18" s="164">
        <v>18696</v>
      </c>
      <c r="H18" s="164">
        <v>18924</v>
      </c>
      <c r="I18" s="165">
        <f t="shared" si="0"/>
        <v>1.2195121951219523E-2</v>
      </c>
      <c r="J18" s="165">
        <f>H18/H11</f>
        <v>4.2991308140723612E-2</v>
      </c>
      <c r="K18" s="81"/>
      <c r="L18" s="81"/>
      <c r="M18" s="163" t="s">
        <v>121</v>
      </c>
      <c r="N18" s="164">
        <v>899</v>
      </c>
      <c r="O18" s="164">
        <v>2517</v>
      </c>
      <c r="P18" s="164">
        <v>2516</v>
      </c>
      <c r="Q18" s="164">
        <v>2477</v>
      </c>
      <c r="R18" s="164">
        <v>1698</v>
      </c>
      <c r="S18" s="165">
        <f t="shared" si="1"/>
        <v>-0.3144933387161889</v>
      </c>
      <c r="T18" s="165">
        <f>R18/R11</f>
        <v>8.6916461916461921E-2</v>
      </c>
    </row>
    <row r="19" spans="1:20" x14ac:dyDescent="0.25">
      <c r="B19" s="163" t="s">
        <v>128</v>
      </c>
      <c r="C19" s="164">
        <v>1666</v>
      </c>
      <c r="D19" s="164">
        <v>15470</v>
      </c>
      <c r="E19" s="164">
        <v>11219</v>
      </c>
      <c r="F19" s="164">
        <v>14531</v>
      </c>
      <c r="G19" s="164">
        <v>10823</v>
      </c>
      <c r="H19" s="164">
        <v>11414</v>
      </c>
      <c r="I19" s="165">
        <f t="shared" si="0"/>
        <v>5.4605931811882114E-2</v>
      </c>
      <c r="J19" s="165">
        <f>H19/H11</f>
        <v>2.5930183424129109E-2</v>
      </c>
      <c r="K19" s="81"/>
      <c r="L19" s="81"/>
      <c r="M19" s="163" t="s">
        <v>128</v>
      </c>
      <c r="N19" s="164">
        <v>38</v>
      </c>
      <c r="O19" s="164">
        <v>827</v>
      </c>
      <c r="P19" s="164">
        <v>516</v>
      </c>
      <c r="Q19" s="164">
        <v>527</v>
      </c>
      <c r="R19" s="164">
        <v>280</v>
      </c>
      <c r="S19" s="165">
        <f t="shared" si="1"/>
        <v>-0.46869070208728658</v>
      </c>
      <c r="T19" s="165">
        <f>R19/R11</f>
        <v>1.4332514332514333E-2</v>
      </c>
    </row>
    <row r="20" spans="1:20" x14ac:dyDescent="0.25">
      <c r="B20" s="163" t="s">
        <v>124</v>
      </c>
      <c r="C20" s="164">
        <v>3849</v>
      </c>
      <c r="D20" s="164">
        <v>9508</v>
      </c>
      <c r="E20" s="164">
        <v>11520</v>
      </c>
      <c r="F20" s="164">
        <v>11393</v>
      </c>
      <c r="G20" s="164">
        <v>10363</v>
      </c>
      <c r="H20" s="164">
        <v>10777</v>
      </c>
      <c r="I20" s="165">
        <f t="shared" si="0"/>
        <v>3.9949821480266268E-2</v>
      </c>
      <c r="J20" s="165">
        <f>H20/H11</f>
        <v>2.4483054736449923E-2</v>
      </c>
      <c r="K20" s="81"/>
      <c r="L20" s="81"/>
      <c r="M20" s="163" t="s">
        <v>124</v>
      </c>
      <c r="N20" s="164">
        <v>120</v>
      </c>
      <c r="O20" s="164">
        <v>214</v>
      </c>
      <c r="P20" s="164">
        <v>518</v>
      </c>
      <c r="Q20" s="164">
        <v>597</v>
      </c>
      <c r="R20" s="164">
        <v>211</v>
      </c>
      <c r="S20" s="165">
        <f t="shared" si="1"/>
        <v>-0.64656616415410384</v>
      </c>
      <c r="T20" s="165">
        <f>R20/R11</f>
        <v>1.0800573300573301E-2</v>
      </c>
    </row>
    <row r="21" spans="1:20" x14ac:dyDescent="0.25">
      <c r="B21" s="163" t="s">
        <v>133</v>
      </c>
      <c r="C21" s="164">
        <v>100</v>
      </c>
      <c r="D21" s="164">
        <v>1043</v>
      </c>
      <c r="E21" s="164">
        <v>1049</v>
      </c>
      <c r="F21" s="164">
        <v>1308</v>
      </c>
      <c r="G21" s="164">
        <v>1357</v>
      </c>
      <c r="H21" s="164">
        <v>922</v>
      </c>
      <c r="I21" s="165">
        <f t="shared" si="0"/>
        <v>-0.32056005895357409</v>
      </c>
      <c r="J21" s="165">
        <f>H21/H11</f>
        <v>2.0945881476298442E-3</v>
      </c>
      <c r="K21" s="81"/>
      <c r="L21" s="81"/>
      <c r="M21" s="163" t="s">
        <v>133</v>
      </c>
      <c r="N21" s="164">
        <v>10</v>
      </c>
      <c r="O21" s="164">
        <v>22</v>
      </c>
      <c r="P21" s="164">
        <v>9</v>
      </c>
      <c r="Q21" s="164">
        <v>22</v>
      </c>
      <c r="R21" s="164">
        <v>9</v>
      </c>
      <c r="S21" s="165">
        <f t="shared" si="1"/>
        <v>-0.59090909090909083</v>
      </c>
      <c r="T21" s="165">
        <f>R21/R11</f>
        <v>4.606879606879607E-4</v>
      </c>
    </row>
    <row r="22" spans="1:20" x14ac:dyDescent="0.25">
      <c r="A22" s="167"/>
      <c r="B22" s="163" t="s">
        <v>136</v>
      </c>
      <c r="C22" s="164">
        <v>231</v>
      </c>
      <c r="D22" s="164">
        <v>447</v>
      </c>
      <c r="E22" s="164">
        <v>722</v>
      </c>
      <c r="F22" s="164">
        <v>442</v>
      </c>
      <c r="G22" s="164">
        <v>607</v>
      </c>
      <c r="H22" s="164">
        <v>395</v>
      </c>
      <c r="I22" s="165">
        <f t="shared" si="0"/>
        <v>-0.34925864909390447</v>
      </c>
      <c r="J22" s="165">
        <f>H22/H11</f>
        <v>8.9735609361582254E-4</v>
      </c>
      <c r="K22" s="81"/>
      <c r="L22" s="81"/>
      <c r="M22" s="163" t="s">
        <v>136</v>
      </c>
      <c r="N22" s="164">
        <v>3</v>
      </c>
      <c r="O22" s="164">
        <v>2</v>
      </c>
      <c r="P22" s="164">
        <v>28</v>
      </c>
      <c r="Q22" s="164">
        <v>14</v>
      </c>
      <c r="R22" s="164">
        <v>14</v>
      </c>
      <c r="S22" s="165">
        <f t="shared" si="1"/>
        <v>0</v>
      </c>
      <c r="T22" s="165">
        <f>R22/R11</f>
        <v>7.1662571662571659E-4</v>
      </c>
    </row>
    <row r="23" spans="1:20" x14ac:dyDescent="0.25">
      <c r="B23" s="168" t="s">
        <v>150</v>
      </c>
      <c r="C23" s="169">
        <f t="shared" ref="C23:H23" si="2">C15-SUM(C16:C22)</f>
        <v>25570</v>
      </c>
      <c r="D23" s="169">
        <f t="shared" si="2"/>
        <v>67983</v>
      </c>
      <c r="E23" s="169">
        <f t="shared" si="2"/>
        <v>71951</v>
      </c>
      <c r="F23" s="169">
        <f t="shared" si="2"/>
        <v>85015</v>
      </c>
      <c r="G23" s="169">
        <f t="shared" si="2"/>
        <v>85667</v>
      </c>
      <c r="H23" s="169">
        <f t="shared" si="2"/>
        <v>84656</v>
      </c>
      <c r="I23" s="170">
        <f t="shared" si="0"/>
        <v>-1.1801510499959145E-2</v>
      </c>
      <c r="J23" s="170">
        <f>H23/H11</f>
        <v>0.19232044926871159</v>
      </c>
      <c r="K23" s="171"/>
      <c r="L23" s="171"/>
      <c r="M23" s="168" t="s">
        <v>150</v>
      </c>
      <c r="N23" s="169">
        <f>N15-SUM(N16:N22)</f>
        <v>1348</v>
      </c>
      <c r="O23" s="169">
        <f>O15-SUM(O16:O22)</f>
        <v>4727</v>
      </c>
      <c r="P23" s="169">
        <f>P15-SUM(P16:P22)</f>
        <v>4992</v>
      </c>
      <c r="Q23" s="169">
        <f>Q15-SUM(Q16:Q22)</f>
        <v>5624</v>
      </c>
      <c r="R23" s="169">
        <f>R15-SUM(R16:R22)</f>
        <v>4920</v>
      </c>
      <c r="S23" s="170">
        <f t="shared" si="1"/>
        <v>-0.12517780938833567</v>
      </c>
      <c r="T23" s="170">
        <f>R23/R11</f>
        <v>0.25184275184275184</v>
      </c>
    </row>
    <row r="24" spans="1:20" x14ac:dyDescent="0.25">
      <c r="B24" s="155" t="s">
        <v>46</v>
      </c>
      <c r="C24" s="174"/>
      <c r="D24" s="174"/>
      <c r="E24" s="174"/>
      <c r="F24" s="174"/>
      <c r="G24" s="174"/>
      <c r="H24" s="174"/>
      <c r="I24" s="175"/>
      <c r="J24" s="175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6" t="s">
        <v>73</v>
      </c>
      <c r="C25" s="176">
        <v>42014</v>
      </c>
      <c r="D25" s="176">
        <v>145846</v>
      </c>
      <c r="E25" s="176">
        <v>150325</v>
      </c>
      <c r="F25" s="176">
        <v>161561</v>
      </c>
      <c r="G25" s="176">
        <v>153212</v>
      </c>
      <c r="H25" s="176">
        <v>152475</v>
      </c>
      <c r="I25" s="177">
        <f t="shared" ref="I25:I37" si="3">IFERROR(H25/G25-1,"-")</f>
        <v>-4.8103281727279734E-3</v>
      </c>
      <c r="J25" s="177">
        <f>H25/H25</f>
        <v>1</v>
      </c>
    </row>
    <row r="26" spans="1:20" x14ac:dyDescent="0.25">
      <c r="B26" s="159" t="s">
        <v>102</v>
      </c>
      <c r="C26" s="160">
        <v>22395</v>
      </c>
      <c r="D26" s="160">
        <v>21254</v>
      </c>
      <c r="E26" s="160">
        <v>15078</v>
      </c>
      <c r="F26" s="160">
        <v>15159</v>
      </c>
      <c r="G26" s="160">
        <v>15412</v>
      </c>
      <c r="H26" s="160">
        <v>15515</v>
      </c>
      <c r="I26" s="161">
        <f t="shared" si="3"/>
        <v>6.6831040747470372E-3</v>
      </c>
      <c r="J26" s="161">
        <f>H26/H25</f>
        <v>0.10175438596491228</v>
      </c>
    </row>
    <row r="27" spans="1:20" x14ac:dyDescent="0.25">
      <c r="B27" s="163" t="s">
        <v>108</v>
      </c>
      <c r="C27" s="164">
        <v>13253</v>
      </c>
      <c r="D27" s="164">
        <v>9847</v>
      </c>
      <c r="E27" s="164">
        <v>6760</v>
      </c>
      <c r="F27" s="164">
        <v>5963</v>
      </c>
      <c r="G27" s="164">
        <v>7755</v>
      </c>
      <c r="H27" s="164">
        <v>8257</v>
      </c>
      <c r="I27" s="165">
        <f t="shared" si="3"/>
        <v>6.4732430689877551E-2</v>
      </c>
      <c r="J27" s="165">
        <f>H27/H25</f>
        <v>5.4153139858993275E-2</v>
      </c>
    </row>
    <row r="28" spans="1:20" x14ac:dyDescent="0.25">
      <c r="B28" s="163" t="s">
        <v>105</v>
      </c>
      <c r="C28" s="164">
        <v>9142</v>
      </c>
      <c r="D28" s="164">
        <v>11407</v>
      </c>
      <c r="E28" s="164">
        <v>8318</v>
      </c>
      <c r="F28" s="164">
        <v>9196</v>
      </c>
      <c r="G28" s="164">
        <v>7657</v>
      </c>
      <c r="H28" s="164">
        <v>7258</v>
      </c>
      <c r="I28" s="165">
        <f t="shared" si="3"/>
        <v>-5.2109181141439254E-2</v>
      </c>
      <c r="J28" s="165">
        <f>H28/H25</f>
        <v>4.7601246105919003E-2</v>
      </c>
    </row>
    <row r="29" spans="1:20" x14ac:dyDescent="0.25">
      <c r="B29" s="159" t="s">
        <v>112</v>
      </c>
      <c r="C29" s="160">
        <v>19619</v>
      </c>
      <c r="D29" s="160">
        <v>124592</v>
      </c>
      <c r="E29" s="160">
        <v>135247</v>
      </c>
      <c r="F29" s="160">
        <v>146402</v>
      </c>
      <c r="G29" s="160">
        <v>137800</v>
      </c>
      <c r="H29" s="160">
        <v>136960</v>
      </c>
      <c r="I29" s="161">
        <f t="shared" si="3"/>
        <v>-6.0957910014514116E-3</v>
      </c>
      <c r="J29" s="161">
        <f>H29/H25</f>
        <v>0.89824561403508774</v>
      </c>
    </row>
    <row r="30" spans="1:20" x14ac:dyDescent="0.25">
      <c r="B30" s="163" t="s">
        <v>115</v>
      </c>
      <c r="C30" s="164">
        <v>694</v>
      </c>
      <c r="D30" s="164">
        <v>68746</v>
      </c>
      <c r="E30" s="164">
        <v>77082</v>
      </c>
      <c r="F30" s="164">
        <v>85670</v>
      </c>
      <c r="G30" s="164">
        <v>81305</v>
      </c>
      <c r="H30" s="164">
        <v>78867</v>
      </c>
      <c r="I30" s="165">
        <f t="shared" si="3"/>
        <v>-2.9985855728429933E-2</v>
      </c>
      <c r="J30" s="165">
        <f>H30/H25</f>
        <v>0.51724545007378264</v>
      </c>
    </row>
    <row r="31" spans="1:20" x14ac:dyDescent="0.25">
      <c r="B31" s="163" t="s">
        <v>118</v>
      </c>
      <c r="C31" s="164">
        <v>3097</v>
      </c>
      <c r="D31" s="164">
        <v>12920</v>
      </c>
      <c r="E31" s="164">
        <v>14092</v>
      </c>
      <c r="F31" s="164">
        <v>13924</v>
      </c>
      <c r="G31" s="164">
        <v>11947</v>
      </c>
      <c r="H31" s="164">
        <v>12448</v>
      </c>
      <c r="I31" s="165">
        <f t="shared" si="3"/>
        <v>4.1935213861220344E-2</v>
      </c>
      <c r="J31" s="165">
        <f>H31/H25</f>
        <v>8.1639613051319893E-2</v>
      </c>
    </row>
    <row r="32" spans="1:20" x14ac:dyDescent="0.25">
      <c r="B32" s="163" t="s">
        <v>121</v>
      </c>
      <c r="C32" s="164">
        <v>3458</v>
      </c>
      <c r="D32" s="164">
        <v>5457</v>
      </c>
      <c r="E32" s="164">
        <v>5008</v>
      </c>
      <c r="F32" s="164">
        <v>4557</v>
      </c>
      <c r="G32" s="164">
        <v>4354</v>
      </c>
      <c r="H32" s="164">
        <v>5061</v>
      </c>
      <c r="I32" s="165">
        <f t="shared" si="3"/>
        <v>0.16237942122186499</v>
      </c>
      <c r="J32" s="165">
        <f>H32/H25</f>
        <v>3.3192326610919823E-2</v>
      </c>
    </row>
    <row r="33" spans="2:10" x14ac:dyDescent="0.25">
      <c r="B33" s="163" t="s">
        <v>128</v>
      </c>
      <c r="C33" s="164">
        <v>740</v>
      </c>
      <c r="D33" s="164">
        <v>6899</v>
      </c>
      <c r="E33" s="164">
        <v>5558</v>
      </c>
      <c r="F33" s="164">
        <v>6458</v>
      </c>
      <c r="G33" s="164">
        <v>5113</v>
      </c>
      <c r="H33" s="164">
        <v>5116</v>
      </c>
      <c r="I33" s="165">
        <f t="shared" si="3"/>
        <v>5.8673968316047542E-4</v>
      </c>
      <c r="J33" s="165">
        <f>H33/H25</f>
        <v>3.3553041482210201E-2</v>
      </c>
    </row>
    <row r="34" spans="2:10" x14ac:dyDescent="0.25">
      <c r="B34" s="163" t="s">
        <v>124</v>
      </c>
      <c r="C34" s="164">
        <v>2215</v>
      </c>
      <c r="D34" s="164">
        <v>5742</v>
      </c>
      <c r="E34" s="164">
        <v>6343</v>
      </c>
      <c r="F34" s="164">
        <v>5806</v>
      </c>
      <c r="G34" s="164">
        <v>5488</v>
      </c>
      <c r="H34" s="164">
        <v>6011</v>
      </c>
      <c r="I34" s="165">
        <f t="shared" si="3"/>
        <v>9.5298833819241979E-2</v>
      </c>
      <c r="J34" s="165">
        <f>H34/H25</f>
        <v>3.94228562059354E-2</v>
      </c>
    </row>
    <row r="35" spans="2:10" x14ac:dyDescent="0.25">
      <c r="B35" s="163" t="s">
        <v>133</v>
      </c>
      <c r="C35" s="164">
        <v>28</v>
      </c>
      <c r="D35" s="164">
        <v>519</v>
      </c>
      <c r="E35" s="164">
        <v>434</v>
      </c>
      <c r="F35" s="164">
        <v>622</v>
      </c>
      <c r="G35" s="164">
        <v>775</v>
      </c>
      <c r="H35" s="164">
        <v>401</v>
      </c>
      <c r="I35" s="165">
        <f t="shared" si="3"/>
        <v>-0.48258064516129029</v>
      </c>
      <c r="J35" s="165">
        <f>H35/H25</f>
        <v>2.6299393343171013E-3</v>
      </c>
    </row>
    <row r="36" spans="2:10" x14ac:dyDescent="0.25">
      <c r="B36" s="163" t="s">
        <v>136</v>
      </c>
      <c r="C36" s="164">
        <v>38</v>
      </c>
      <c r="D36" s="164">
        <v>211</v>
      </c>
      <c r="E36" s="164">
        <v>280</v>
      </c>
      <c r="F36" s="164">
        <v>163</v>
      </c>
      <c r="G36" s="164">
        <v>109</v>
      </c>
      <c r="H36" s="164">
        <v>109</v>
      </c>
      <c r="I36" s="165">
        <f t="shared" si="3"/>
        <v>0</v>
      </c>
      <c r="J36" s="165">
        <f>H36/H25</f>
        <v>7.1487129037547134E-4</v>
      </c>
    </row>
    <row r="37" spans="2:10" x14ac:dyDescent="0.25">
      <c r="B37" s="168" t="s">
        <v>150</v>
      </c>
      <c r="C37" s="169">
        <f t="shared" ref="C37:H37" si="4">C29-SUM(C30:C36)</f>
        <v>9349</v>
      </c>
      <c r="D37" s="169">
        <f t="shared" si="4"/>
        <v>24098</v>
      </c>
      <c r="E37" s="169">
        <f t="shared" si="4"/>
        <v>26450</v>
      </c>
      <c r="F37" s="169">
        <f t="shared" si="4"/>
        <v>29202</v>
      </c>
      <c r="G37" s="169">
        <f t="shared" si="4"/>
        <v>28709</v>
      </c>
      <c r="H37" s="169">
        <f t="shared" si="4"/>
        <v>28947</v>
      </c>
      <c r="I37" s="170">
        <f t="shared" si="3"/>
        <v>8.2900832491552556E-3</v>
      </c>
      <c r="J37" s="170">
        <f>H37/H25</f>
        <v>0.18984751598622726</v>
      </c>
    </row>
    <row r="38" spans="2:10" x14ac:dyDescent="0.25">
      <c r="B38" s="155" t="s">
        <v>47</v>
      </c>
      <c r="C38" s="174"/>
      <c r="D38" s="174"/>
      <c r="E38" s="174"/>
      <c r="F38" s="174"/>
      <c r="G38" s="174"/>
      <c r="H38" s="174"/>
      <c r="I38" s="175"/>
      <c r="J38" s="175"/>
    </row>
    <row r="39" spans="2:10" x14ac:dyDescent="0.25">
      <c r="B39" s="156" t="s">
        <v>73</v>
      </c>
      <c r="C39" s="176">
        <v>15428</v>
      </c>
      <c r="D39" s="176">
        <v>97379</v>
      </c>
      <c r="E39" s="176">
        <v>96632</v>
      </c>
      <c r="F39" s="176">
        <v>110622</v>
      </c>
      <c r="G39" s="176">
        <v>116586</v>
      </c>
      <c r="H39" s="176">
        <v>119472</v>
      </c>
      <c r="I39" s="177">
        <f t="shared" ref="I39:I51" si="5">IFERROR(H39/G39-1,"-")</f>
        <v>2.4754258658844064E-2</v>
      </c>
      <c r="J39" s="177">
        <f>H39/H39</f>
        <v>1</v>
      </c>
    </row>
    <row r="40" spans="2:10" x14ac:dyDescent="0.25">
      <c r="B40" s="159" t="s">
        <v>102</v>
      </c>
      <c r="C40" s="160">
        <v>5693</v>
      </c>
      <c r="D40" s="160">
        <v>10229</v>
      </c>
      <c r="E40" s="160">
        <v>8043</v>
      </c>
      <c r="F40" s="160">
        <v>9596</v>
      </c>
      <c r="G40" s="160">
        <v>9435</v>
      </c>
      <c r="H40" s="160">
        <v>13044</v>
      </c>
      <c r="I40" s="161">
        <f t="shared" si="5"/>
        <v>0.38251192368839426</v>
      </c>
      <c r="J40" s="161">
        <f>H40/H39</f>
        <v>0.10918039373242266</v>
      </c>
    </row>
    <row r="41" spans="2:10" x14ac:dyDescent="0.25">
      <c r="B41" s="163" t="s">
        <v>108</v>
      </c>
      <c r="C41" s="164">
        <v>4530</v>
      </c>
      <c r="D41" s="164">
        <v>4779</v>
      </c>
      <c r="E41" s="164">
        <v>3887</v>
      </c>
      <c r="F41" s="164">
        <v>4139</v>
      </c>
      <c r="G41" s="164">
        <v>3706</v>
      </c>
      <c r="H41" s="164">
        <v>7001</v>
      </c>
      <c r="I41" s="165">
        <f t="shared" si="5"/>
        <v>0.8890987587695629</v>
      </c>
      <c r="J41" s="165">
        <f>H41/H39</f>
        <v>5.8599504486406856E-2</v>
      </c>
    </row>
    <row r="42" spans="2:10" x14ac:dyDescent="0.25">
      <c r="B42" s="163" t="s">
        <v>105</v>
      </c>
      <c r="C42" s="164">
        <v>1163</v>
      </c>
      <c r="D42" s="164">
        <v>5450</v>
      </c>
      <c r="E42" s="164">
        <v>4156</v>
      </c>
      <c r="F42" s="164">
        <v>5457</v>
      </c>
      <c r="G42" s="164">
        <v>5729</v>
      </c>
      <c r="H42" s="164">
        <v>6043</v>
      </c>
      <c r="I42" s="165">
        <f t="shared" si="5"/>
        <v>5.4808867167044806E-2</v>
      </c>
      <c r="J42" s="165">
        <f>H42/H39</f>
        <v>5.0580889246015802E-2</v>
      </c>
    </row>
    <row r="43" spans="2:10" x14ac:dyDescent="0.25">
      <c r="B43" s="159" t="s">
        <v>112</v>
      </c>
      <c r="C43" s="160">
        <v>9735</v>
      </c>
      <c r="D43" s="160">
        <v>87150</v>
      </c>
      <c r="E43" s="160">
        <v>88589</v>
      </c>
      <c r="F43" s="160">
        <v>101026</v>
      </c>
      <c r="G43" s="160">
        <v>107151</v>
      </c>
      <c r="H43" s="160">
        <v>106428</v>
      </c>
      <c r="I43" s="161">
        <f t="shared" si="5"/>
        <v>-6.7474871909735112E-3</v>
      </c>
      <c r="J43" s="161">
        <f>H43/H39</f>
        <v>0.89081960626757739</v>
      </c>
    </row>
    <row r="44" spans="2:10" x14ac:dyDescent="0.25">
      <c r="B44" s="163" t="s">
        <v>115</v>
      </c>
      <c r="C44" s="164">
        <v>189</v>
      </c>
      <c r="D44" s="164">
        <v>52400</v>
      </c>
      <c r="E44" s="164">
        <v>55242</v>
      </c>
      <c r="F44" s="164">
        <v>61775</v>
      </c>
      <c r="G44" s="164">
        <v>66971</v>
      </c>
      <c r="H44" s="164">
        <v>63767</v>
      </c>
      <c r="I44" s="165">
        <f t="shared" si="5"/>
        <v>-4.7841603081930972E-2</v>
      </c>
      <c r="J44" s="165">
        <f>H44/H39</f>
        <v>0.53374012320878528</v>
      </c>
    </row>
    <row r="45" spans="2:10" x14ac:dyDescent="0.25">
      <c r="B45" s="163" t="s">
        <v>118</v>
      </c>
      <c r="C45" s="164">
        <v>771</v>
      </c>
      <c r="D45" s="164">
        <v>1871</v>
      </c>
      <c r="E45" s="164">
        <v>2095</v>
      </c>
      <c r="F45" s="164">
        <v>2729</v>
      </c>
      <c r="G45" s="164">
        <v>2702</v>
      </c>
      <c r="H45" s="164">
        <v>3021</v>
      </c>
      <c r="I45" s="165">
        <f t="shared" si="5"/>
        <v>0.11806069578090295</v>
      </c>
      <c r="J45" s="165">
        <f>H45/H39</f>
        <v>2.5286259541984733E-2</v>
      </c>
    </row>
    <row r="46" spans="2:10" x14ac:dyDescent="0.25">
      <c r="B46" s="163" t="s">
        <v>121</v>
      </c>
      <c r="C46" s="164">
        <v>1638</v>
      </c>
      <c r="D46" s="164">
        <v>2204</v>
      </c>
      <c r="E46" s="164">
        <v>2278</v>
      </c>
      <c r="F46" s="164">
        <v>2217</v>
      </c>
      <c r="G46" s="164">
        <v>2424</v>
      </c>
      <c r="H46" s="164">
        <v>3035</v>
      </c>
      <c r="I46" s="165">
        <f t="shared" si="5"/>
        <v>0.2520627062706271</v>
      </c>
      <c r="J46" s="165">
        <f>H46/H39</f>
        <v>2.5403441810633455E-2</v>
      </c>
    </row>
    <row r="47" spans="2:10" x14ac:dyDescent="0.25">
      <c r="B47" s="163" t="s">
        <v>128</v>
      </c>
      <c r="C47" s="164">
        <v>399</v>
      </c>
      <c r="D47" s="164">
        <v>5608</v>
      </c>
      <c r="E47" s="164">
        <v>3597</v>
      </c>
      <c r="F47" s="164">
        <v>4917</v>
      </c>
      <c r="G47" s="164">
        <v>3588</v>
      </c>
      <c r="H47" s="164">
        <v>4218</v>
      </c>
      <c r="I47" s="165">
        <f t="shared" si="5"/>
        <v>0.17558528428093645</v>
      </c>
      <c r="J47" s="165">
        <f>H47/H39</f>
        <v>3.5305343511450385E-2</v>
      </c>
    </row>
    <row r="48" spans="2:10" x14ac:dyDescent="0.25">
      <c r="B48" s="163" t="s">
        <v>124</v>
      </c>
      <c r="C48" s="164">
        <v>520</v>
      </c>
      <c r="D48" s="164">
        <v>2653</v>
      </c>
      <c r="E48" s="164">
        <v>3384</v>
      </c>
      <c r="F48" s="164">
        <v>3296</v>
      </c>
      <c r="G48" s="164">
        <v>3239</v>
      </c>
      <c r="H48" s="164">
        <v>3206</v>
      </c>
      <c r="I48" s="165">
        <f t="shared" si="5"/>
        <v>-1.0188329731398604E-2</v>
      </c>
      <c r="J48" s="165">
        <f>H48/H39</f>
        <v>2.6834739520557118E-2</v>
      </c>
    </row>
    <row r="49" spans="2:10" x14ac:dyDescent="0.25">
      <c r="B49" s="163" t="s">
        <v>133</v>
      </c>
      <c r="C49" s="164">
        <v>7</v>
      </c>
      <c r="D49" s="164">
        <v>355</v>
      </c>
      <c r="E49" s="164">
        <v>333</v>
      </c>
      <c r="F49" s="164">
        <v>530</v>
      </c>
      <c r="G49" s="164">
        <v>415</v>
      </c>
      <c r="H49" s="164">
        <v>277</v>
      </c>
      <c r="I49" s="165">
        <f t="shared" si="5"/>
        <v>-0.33253012048192776</v>
      </c>
      <c r="J49" s="165">
        <f>H49/H39</f>
        <v>2.3185348868354091E-3</v>
      </c>
    </row>
    <row r="50" spans="2:10" x14ac:dyDescent="0.25">
      <c r="B50" s="163" t="s">
        <v>136</v>
      </c>
      <c r="C50" s="164">
        <v>20</v>
      </c>
      <c r="D50" s="164">
        <v>92</v>
      </c>
      <c r="E50" s="164">
        <v>214</v>
      </c>
      <c r="F50" s="164">
        <v>105</v>
      </c>
      <c r="G50" s="164">
        <v>129</v>
      </c>
      <c r="H50" s="164">
        <v>54</v>
      </c>
      <c r="I50" s="165">
        <f t="shared" si="5"/>
        <v>-0.58139534883720922</v>
      </c>
      <c r="J50" s="165">
        <f>H50/H39</f>
        <v>4.5198875050220971E-4</v>
      </c>
    </row>
    <row r="51" spans="2:10" x14ac:dyDescent="0.25">
      <c r="B51" s="168" t="s">
        <v>150</v>
      </c>
      <c r="C51" s="169">
        <f t="shared" ref="C51:H51" si="6">C43-SUM(C44:C50)</f>
        <v>6191</v>
      </c>
      <c r="D51" s="169">
        <f t="shared" si="6"/>
        <v>21967</v>
      </c>
      <c r="E51" s="169">
        <f t="shared" si="6"/>
        <v>21446</v>
      </c>
      <c r="F51" s="169">
        <f t="shared" si="6"/>
        <v>25457</v>
      </c>
      <c r="G51" s="169">
        <f t="shared" si="6"/>
        <v>27683</v>
      </c>
      <c r="H51" s="169">
        <f t="shared" si="6"/>
        <v>28850</v>
      </c>
      <c r="I51" s="170">
        <f t="shared" si="5"/>
        <v>4.2155835711447542E-2</v>
      </c>
      <c r="J51" s="170">
        <f>H51/H39</f>
        <v>0.24147917503682872</v>
      </c>
    </row>
    <row r="52" spans="2:10" x14ac:dyDescent="0.25">
      <c r="B52" s="155" t="s">
        <v>48</v>
      </c>
      <c r="C52" s="174"/>
      <c r="D52" s="174"/>
      <c r="E52" s="174"/>
      <c r="F52" s="174"/>
      <c r="G52" s="174"/>
      <c r="H52" s="174"/>
      <c r="I52" s="175"/>
      <c r="J52" s="175"/>
    </row>
    <row r="53" spans="2:10" x14ac:dyDescent="0.25">
      <c r="B53" s="156" t="s">
        <v>73</v>
      </c>
      <c r="C53" s="176">
        <v>1098</v>
      </c>
      <c r="D53" s="176">
        <v>2392</v>
      </c>
      <c r="E53" s="176">
        <v>3611</v>
      </c>
      <c r="F53" s="176">
        <v>1870</v>
      </c>
      <c r="G53" s="176">
        <v>2625</v>
      </c>
      <c r="H53" s="176">
        <v>3872</v>
      </c>
      <c r="I53" s="177">
        <f t="shared" ref="I53:I65" si="7">IFERROR(H53/G53-1,"-")</f>
        <v>0.47504761904761894</v>
      </c>
      <c r="J53" s="177">
        <f>H53/H53</f>
        <v>1</v>
      </c>
    </row>
    <row r="54" spans="2:10" x14ac:dyDescent="0.25">
      <c r="B54" s="159" t="s">
        <v>102</v>
      </c>
      <c r="C54" s="160">
        <v>326</v>
      </c>
      <c r="D54" s="160">
        <v>491</v>
      </c>
      <c r="E54" s="160">
        <v>2051</v>
      </c>
      <c r="F54" s="160">
        <v>644</v>
      </c>
      <c r="G54" s="160">
        <v>570</v>
      </c>
      <c r="H54" s="160">
        <v>1788</v>
      </c>
      <c r="I54" s="161">
        <f t="shared" si="7"/>
        <v>2.1368421052631579</v>
      </c>
      <c r="J54" s="161">
        <f>H54/H53</f>
        <v>0.46177685950413222</v>
      </c>
    </row>
    <row r="55" spans="2:10" x14ac:dyDescent="0.25">
      <c r="B55" s="163" t="s">
        <v>108</v>
      </c>
      <c r="C55" s="164">
        <v>128</v>
      </c>
      <c r="D55" s="164">
        <v>250</v>
      </c>
      <c r="E55" s="164">
        <v>1614</v>
      </c>
      <c r="F55" s="164">
        <v>537</v>
      </c>
      <c r="G55" s="164">
        <v>336</v>
      </c>
      <c r="H55" s="164">
        <v>976</v>
      </c>
      <c r="I55" s="165">
        <f t="shared" si="7"/>
        <v>1.9047619047619047</v>
      </c>
      <c r="J55" s="165">
        <f>H55/H53</f>
        <v>0.25206611570247933</v>
      </c>
    </row>
    <row r="56" spans="2:10" x14ac:dyDescent="0.25">
      <c r="B56" s="163" t="s">
        <v>105</v>
      </c>
      <c r="C56" s="164">
        <v>198</v>
      </c>
      <c r="D56" s="164">
        <v>241</v>
      </c>
      <c r="E56" s="164">
        <v>437</v>
      </c>
      <c r="F56" s="164">
        <v>107</v>
      </c>
      <c r="G56" s="164">
        <v>234</v>
      </c>
      <c r="H56" s="164">
        <v>812</v>
      </c>
      <c r="I56" s="165">
        <f t="shared" si="7"/>
        <v>2.4700854700854702</v>
      </c>
      <c r="J56" s="165">
        <f>H56/H53</f>
        <v>0.20971074380165289</v>
      </c>
    </row>
    <row r="57" spans="2:10" x14ac:dyDescent="0.25">
      <c r="B57" s="159" t="s">
        <v>112</v>
      </c>
      <c r="C57" s="160">
        <v>772</v>
      </c>
      <c r="D57" s="160">
        <v>1901</v>
      </c>
      <c r="E57" s="160">
        <v>1560</v>
      </c>
      <c r="F57" s="160">
        <v>1226</v>
      </c>
      <c r="G57" s="160">
        <v>2055</v>
      </c>
      <c r="H57" s="160">
        <v>2084</v>
      </c>
      <c r="I57" s="161">
        <f t="shared" si="7"/>
        <v>1.4111922141119226E-2</v>
      </c>
      <c r="J57" s="161">
        <f>H57/H53</f>
        <v>0.53822314049586772</v>
      </c>
    </row>
    <row r="58" spans="2:10" x14ac:dyDescent="0.25">
      <c r="B58" s="163" t="s">
        <v>115</v>
      </c>
      <c r="C58" s="164">
        <v>22</v>
      </c>
      <c r="D58" s="164">
        <v>805</v>
      </c>
      <c r="E58" s="164">
        <v>667</v>
      </c>
      <c r="F58" s="164">
        <v>778</v>
      </c>
      <c r="G58" s="164">
        <v>854</v>
      </c>
      <c r="H58" s="164">
        <v>559</v>
      </c>
      <c r="I58" s="165">
        <f t="shared" si="7"/>
        <v>-0.34543325526932089</v>
      </c>
      <c r="J58" s="165">
        <f>H58/H53</f>
        <v>0.1443698347107438</v>
      </c>
    </row>
    <row r="59" spans="2:10" x14ac:dyDescent="0.25">
      <c r="B59" s="163" t="s">
        <v>118</v>
      </c>
      <c r="C59" s="164">
        <v>207</v>
      </c>
      <c r="D59" s="164">
        <v>307</v>
      </c>
      <c r="E59" s="164">
        <v>126</v>
      </c>
      <c r="F59" s="164">
        <v>76</v>
      </c>
      <c r="G59" s="164">
        <v>266</v>
      </c>
      <c r="H59" s="164">
        <v>302</v>
      </c>
      <c r="I59" s="165">
        <f t="shared" si="7"/>
        <v>0.13533834586466176</v>
      </c>
      <c r="J59" s="165">
        <f>H59/H53</f>
        <v>7.7995867768595045E-2</v>
      </c>
    </row>
    <row r="60" spans="2:10" x14ac:dyDescent="0.25">
      <c r="B60" s="163" t="s">
        <v>121</v>
      </c>
      <c r="C60" s="164">
        <v>191</v>
      </c>
      <c r="D60" s="164">
        <v>178</v>
      </c>
      <c r="E60" s="164">
        <v>161</v>
      </c>
      <c r="F60" s="164">
        <v>70</v>
      </c>
      <c r="G60" s="164">
        <v>152</v>
      </c>
      <c r="H60" s="164">
        <v>328</v>
      </c>
      <c r="I60" s="165">
        <f t="shared" si="7"/>
        <v>1.1578947368421053</v>
      </c>
      <c r="J60" s="165">
        <f>H60/H53</f>
        <v>8.4710743801652888E-2</v>
      </c>
    </row>
    <row r="61" spans="2:10" x14ac:dyDescent="0.25">
      <c r="B61" s="163" t="s">
        <v>128</v>
      </c>
      <c r="C61" s="164">
        <v>22</v>
      </c>
      <c r="D61" s="164">
        <v>52</v>
      </c>
      <c r="E61" s="164">
        <v>23</v>
      </c>
      <c r="F61" s="164">
        <v>12</v>
      </c>
      <c r="G61" s="164">
        <v>39</v>
      </c>
      <c r="H61" s="164">
        <v>44</v>
      </c>
      <c r="I61" s="165">
        <f t="shared" si="7"/>
        <v>0.12820512820512819</v>
      </c>
      <c r="J61" s="165">
        <f>H61/H53</f>
        <v>1.1363636363636364E-2</v>
      </c>
    </row>
    <row r="62" spans="2:10" x14ac:dyDescent="0.25">
      <c r="B62" s="163" t="s">
        <v>124</v>
      </c>
      <c r="C62" s="164">
        <v>33</v>
      </c>
      <c r="D62" s="164">
        <v>20</v>
      </c>
      <c r="E62" s="164">
        <v>41</v>
      </c>
      <c r="F62" s="164">
        <v>7</v>
      </c>
      <c r="G62" s="164">
        <v>38</v>
      </c>
      <c r="H62" s="164">
        <v>79</v>
      </c>
      <c r="I62" s="165">
        <f t="shared" si="7"/>
        <v>1.0789473684210527</v>
      </c>
      <c r="J62" s="165">
        <f>H62/H53</f>
        <v>2.0402892561983473E-2</v>
      </c>
    </row>
    <row r="63" spans="2:10" x14ac:dyDescent="0.25">
      <c r="B63" s="163" t="s">
        <v>133</v>
      </c>
      <c r="C63" s="164">
        <v>5</v>
      </c>
      <c r="D63" s="164">
        <v>2</v>
      </c>
      <c r="E63" s="164">
        <v>4</v>
      </c>
      <c r="F63" s="164">
        <v>0</v>
      </c>
      <c r="G63" s="164">
        <v>3</v>
      </c>
      <c r="H63" s="164">
        <v>1</v>
      </c>
      <c r="I63" s="165">
        <f t="shared" si="7"/>
        <v>-0.66666666666666674</v>
      </c>
      <c r="J63" s="165">
        <f>H63/H53</f>
        <v>2.5826446280991736E-4</v>
      </c>
    </row>
    <row r="64" spans="2:10" x14ac:dyDescent="0.25">
      <c r="B64" s="163" t="s">
        <v>136</v>
      </c>
      <c r="C64" s="164">
        <v>1</v>
      </c>
      <c r="D64" s="164">
        <v>2</v>
      </c>
      <c r="E64" s="164">
        <v>1</v>
      </c>
      <c r="F64" s="164">
        <v>0</v>
      </c>
      <c r="G64" s="164">
        <v>212</v>
      </c>
      <c r="H64" s="164">
        <v>4</v>
      </c>
      <c r="I64" s="165">
        <f t="shared" si="7"/>
        <v>-0.98113207547169812</v>
      </c>
      <c r="J64" s="165">
        <f>H64/H53</f>
        <v>1.0330578512396695E-3</v>
      </c>
    </row>
    <row r="65" spans="2:10" x14ac:dyDescent="0.25">
      <c r="B65" s="168" t="s">
        <v>150</v>
      </c>
      <c r="C65" s="169">
        <f t="shared" ref="C65:H65" si="8">C57-SUM(C58:C64)</f>
        <v>291</v>
      </c>
      <c r="D65" s="169">
        <f t="shared" si="8"/>
        <v>535</v>
      </c>
      <c r="E65" s="169">
        <f t="shared" si="8"/>
        <v>537</v>
      </c>
      <c r="F65" s="169">
        <f t="shared" si="8"/>
        <v>283</v>
      </c>
      <c r="G65" s="169">
        <f t="shared" si="8"/>
        <v>491</v>
      </c>
      <c r="H65" s="169">
        <f t="shared" si="8"/>
        <v>767</v>
      </c>
      <c r="I65" s="170">
        <f t="shared" si="7"/>
        <v>0.56211812627291247</v>
      </c>
      <c r="J65" s="170">
        <f>H65/H53</f>
        <v>0.19808884297520662</v>
      </c>
    </row>
    <row r="66" spans="2:10" x14ac:dyDescent="0.25">
      <c r="B66" s="155" t="s">
        <v>49</v>
      </c>
      <c r="C66" s="174"/>
      <c r="D66" s="174"/>
      <c r="E66" s="174"/>
      <c r="F66" s="174"/>
      <c r="G66" s="174"/>
      <c r="H66" s="174"/>
      <c r="I66" s="175"/>
      <c r="J66" s="175"/>
    </row>
    <row r="67" spans="2:10" x14ac:dyDescent="0.25">
      <c r="B67" s="156" t="s">
        <v>73</v>
      </c>
      <c r="C67" s="176">
        <v>4327</v>
      </c>
      <c r="D67" s="176">
        <v>12688</v>
      </c>
      <c r="E67" s="176">
        <v>7550</v>
      </c>
      <c r="F67" s="176">
        <v>22267</v>
      </c>
      <c r="G67" s="176">
        <v>16341</v>
      </c>
      <c r="H67" s="176">
        <v>14916</v>
      </c>
      <c r="I67" s="177">
        <f t="shared" ref="I67:I79" si="9">IFERROR(H67/G67-1,"-")</f>
        <v>-8.7203965485588397E-2</v>
      </c>
      <c r="J67" s="177">
        <f>H67/H67</f>
        <v>1</v>
      </c>
    </row>
    <row r="68" spans="2:10" x14ac:dyDescent="0.25">
      <c r="B68" s="159" t="s">
        <v>102</v>
      </c>
      <c r="C68" s="160">
        <v>2594</v>
      </c>
      <c r="D68" s="160">
        <v>3581</v>
      </c>
      <c r="E68" s="160">
        <v>1078</v>
      </c>
      <c r="F68" s="160">
        <v>9559</v>
      </c>
      <c r="G68" s="160">
        <v>5218</v>
      </c>
      <c r="H68" s="160">
        <v>4632</v>
      </c>
      <c r="I68" s="161">
        <f t="shared" si="9"/>
        <v>-0.11230356458413182</v>
      </c>
      <c r="J68" s="161">
        <f>H68/H67</f>
        <v>0.31053901850362026</v>
      </c>
    </row>
    <row r="69" spans="2:10" x14ac:dyDescent="0.25">
      <c r="B69" s="163" t="s">
        <v>108</v>
      </c>
      <c r="C69" s="164">
        <v>2508</v>
      </c>
      <c r="D69" s="164">
        <v>2869</v>
      </c>
      <c r="E69" s="164">
        <v>149</v>
      </c>
      <c r="F69" s="164">
        <v>7565</v>
      </c>
      <c r="G69" s="164">
        <v>2736</v>
      </c>
      <c r="H69" s="164">
        <v>2461</v>
      </c>
      <c r="I69" s="165">
        <f t="shared" si="9"/>
        <v>-0.10051169590643272</v>
      </c>
      <c r="J69" s="165">
        <f>H69/H67</f>
        <v>0.16499061410565835</v>
      </c>
    </row>
    <row r="70" spans="2:10" x14ac:dyDescent="0.25">
      <c r="B70" s="163" t="s">
        <v>105</v>
      </c>
      <c r="C70" s="164">
        <v>86</v>
      </c>
      <c r="D70" s="164">
        <v>712</v>
      </c>
      <c r="E70" s="164">
        <v>929</v>
      </c>
      <c r="F70" s="164">
        <v>1994</v>
      </c>
      <c r="G70" s="164">
        <v>2482</v>
      </c>
      <c r="H70" s="164">
        <v>2171</v>
      </c>
      <c r="I70" s="165">
        <f t="shared" si="9"/>
        <v>-0.12530217566478641</v>
      </c>
      <c r="J70" s="165">
        <f>H70/H67</f>
        <v>0.14554840439796193</v>
      </c>
    </row>
    <row r="71" spans="2:10" x14ac:dyDescent="0.25">
      <c r="B71" s="159" t="s">
        <v>112</v>
      </c>
      <c r="C71" s="160">
        <v>1733</v>
      </c>
      <c r="D71" s="160">
        <v>9107</v>
      </c>
      <c r="E71" s="160">
        <v>6472</v>
      </c>
      <c r="F71" s="160">
        <v>12708</v>
      </c>
      <c r="G71" s="160">
        <v>11123</v>
      </c>
      <c r="H71" s="160">
        <v>10284</v>
      </c>
      <c r="I71" s="161">
        <f t="shared" si="9"/>
        <v>-7.5429290658994841E-2</v>
      </c>
      <c r="J71" s="161">
        <f>H71/H67</f>
        <v>0.68946098149637969</v>
      </c>
    </row>
    <row r="72" spans="2:10" x14ac:dyDescent="0.25">
      <c r="B72" s="163" t="s">
        <v>115</v>
      </c>
      <c r="C72" s="164">
        <v>114</v>
      </c>
      <c r="D72" s="164">
        <v>3337</v>
      </c>
      <c r="E72" s="164">
        <v>2577</v>
      </c>
      <c r="F72" s="164">
        <v>5266</v>
      </c>
      <c r="G72" s="164">
        <v>6557</v>
      </c>
      <c r="H72" s="164">
        <v>6715</v>
      </c>
      <c r="I72" s="165">
        <f t="shared" si="9"/>
        <v>2.4096385542168752E-2</v>
      </c>
      <c r="J72" s="165">
        <f>H72/H67</f>
        <v>0.45018771788683293</v>
      </c>
    </row>
    <row r="73" spans="2:10" x14ac:dyDescent="0.25">
      <c r="B73" s="163" t="s">
        <v>118</v>
      </c>
      <c r="C73" s="164">
        <v>260</v>
      </c>
      <c r="D73" s="164">
        <v>461</v>
      </c>
      <c r="E73" s="164">
        <v>396</v>
      </c>
      <c r="F73" s="164">
        <v>364</v>
      </c>
      <c r="G73" s="164">
        <v>554</v>
      </c>
      <c r="H73" s="164">
        <v>524</v>
      </c>
      <c r="I73" s="165">
        <f t="shared" si="9"/>
        <v>-5.4151624548736454E-2</v>
      </c>
      <c r="J73" s="165">
        <f>H73/H67</f>
        <v>3.5130061678734247E-2</v>
      </c>
    </row>
    <row r="74" spans="2:10" x14ac:dyDescent="0.25">
      <c r="B74" s="163" t="s">
        <v>121</v>
      </c>
      <c r="C74" s="164">
        <v>334</v>
      </c>
      <c r="D74" s="164">
        <v>2460</v>
      </c>
      <c r="E74" s="164">
        <v>659</v>
      </c>
      <c r="F74" s="164">
        <v>1661</v>
      </c>
      <c r="G74" s="164">
        <v>983</v>
      </c>
      <c r="H74" s="164">
        <v>561</v>
      </c>
      <c r="I74" s="165">
        <f t="shared" si="9"/>
        <v>-0.42929806714140384</v>
      </c>
      <c r="J74" s="165">
        <f>H74/H67</f>
        <v>3.7610619469026552E-2</v>
      </c>
    </row>
    <row r="75" spans="2:10" x14ac:dyDescent="0.25">
      <c r="B75" s="163" t="s">
        <v>128</v>
      </c>
      <c r="C75" s="164">
        <v>138</v>
      </c>
      <c r="D75" s="164">
        <v>150</v>
      </c>
      <c r="E75" s="164">
        <v>215</v>
      </c>
      <c r="F75" s="164">
        <v>656</v>
      </c>
      <c r="G75" s="164">
        <v>274</v>
      </c>
      <c r="H75" s="164">
        <v>329</v>
      </c>
      <c r="I75" s="165">
        <f t="shared" si="9"/>
        <v>0.2007299270072993</v>
      </c>
      <c r="J75" s="165">
        <f>H75/H67</f>
        <v>2.20568517028694E-2</v>
      </c>
    </row>
    <row r="76" spans="2:10" x14ac:dyDescent="0.25">
      <c r="B76" s="163" t="s">
        <v>124</v>
      </c>
      <c r="C76" s="164">
        <v>172</v>
      </c>
      <c r="D76" s="164">
        <v>20</v>
      </c>
      <c r="E76" s="164">
        <v>262</v>
      </c>
      <c r="F76" s="164">
        <v>476</v>
      </c>
      <c r="G76" s="164">
        <v>207</v>
      </c>
      <c r="H76" s="164">
        <v>122</v>
      </c>
      <c r="I76" s="165">
        <f t="shared" si="9"/>
        <v>-0.41062801932367154</v>
      </c>
      <c r="J76" s="165">
        <f>H76/H67</f>
        <v>8.1791364977205679E-3</v>
      </c>
    </row>
    <row r="77" spans="2:10" x14ac:dyDescent="0.25">
      <c r="B77" s="163" t="s">
        <v>133</v>
      </c>
      <c r="C77" s="164">
        <v>0</v>
      </c>
      <c r="D77" s="164">
        <v>2</v>
      </c>
      <c r="E77" s="164">
        <v>1</v>
      </c>
      <c r="F77" s="164">
        <v>0</v>
      </c>
      <c r="G77" s="164">
        <v>0</v>
      </c>
      <c r="H77" s="164">
        <v>14</v>
      </c>
      <c r="I77" s="165" t="str">
        <f t="shared" si="9"/>
        <v>-</v>
      </c>
      <c r="J77" s="165">
        <f>H77/H67</f>
        <v>9.3858943416465538E-4</v>
      </c>
    </row>
    <row r="78" spans="2:10" x14ac:dyDescent="0.25">
      <c r="B78" s="163" t="s">
        <v>136</v>
      </c>
      <c r="C78" s="164">
        <v>0</v>
      </c>
      <c r="D78" s="164">
        <v>13</v>
      </c>
      <c r="E78" s="164">
        <v>16</v>
      </c>
      <c r="F78" s="164">
        <v>22</v>
      </c>
      <c r="G78" s="164">
        <v>4</v>
      </c>
      <c r="H78" s="164">
        <v>6</v>
      </c>
      <c r="I78" s="165">
        <f t="shared" si="9"/>
        <v>0.5</v>
      </c>
      <c r="J78" s="165">
        <f>H78/H67</f>
        <v>4.0225261464199515E-4</v>
      </c>
    </row>
    <row r="79" spans="2:10" x14ac:dyDescent="0.25">
      <c r="B79" s="168" t="s">
        <v>150</v>
      </c>
      <c r="C79" s="169">
        <f t="shared" ref="C79:H79" si="10">C71-SUM(C72:C78)</f>
        <v>715</v>
      </c>
      <c r="D79" s="169">
        <f t="shared" si="10"/>
        <v>2664</v>
      </c>
      <c r="E79" s="169">
        <f t="shared" si="10"/>
        <v>2346</v>
      </c>
      <c r="F79" s="169">
        <f t="shared" si="10"/>
        <v>4263</v>
      </c>
      <c r="G79" s="169">
        <f t="shared" si="10"/>
        <v>2544</v>
      </c>
      <c r="H79" s="169">
        <f t="shared" si="10"/>
        <v>2013</v>
      </c>
      <c r="I79" s="170">
        <f t="shared" si="9"/>
        <v>-0.20872641509433965</v>
      </c>
      <c r="J79" s="170">
        <f>H79/H67</f>
        <v>0.13495575221238937</v>
      </c>
    </row>
    <row r="80" spans="2:10" x14ac:dyDescent="0.25">
      <c r="B80" s="155" t="s">
        <v>50</v>
      </c>
      <c r="C80" s="174"/>
      <c r="D80" s="174"/>
      <c r="E80" s="174"/>
      <c r="F80" s="174"/>
      <c r="G80" s="174"/>
      <c r="H80" s="174"/>
      <c r="I80" s="175"/>
      <c r="J80" s="175"/>
    </row>
    <row r="81" spans="2:10" x14ac:dyDescent="0.25">
      <c r="B81" s="156" t="s">
        <v>73</v>
      </c>
      <c r="C81" s="176">
        <v>18010</v>
      </c>
      <c r="D81" s="176">
        <v>53595</v>
      </c>
      <c r="E81" s="176">
        <v>58098</v>
      </c>
      <c r="F81" s="176">
        <v>77065</v>
      </c>
      <c r="G81" s="176">
        <v>77025</v>
      </c>
      <c r="H81" s="176">
        <v>72112</v>
      </c>
      <c r="I81" s="177">
        <f t="shared" ref="I81:I93" si="11">IFERROR(H81/G81-1,"-")</f>
        <v>-6.3784485556637405E-2</v>
      </c>
      <c r="J81" s="177">
        <f>H81/H81</f>
        <v>1</v>
      </c>
    </row>
    <row r="82" spans="2:10" x14ac:dyDescent="0.25">
      <c r="B82" s="159" t="s">
        <v>102</v>
      </c>
      <c r="C82" s="160">
        <v>10368</v>
      </c>
      <c r="D82" s="160">
        <v>31151</v>
      </c>
      <c r="E82" s="160">
        <v>31312</v>
      </c>
      <c r="F82" s="160">
        <v>41525</v>
      </c>
      <c r="G82" s="160">
        <v>41829</v>
      </c>
      <c r="H82" s="160">
        <v>42837</v>
      </c>
      <c r="I82" s="161">
        <f t="shared" si="11"/>
        <v>2.4098113748834527E-2</v>
      </c>
      <c r="J82" s="161">
        <f>H82/H81</f>
        <v>0.59403428000887504</v>
      </c>
    </row>
    <row r="83" spans="2:10" x14ac:dyDescent="0.25">
      <c r="B83" s="163" t="s">
        <v>108</v>
      </c>
      <c r="C83" s="164">
        <v>5202</v>
      </c>
      <c r="D83" s="164">
        <v>8590</v>
      </c>
      <c r="E83" s="164">
        <v>8929</v>
      </c>
      <c r="F83" s="164">
        <v>13978</v>
      </c>
      <c r="G83" s="164">
        <v>11039</v>
      </c>
      <c r="H83" s="164">
        <v>14847</v>
      </c>
      <c r="I83" s="165">
        <f t="shared" si="11"/>
        <v>0.34495878249841461</v>
      </c>
      <c r="J83" s="165">
        <f>H83/H81</f>
        <v>0.20588806301309076</v>
      </c>
    </row>
    <row r="84" spans="2:10" x14ac:dyDescent="0.25">
      <c r="B84" s="163" t="s">
        <v>105</v>
      </c>
      <c r="C84" s="164">
        <v>5166</v>
      </c>
      <c r="D84" s="164">
        <v>22561</v>
      </c>
      <c r="E84" s="164">
        <v>22383</v>
      </c>
      <c r="F84" s="164">
        <v>27547</v>
      </c>
      <c r="G84" s="164">
        <v>30790</v>
      </c>
      <c r="H84" s="164">
        <v>27990</v>
      </c>
      <c r="I84" s="165">
        <f t="shared" si="11"/>
        <v>-9.0938616433907105E-2</v>
      </c>
      <c r="J84" s="165">
        <f>H84/H81</f>
        <v>0.38814621699578433</v>
      </c>
    </row>
    <row r="85" spans="2:10" x14ac:dyDescent="0.25">
      <c r="B85" s="159" t="s">
        <v>112</v>
      </c>
      <c r="C85" s="160">
        <v>7642</v>
      </c>
      <c r="D85" s="160">
        <v>22444</v>
      </c>
      <c r="E85" s="160">
        <v>26786</v>
      </c>
      <c r="F85" s="160">
        <v>35540</v>
      </c>
      <c r="G85" s="160">
        <v>35196</v>
      </c>
      <c r="H85" s="160">
        <v>29275</v>
      </c>
      <c r="I85" s="161">
        <f t="shared" si="11"/>
        <v>-0.16822934424366409</v>
      </c>
      <c r="J85" s="161">
        <f>H85/H81</f>
        <v>0.40596571999112491</v>
      </c>
    </row>
    <row r="86" spans="2:10" x14ac:dyDescent="0.25">
      <c r="B86" s="163" t="s">
        <v>115</v>
      </c>
      <c r="C86" s="164">
        <v>497</v>
      </c>
      <c r="D86" s="164">
        <v>4239</v>
      </c>
      <c r="E86" s="164">
        <v>5598</v>
      </c>
      <c r="F86" s="164">
        <v>7123</v>
      </c>
      <c r="G86" s="164">
        <v>6847</v>
      </c>
      <c r="H86" s="164">
        <v>5858</v>
      </c>
      <c r="I86" s="165">
        <f t="shared" si="11"/>
        <v>-0.14444282167372569</v>
      </c>
      <c r="J86" s="165">
        <f>H86/H81</f>
        <v>8.1234745950743287E-2</v>
      </c>
    </row>
    <row r="87" spans="2:10" x14ac:dyDescent="0.25">
      <c r="B87" s="163" t="s">
        <v>118</v>
      </c>
      <c r="C87" s="164">
        <v>1334</v>
      </c>
      <c r="D87" s="164">
        <v>7619</v>
      </c>
      <c r="E87" s="164">
        <v>7834</v>
      </c>
      <c r="F87" s="164">
        <v>9191</v>
      </c>
      <c r="G87" s="164">
        <v>8407</v>
      </c>
      <c r="H87" s="164">
        <v>7080</v>
      </c>
      <c r="I87" s="165">
        <f t="shared" si="11"/>
        <v>-0.15784465326513619</v>
      </c>
      <c r="J87" s="165">
        <f>H87/H81</f>
        <v>9.8180607943199466E-2</v>
      </c>
    </row>
    <row r="88" spans="2:10" x14ac:dyDescent="0.25">
      <c r="B88" s="163" t="s">
        <v>121</v>
      </c>
      <c r="C88" s="164">
        <v>1601</v>
      </c>
      <c r="D88" s="164">
        <v>2303</v>
      </c>
      <c r="E88" s="164">
        <v>2825</v>
      </c>
      <c r="F88" s="164">
        <v>4892</v>
      </c>
      <c r="G88" s="164">
        <v>5607</v>
      </c>
      <c r="H88" s="164">
        <v>4684</v>
      </c>
      <c r="I88" s="165">
        <f t="shared" si="11"/>
        <v>-0.16461565899768149</v>
      </c>
      <c r="J88" s="165">
        <f>H88/H81</f>
        <v>6.495451519857999E-2</v>
      </c>
    </row>
    <row r="89" spans="2:10" x14ac:dyDescent="0.25">
      <c r="B89" s="163" t="s">
        <v>128</v>
      </c>
      <c r="C89" s="164">
        <v>138</v>
      </c>
      <c r="D89" s="164">
        <v>629</v>
      </c>
      <c r="E89" s="164">
        <v>669</v>
      </c>
      <c r="F89" s="164">
        <v>1100</v>
      </c>
      <c r="G89" s="164">
        <v>874</v>
      </c>
      <c r="H89" s="164">
        <v>860</v>
      </c>
      <c r="I89" s="165">
        <f t="shared" si="11"/>
        <v>-1.6018306636155555E-2</v>
      </c>
      <c r="J89" s="165">
        <f>H89/H81</f>
        <v>1.1925893055247393E-2</v>
      </c>
    </row>
    <row r="90" spans="2:10" x14ac:dyDescent="0.25">
      <c r="B90" s="163" t="s">
        <v>124</v>
      </c>
      <c r="C90" s="164">
        <v>260</v>
      </c>
      <c r="D90" s="164">
        <v>318</v>
      </c>
      <c r="E90" s="164">
        <v>353</v>
      </c>
      <c r="F90" s="164">
        <v>606</v>
      </c>
      <c r="G90" s="164">
        <v>504</v>
      </c>
      <c r="H90" s="164">
        <v>503</v>
      </c>
      <c r="I90" s="165">
        <f t="shared" si="11"/>
        <v>-1.9841269841269771E-3</v>
      </c>
      <c r="J90" s="165">
        <f>H90/H81</f>
        <v>6.9752607055691149E-3</v>
      </c>
    </row>
    <row r="91" spans="2:10" x14ac:dyDescent="0.25">
      <c r="B91" s="163" t="s">
        <v>133</v>
      </c>
      <c r="C91" s="164">
        <v>33</v>
      </c>
      <c r="D91" s="164">
        <v>77</v>
      </c>
      <c r="E91" s="164">
        <v>201</v>
      </c>
      <c r="F91" s="164">
        <v>111</v>
      </c>
      <c r="G91" s="164">
        <v>127</v>
      </c>
      <c r="H91" s="164">
        <v>65</v>
      </c>
      <c r="I91" s="165">
        <f t="shared" si="11"/>
        <v>-0.48818897637795278</v>
      </c>
      <c r="J91" s="165">
        <f>H91/H81</f>
        <v>9.0137563789660527E-4</v>
      </c>
    </row>
    <row r="92" spans="2:10" x14ac:dyDescent="0.25">
      <c r="B92" s="163" t="s">
        <v>136</v>
      </c>
      <c r="C92" s="164">
        <v>107</v>
      </c>
      <c r="D92" s="164">
        <v>39</v>
      </c>
      <c r="E92" s="164">
        <v>114</v>
      </c>
      <c r="F92" s="164">
        <v>74</v>
      </c>
      <c r="G92" s="164">
        <v>38</v>
      </c>
      <c r="H92" s="164">
        <v>52</v>
      </c>
      <c r="I92" s="165">
        <f t="shared" si="11"/>
        <v>0.36842105263157898</v>
      </c>
      <c r="J92" s="165">
        <f>H92/H81</f>
        <v>7.2110051031728422E-4</v>
      </c>
    </row>
    <row r="93" spans="2:10" x14ac:dyDescent="0.25">
      <c r="B93" s="168" t="s">
        <v>150</v>
      </c>
      <c r="C93" s="169">
        <f t="shared" ref="C93:H93" si="12">C85-SUM(C86:C92)</f>
        <v>3672</v>
      </c>
      <c r="D93" s="169">
        <f t="shared" si="12"/>
        <v>7220</v>
      </c>
      <c r="E93" s="169">
        <f t="shared" si="12"/>
        <v>9192</v>
      </c>
      <c r="F93" s="169">
        <f t="shared" si="12"/>
        <v>12443</v>
      </c>
      <c r="G93" s="169">
        <f t="shared" si="12"/>
        <v>12792</v>
      </c>
      <c r="H93" s="169">
        <f t="shared" si="12"/>
        <v>10173</v>
      </c>
      <c r="I93" s="170">
        <f t="shared" si="11"/>
        <v>-0.20473733583489684</v>
      </c>
      <c r="J93" s="170">
        <f>H93/H81</f>
        <v>0.14107222098957178</v>
      </c>
    </row>
    <row r="94" spans="2:10" x14ac:dyDescent="0.25">
      <c r="B94" s="155" t="s">
        <v>51</v>
      </c>
      <c r="C94" s="174"/>
      <c r="D94" s="174"/>
      <c r="E94" s="174"/>
      <c r="F94" s="174"/>
      <c r="G94" s="174"/>
      <c r="H94" s="174"/>
      <c r="I94" s="175"/>
      <c r="J94" s="175"/>
    </row>
    <row r="95" spans="2:10" x14ac:dyDescent="0.25">
      <c r="B95" s="156" t="s">
        <v>73</v>
      </c>
      <c r="C95" s="176">
        <v>2659</v>
      </c>
      <c r="D95" s="176">
        <v>3632</v>
      </c>
      <c r="E95" s="176">
        <v>5013</v>
      </c>
      <c r="F95" s="176">
        <v>4992</v>
      </c>
      <c r="G95" s="176">
        <v>4998</v>
      </c>
      <c r="H95" s="176">
        <v>5708</v>
      </c>
      <c r="I95" s="177">
        <f t="shared" ref="I95:I107" si="13">IFERROR(H95/G95-1,"-")</f>
        <v>0.1420568227290917</v>
      </c>
      <c r="J95" s="177">
        <f>H95/H95</f>
        <v>1</v>
      </c>
    </row>
    <row r="96" spans="2:10" x14ac:dyDescent="0.25">
      <c r="B96" s="159" t="s">
        <v>102</v>
      </c>
      <c r="C96" s="160">
        <v>1731</v>
      </c>
      <c r="D96" s="160">
        <v>2471</v>
      </c>
      <c r="E96" s="160">
        <v>3551</v>
      </c>
      <c r="F96" s="160">
        <v>3636</v>
      </c>
      <c r="G96" s="160">
        <v>3517</v>
      </c>
      <c r="H96" s="160">
        <v>4427</v>
      </c>
      <c r="I96" s="161">
        <f t="shared" si="13"/>
        <v>0.25874324708558438</v>
      </c>
      <c r="J96" s="161">
        <f>H96/H95</f>
        <v>0.7755781359495445</v>
      </c>
    </row>
    <row r="97" spans="2:10" x14ac:dyDescent="0.25">
      <c r="B97" s="163" t="s">
        <v>108</v>
      </c>
      <c r="C97" s="164">
        <v>1045</v>
      </c>
      <c r="D97" s="164">
        <v>1034</v>
      </c>
      <c r="E97" s="164">
        <v>1357</v>
      </c>
      <c r="F97" s="164">
        <v>1433</v>
      </c>
      <c r="G97" s="164">
        <v>1417</v>
      </c>
      <c r="H97" s="164">
        <v>2231</v>
      </c>
      <c r="I97" s="165">
        <f t="shared" si="13"/>
        <v>0.57445306986591382</v>
      </c>
      <c r="J97" s="165">
        <f>H97/H95</f>
        <v>0.39085494043447794</v>
      </c>
    </row>
    <row r="98" spans="2:10" x14ac:dyDescent="0.25">
      <c r="B98" s="163" t="s">
        <v>105</v>
      </c>
      <c r="C98" s="164">
        <v>686</v>
      </c>
      <c r="D98" s="164">
        <v>1437</v>
      </c>
      <c r="E98" s="164">
        <v>2194</v>
      </c>
      <c r="F98" s="164">
        <v>2203</v>
      </c>
      <c r="G98" s="164">
        <v>2100</v>
      </c>
      <c r="H98" s="164">
        <v>2196</v>
      </c>
      <c r="I98" s="165">
        <f t="shared" si="13"/>
        <v>4.5714285714285818E-2</v>
      </c>
      <c r="J98" s="165">
        <f>H98/H95</f>
        <v>0.38472319551506656</v>
      </c>
    </row>
    <row r="99" spans="2:10" x14ac:dyDescent="0.25">
      <c r="B99" s="159" t="s">
        <v>112</v>
      </c>
      <c r="C99" s="160">
        <v>928</v>
      </c>
      <c r="D99" s="160">
        <v>1161</v>
      </c>
      <c r="E99" s="160">
        <v>1462</v>
      </c>
      <c r="F99" s="160">
        <v>1356</v>
      </c>
      <c r="G99" s="160">
        <v>1481</v>
      </c>
      <c r="H99" s="160">
        <v>1281</v>
      </c>
      <c r="I99" s="161">
        <f t="shared" si="13"/>
        <v>-0.13504388926401079</v>
      </c>
      <c r="J99" s="161">
        <f>H99/H95</f>
        <v>0.2244218640504555</v>
      </c>
    </row>
    <row r="100" spans="2:10" x14ac:dyDescent="0.25">
      <c r="B100" s="163" t="s">
        <v>115</v>
      </c>
      <c r="C100" s="164">
        <v>19</v>
      </c>
      <c r="D100" s="164">
        <v>143</v>
      </c>
      <c r="E100" s="164">
        <v>149</v>
      </c>
      <c r="F100" s="164">
        <v>133</v>
      </c>
      <c r="G100" s="164">
        <v>124</v>
      </c>
      <c r="H100" s="164">
        <v>121</v>
      </c>
      <c r="I100" s="165">
        <f t="shared" si="13"/>
        <v>-2.4193548387096753E-2</v>
      </c>
      <c r="J100" s="165">
        <f>H100/H95</f>
        <v>2.1198318149964961E-2</v>
      </c>
    </row>
    <row r="101" spans="2:10" x14ac:dyDescent="0.25">
      <c r="B101" s="163" t="s">
        <v>118</v>
      </c>
      <c r="C101" s="164">
        <v>122</v>
      </c>
      <c r="D101" s="164">
        <v>190</v>
      </c>
      <c r="E101" s="164">
        <v>188</v>
      </c>
      <c r="F101" s="164">
        <v>242</v>
      </c>
      <c r="G101" s="164">
        <v>211</v>
      </c>
      <c r="H101" s="164">
        <v>193</v>
      </c>
      <c r="I101" s="165">
        <f t="shared" si="13"/>
        <v>-8.5308056872037907E-2</v>
      </c>
      <c r="J101" s="165">
        <f>H101/H95</f>
        <v>3.381219341275403E-2</v>
      </c>
    </row>
    <row r="102" spans="2:10" x14ac:dyDescent="0.25">
      <c r="B102" s="163" t="s">
        <v>121</v>
      </c>
      <c r="C102" s="164">
        <v>392</v>
      </c>
      <c r="D102" s="164">
        <v>279</v>
      </c>
      <c r="E102" s="164">
        <v>309</v>
      </c>
      <c r="F102" s="164">
        <v>294</v>
      </c>
      <c r="G102" s="164">
        <v>288</v>
      </c>
      <c r="H102" s="164">
        <v>264</v>
      </c>
      <c r="I102" s="165">
        <f t="shared" si="13"/>
        <v>-8.333333333333337E-2</v>
      </c>
      <c r="J102" s="165">
        <f>H102/H95</f>
        <v>4.6250875963559916E-2</v>
      </c>
    </row>
    <row r="103" spans="2:10" x14ac:dyDescent="0.25">
      <c r="B103" s="163" t="s">
        <v>128</v>
      </c>
      <c r="C103" s="164">
        <v>18</v>
      </c>
      <c r="D103" s="164">
        <v>81</v>
      </c>
      <c r="E103" s="164">
        <v>41</v>
      </c>
      <c r="F103" s="164">
        <v>42</v>
      </c>
      <c r="G103" s="164">
        <v>70</v>
      </c>
      <c r="H103" s="164">
        <v>38</v>
      </c>
      <c r="I103" s="165">
        <f t="shared" si="13"/>
        <v>-0.45714285714285718</v>
      </c>
      <c r="J103" s="165">
        <f>H103/H95</f>
        <v>6.657323055360897E-3</v>
      </c>
    </row>
    <row r="104" spans="2:10" x14ac:dyDescent="0.25">
      <c r="B104" s="163" t="s">
        <v>124</v>
      </c>
      <c r="C104" s="164">
        <v>44</v>
      </c>
      <c r="D104" s="164">
        <v>32</v>
      </c>
      <c r="E104" s="164">
        <v>32</v>
      </c>
      <c r="F104" s="164">
        <v>49</v>
      </c>
      <c r="G104" s="164">
        <v>38</v>
      </c>
      <c r="H104" s="164">
        <v>50</v>
      </c>
      <c r="I104" s="165">
        <f t="shared" si="13"/>
        <v>0.31578947368421062</v>
      </c>
      <c r="J104" s="165">
        <f>H104/H95</f>
        <v>8.7596355991590748E-3</v>
      </c>
    </row>
    <row r="105" spans="2:10" x14ac:dyDescent="0.25">
      <c r="B105" s="163" t="s">
        <v>133</v>
      </c>
      <c r="C105" s="164">
        <v>2</v>
      </c>
      <c r="D105" s="164">
        <v>6</v>
      </c>
      <c r="E105" s="164">
        <v>2</v>
      </c>
      <c r="F105" s="164">
        <v>0</v>
      </c>
      <c r="G105" s="164">
        <v>4</v>
      </c>
      <c r="H105" s="164">
        <v>9</v>
      </c>
      <c r="I105" s="165">
        <f t="shared" si="13"/>
        <v>1.25</v>
      </c>
      <c r="J105" s="165">
        <f>H105/H95</f>
        <v>1.5767344078486335E-3</v>
      </c>
    </row>
    <row r="106" spans="2:10" x14ac:dyDescent="0.25">
      <c r="B106" s="163" t="s">
        <v>136</v>
      </c>
      <c r="C106" s="164">
        <v>12</v>
      </c>
      <c r="D106" s="164">
        <v>6</v>
      </c>
      <c r="E106" s="164">
        <v>6</v>
      </c>
      <c r="F106" s="164">
        <v>4</v>
      </c>
      <c r="G106" s="164">
        <v>10</v>
      </c>
      <c r="H106" s="164">
        <v>2</v>
      </c>
      <c r="I106" s="165">
        <f t="shared" si="13"/>
        <v>-0.8</v>
      </c>
      <c r="J106" s="165">
        <f>H106/H95</f>
        <v>3.5038542396636298E-4</v>
      </c>
    </row>
    <row r="107" spans="2:10" x14ac:dyDescent="0.25">
      <c r="B107" s="168" t="s">
        <v>150</v>
      </c>
      <c r="C107" s="169">
        <f t="shared" ref="C107:H107" si="14">C99-SUM(C100:C106)</f>
        <v>319</v>
      </c>
      <c r="D107" s="169">
        <f t="shared" si="14"/>
        <v>424</v>
      </c>
      <c r="E107" s="169">
        <f t="shared" si="14"/>
        <v>735</v>
      </c>
      <c r="F107" s="169">
        <f t="shared" si="14"/>
        <v>592</v>
      </c>
      <c r="G107" s="169">
        <f t="shared" si="14"/>
        <v>736</v>
      </c>
      <c r="H107" s="169">
        <f t="shared" si="14"/>
        <v>604</v>
      </c>
      <c r="I107" s="170">
        <f t="shared" si="13"/>
        <v>-0.17934782608695654</v>
      </c>
      <c r="J107" s="170">
        <f>H107/H95</f>
        <v>0.10581639803784162</v>
      </c>
    </row>
    <row r="108" spans="2:10" x14ac:dyDescent="0.25">
      <c r="B108" s="155" t="s">
        <v>52</v>
      </c>
      <c r="C108" s="174"/>
      <c r="D108" s="174"/>
      <c r="E108" s="174"/>
      <c r="F108" s="174"/>
      <c r="G108" s="174"/>
      <c r="H108" s="174"/>
      <c r="I108" s="175"/>
      <c r="J108" s="175"/>
    </row>
    <row r="109" spans="2:10" x14ac:dyDescent="0.25">
      <c r="B109" s="156" t="s">
        <v>73</v>
      </c>
      <c r="C109" s="176">
        <v>6562</v>
      </c>
      <c r="D109" s="176">
        <v>15949</v>
      </c>
      <c r="E109" s="176">
        <v>20694</v>
      </c>
      <c r="F109" s="176">
        <v>21715</v>
      </c>
      <c r="G109" s="176">
        <v>23114</v>
      </c>
      <c r="H109" s="176">
        <v>19951</v>
      </c>
      <c r="I109" s="177">
        <f t="shared" ref="I109:I121" si="15">IFERROR(H109/G109-1,"-")</f>
        <v>-0.13684347148914078</v>
      </c>
      <c r="J109" s="177">
        <f>H109/H109</f>
        <v>1</v>
      </c>
    </row>
    <row r="110" spans="2:10" x14ac:dyDescent="0.25">
      <c r="B110" s="159" t="s">
        <v>102</v>
      </c>
      <c r="C110" s="160">
        <v>4181</v>
      </c>
      <c r="D110" s="160">
        <v>4088</v>
      </c>
      <c r="E110" s="160">
        <v>3914</v>
      </c>
      <c r="F110" s="160">
        <v>5934</v>
      </c>
      <c r="G110" s="160">
        <v>6261</v>
      </c>
      <c r="H110" s="160">
        <v>4435</v>
      </c>
      <c r="I110" s="161">
        <f t="shared" si="15"/>
        <v>-0.29164670180482355</v>
      </c>
      <c r="J110" s="161">
        <f>H110/H109</f>
        <v>0.22229462182346749</v>
      </c>
    </row>
    <row r="111" spans="2:10" x14ac:dyDescent="0.25">
      <c r="B111" s="163" t="s">
        <v>108</v>
      </c>
      <c r="C111" s="164">
        <v>3628</v>
      </c>
      <c r="D111" s="164">
        <v>1571</v>
      </c>
      <c r="E111" s="164">
        <v>1087</v>
      </c>
      <c r="F111" s="164">
        <v>1531</v>
      </c>
      <c r="G111" s="164">
        <v>2438</v>
      </c>
      <c r="H111" s="164">
        <v>2757</v>
      </c>
      <c r="I111" s="165">
        <f t="shared" si="15"/>
        <v>0.13084495488104997</v>
      </c>
      <c r="J111" s="165">
        <f>H111/H109</f>
        <v>0.13818856197684326</v>
      </c>
    </row>
    <row r="112" spans="2:10" x14ac:dyDescent="0.25">
      <c r="B112" s="163" t="s">
        <v>105</v>
      </c>
      <c r="C112" s="164">
        <v>553</v>
      </c>
      <c r="D112" s="164">
        <v>2517</v>
      </c>
      <c r="E112" s="164">
        <v>2827</v>
      </c>
      <c r="F112" s="164">
        <v>4403</v>
      </c>
      <c r="G112" s="164">
        <v>3823</v>
      </c>
      <c r="H112" s="164">
        <v>1678</v>
      </c>
      <c r="I112" s="165">
        <f t="shared" si="15"/>
        <v>-0.56107768767983257</v>
      </c>
      <c r="J112" s="165">
        <f>H112/H109</f>
        <v>8.4106059846624226E-2</v>
      </c>
    </row>
    <row r="113" spans="2:10" x14ac:dyDescent="0.25">
      <c r="B113" s="159" t="s">
        <v>112</v>
      </c>
      <c r="C113" s="160">
        <v>2381</v>
      </c>
      <c r="D113" s="160">
        <v>11861</v>
      </c>
      <c r="E113" s="160">
        <v>16780</v>
      </c>
      <c r="F113" s="160">
        <v>15781</v>
      </c>
      <c r="G113" s="160">
        <v>16853</v>
      </c>
      <c r="H113" s="160">
        <v>15516</v>
      </c>
      <c r="I113" s="161">
        <f t="shared" si="15"/>
        <v>-7.9333056429122362E-2</v>
      </c>
      <c r="J113" s="161">
        <f>H113/H109</f>
        <v>0.77770537817653251</v>
      </c>
    </row>
    <row r="114" spans="2:10" x14ac:dyDescent="0.25">
      <c r="B114" s="163" t="s">
        <v>115</v>
      </c>
      <c r="C114" s="164">
        <v>149</v>
      </c>
      <c r="D114" s="164">
        <v>7614</v>
      </c>
      <c r="E114" s="164">
        <v>11897</v>
      </c>
      <c r="F114" s="164">
        <v>10229</v>
      </c>
      <c r="G114" s="164">
        <v>11034</v>
      </c>
      <c r="H114" s="164">
        <v>10496</v>
      </c>
      <c r="I114" s="165">
        <f t="shared" si="15"/>
        <v>-4.8758383179264064E-2</v>
      </c>
      <c r="J114" s="165">
        <f>H114/H109</f>
        <v>0.52608891784872935</v>
      </c>
    </row>
    <row r="115" spans="2:10" x14ac:dyDescent="0.25">
      <c r="B115" s="163" t="s">
        <v>118</v>
      </c>
      <c r="C115" s="164">
        <v>398</v>
      </c>
      <c r="D115" s="164">
        <v>288</v>
      </c>
      <c r="E115" s="164">
        <v>523</v>
      </c>
      <c r="F115" s="164">
        <v>557</v>
      </c>
      <c r="G115" s="164">
        <v>654</v>
      </c>
      <c r="H115" s="164">
        <v>413</v>
      </c>
      <c r="I115" s="165">
        <f t="shared" si="15"/>
        <v>-0.36850152905198774</v>
      </c>
      <c r="J115" s="165">
        <f>H115/H109</f>
        <v>2.0700716756052329E-2</v>
      </c>
    </row>
    <row r="116" spans="2:10" x14ac:dyDescent="0.25">
      <c r="B116" s="163" t="s">
        <v>121</v>
      </c>
      <c r="C116" s="164">
        <v>726</v>
      </c>
      <c r="D116" s="164">
        <v>650</v>
      </c>
      <c r="E116" s="164">
        <v>1147</v>
      </c>
      <c r="F116" s="164">
        <v>1201</v>
      </c>
      <c r="G116" s="164">
        <v>1412</v>
      </c>
      <c r="H116" s="164">
        <v>1155</v>
      </c>
      <c r="I116" s="165">
        <f t="shared" si="15"/>
        <v>-0.18201133144475923</v>
      </c>
      <c r="J116" s="165">
        <f>H116/H109</f>
        <v>5.7891834995739563E-2</v>
      </c>
    </row>
    <row r="117" spans="2:10" x14ac:dyDescent="0.25">
      <c r="B117" s="163" t="s">
        <v>128</v>
      </c>
      <c r="C117" s="164">
        <v>59</v>
      </c>
      <c r="D117" s="164">
        <v>1005</v>
      </c>
      <c r="E117" s="164">
        <v>335</v>
      </c>
      <c r="F117" s="164">
        <v>517</v>
      </c>
      <c r="G117" s="164">
        <v>326</v>
      </c>
      <c r="H117" s="164">
        <v>248</v>
      </c>
      <c r="I117" s="165">
        <f t="shared" si="15"/>
        <v>-0.23926380368098155</v>
      </c>
      <c r="J117" s="165">
        <f>H117/H109</f>
        <v>1.2430454613803819E-2</v>
      </c>
    </row>
    <row r="118" spans="2:10" x14ac:dyDescent="0.25">
      <c r="B118" s="163" t="s">
        <v>124</v>
      </c>
      <c r="C118" s="164">
        <v>322</v>
      </c>
      <c r="D118" s="164">
        <v>275</v>
      </c>
      <c r="E118" s="164">
        <v>366</v>
      </c>
      <c r="F118" s="164">
        <v>265</v>
      </c>
      <c r="G118" s="164">
        <v>324</v>
      </c>
      <c r="H118" s="164">
        <v>196</v>
      </c>
      <c r="I118" s="165">
        <f t="shared" si="15"/>
        <v>-0.39506172839506171</v>
      </c>
      <c r="J118" s="165">
        <f>H118/H109</f>
        <v>9.8240689689739862E-3</v>
      </c>
    </row>
    <row r="119" spans="2:10" x14ac:dyDescent="0.25">
      <c r="B119" s="163" t="s">
        <v>133</v>
      </c>
      <c r="C119" s="164">
        <v>0</v>
      </c>
      <c r="D119" s="164">
        <v>16</v>
      </c>
      <c r="E119" s="164">
        <v>19</v>
      </c>
      <c r="F119" s="164">
        <v>9</v>
      </c>
      <c r="G119" s="164">
        <v>8</v>
      </c>
      <c r="H119" s="164">
        <v>114</v>
      </c>
      <c r="I119" s="165">
        <f t="shared" si="15"/>
        <v>13.25</v>
      </c>
      <c r="J119" s="165">
        <f>H119/H109</f>
        <v>5.7139992982807881E-3</v>
      </c>
    </row>
    <row r="120" spans="2:10" x14ac:dyDescent="0.25">
      <c r="B120" s="163" t="s">
        <v>136</v>
      </c>
      <c r="C120" s="164">
        <v>2</v>
      </c>
      <c r="D120" s="164">
        <v>18</v>
      </c>
      <c r="E120" s="164">
        <v>3</v>
      </c>
      <c r="F120" s="164">
        <v>11</v>
      </c>
      <c r="G120" s="164">
        <v>28</v>
      </c>
      <c r="H120" s="164">
        <v>102</v>
      </c>
      <c r="I120" s="165">
        <f t="shared" si="15"/>
        <v>2.6428571428571428</v>
      </c>
      <c r="J120" s="165">
        <f>H120/H109</f>
        <v>5.1125256879354418E-3</v>
      </c>
    </row>
    <row r="121" spans="2:10" x14ac:dyDescent="0.25">
      <c r="B121" s="168" t="s">
        <v>150</v>
      </c>
      <c r="C121" s="169">
        <f t="shared" ref="C121:H121" si="16">C113-SUM(C114:C120)</f>
        <v>725</v>
      </c>
      <c r="D121" s="169">
        <f t="shared" si="16"/>
        <v>1995</v>
      </c>
      <c r="E121" s="169">
        <f t="shared" si="16"/>
        <v>2490</v>
      </c>
      <c r="F121" s="169">
        <f t="shared" si="16"/>
        <v>2992</v>
      </c>
      <c r="G121" s="169">
        <f t="shared" si="16"/>
        <v>3067</v>
      </c>
      <c r="H121" s="169">
        <f t="shared" si="16"/>
        <v>2792</v>
      </c>
      <c r="I121" s="170">
        <f t="shared" si="15"/>
        <v>-8.9664166938376311E-2</v>
      </c>
      <c r="J121" s="170">
        <f>H121/H109</f>
        <v>0.13994286000701719</v>
      </c>
    </row>
    <row r="122" spans="2:10" x14ac:dyDescent="0.25">
      <c r="B122" s="155" t="s">
        <v>53</v>
      </c>
      <c r="C122" s="174"/>
      <c r="D122" s="174"/>
      <c r="E122" s="174"/>
      <c r="F122" s="174"/>
      <c r="G122" s="174"/>
      <c r="H122" s="174"/>
      <c r="I122" s="175"/>
      <c r="J122" s="175"/>
    </row>
    <row r="123" spans="2:10" x14ac:dyDescent="0.25">
      <c r="B123" s="156" t="s">
        <v>73</v>
      </c>
      <c r="C123" s="176">
        <v>12545</v>
      </c>
      <c r="D123" s="176">
        <v>18214</v>
      </c>
      <c r="E123" s="176">
        <v>17881</v>
      </c>
      <c r="F123" s="176">
        <v>17439</v>
      </c>
      <c r="G123" s="176">
        <v>22620</v>
      </c>
      <c r="H123" s="176">
        <v>20399</v>
      </c>
      <c r="I123" s="177">
        <f t="shared" ref="I123:I135" si="17">IFERROR(H123/G123-1,"-")</f>
        <v>-9.818744473916885E-2</v>
      </c>
      <c r="J123" s="177">
        <f>H123/H123</f>
        <v>1</v>
      </c>
    </row>
    <row r="124" spans="2:10" x14ac:dyDescent="0.25">
      <c r="B124" s="159" t="s">
        <v>102</v>
      </c>
      <c r="C124" s="160">
        <v>8659</v>
      </c>
      <c r="D124" s="160">
        <v>12721</v>
      </c>
      <c r="E124" s="160">
        <v>13214</v>
      </c>
      <c r="F124" s="160">
        <v>12647</v>
      </c>
      <c r="G124" s="160">
        <v>17139</v>
      </c>
      <c r="H124" s="160">
        <v>15337</v>
      </c>
      <c r="I124" s="161">
        <f t="shared" si="17"/>
        <v>-0.10514032323939548</v>
      </c>
      <c r="J124" s="161">
        <f>H124/H123</f>
        <v>0.75185058091082901</v>
      </c>
    </row>
    <row r="125" spans="2:10" x14ac:dyDescent="0.25">
      <c r="B125" s="163" t="s">
        <v>108</v>
      </c>
      <c r="C125" s="164">
        <v>4730</v>
      </c>
      <c r="D125" s="164">
        <v>6564</v>
      </c>
      <c r="E125" s="164">
        <v>6315</v>
      </c>
      <c r="F125" s="164">
        <v>5666</v>
      </c>
      <c r="G125" s="164">
        <v>9427</v>
      </c>
      <c r="H125" s="164">
        <v>7995</v>
      </c>
      <c r="I125" s="165">
        <f t="shared" si="17"/>
        <v>-0.15190410522965947</v>
      </c>
      <c r="J125" s="165">
        <f>H125/H123</f>
        <v>0.39193097700867691</v>
      </c>
    </row>
    <row r="126" spans="2:10" x14ac:dyDescent="0.25">
      <c r="B126" s="163" t="s">
        <v>105</v>
      </c>
      <c r="C126" s="164">
        <v>3929</v>
      </c>
      <c r="D126" s="164">
        <v>6157</v>
      </c>
      <c r="E126" s="164">
        <v>6899</v>
      </c>
      <c r="F126" s="164">
        <v>6981</v>
      </c>
      <c r="G126" s="164">
        <v>7712</v>
      </c>
      <c r="H126" s="164">
        <v>7342</v>
      </c>
      <c r="I126" s="165">
        <f t="shared" si="17"/>
        <v>-4.7977178423236566E-2</v>
      </c>
      <c r="J126" s="165">
        <f>H126/H123</f>
        <v>0.35991960390215205</v>
      </c>
    </row>
    <row r="127" spans="2:10" x14ac:dyDescent="0.25">
      <c r="B127" s="159" t="s">
        <v>112</v>
      </c>
      <c r="C127" s="160">
        <v>3886</v>
      </c>
      <c r="D127" s="160">
        <v>5493</v>
      </c>
      <c r="E127" s="160">
        <v>4667</v>
      </c>
      <c r="F127" s="160">
        <v>4792</v>
      </c>
      <c r="G127" s="160">
        <v>5481</v>
      </c>
      <c r="H127" s="160">
        <v>5062</v>
      </c>
      <c r="I127" s="161">
        <f t="shared" si="17"/>
        <v>-7.6445904032110934E-2</v>
      </c>
      <c r="J127" s="161">
        <f>H127/H123</f>
        <v>0.24814941908917104</v>
      </c>
    </row>
    <row r="128" spans="2:10" x14ac:dyDescent="0.25">
      <c r="B128" s="163" t="s">
        <v>115</v>
      </c>
      <c r="C128" s="164">
        <v>134</v>
      </c>
      <c r="D128" s="164">
        <v>466</v>
      </c>
      <c r="E128" s="164">
        <v>455</v>
      </c>
      <c r="F128" s="164">
        <v>385</v>
      </c>
      <c r="G128" s="164">
        <v>495</v>
      </c>
      <c r="H128" s="164">
        <v>433</v>
      </c>
      <c r="I128" s="165">
        <f t="shared" si="17"/>
        <v>-0.12525252525252528</v>
      </c>
      <c r="J128" s="165">
        <f>H128/H123</f>
        <v>2.1226530712289818E-2</v>
      </c>
    </row>
    <row r="129" spans="2:10" x14ac:dyDescent="0.25">
      <c r="B129" s="163" t="s">
        <v>118</v>
      </c>
      <c r="C129" s="164">
        <v>354</v>
      </c>
      <c r="D129" s="164">
        <v>480</v>
      </c>
      <c r="E129" s="164">
        <v>474</v>
      </c>
      <c r="F129" s="164">
        <v>450</v>
      </c>
      <c r="G129" s="164">
        <v>496</v>
      </c>
      <c r="H129" s="164">
        <v>497</v>
      </c>
      <c r="I129" s="165">
        <f t="shared" si="17"/>
        <v>2.0161290322580072E-3</v>
      </c>
      <c r="J129" s="165">
        <f>H129/H123</f>
        <v>2.4363939408794548E-2</v>
      </c>
    </row>
    <row r="130" spans="2:10" x14ac:dyDescent="0.25">
      <c r="B130" s="163" t="s">
        <v>121</v>
      </c>
      <c r="C130" s="164">
        <v>803</v>
      </c>
      <c r="D130" s="164">
        <v>585</v>
      </c>
      <c r="E130" s="164">
        <v>589</v>
      </c>
      <c r="F130" s="164">
        <v>640</v>
      </c>
      <c r="G130" s="164">
        <v>580</v>
      </c>
      <c r="H130" s="164">
        <v>541</v>
      </c>
      <c r="I130" s="165">
        <f t="shared" si="17"/>
        <v>-6.7241379310344795E-2</v>
      </c>
      <c r="J130" s="165">
        <f>H130/H123</f>
        <v>2.652090788764155E-2</v>
      </c>
    </row>
    <row r="131" spans="2:10" x14ac:dyDescent="0.25">
      <c r="B131" s="163" t="s">
        <v>128</v>
      </c>
      <c r="C131" s="164">
        <v>58</v>
      </c>
      <c r="D131" s="164">
        <v>143</v>
      </c>
      <c r="E131" s="164">
        <v>160</v>
      </c>
      <c r="F131" s="164">
        <v>146</v>
      </c>
      <c r="G131" s="164">
        <v>131</v>
      </c>
      <c r="H131" s="164">
        <v>133</v>
      </c>
      <c r="I131" s="165">
        <f t="shared" si="17"/>
        <v>1.5267175572519109E-2</v>
      </c>
      <c r="J131" s="165">
        <f>H131/H123</f>
        <v>6.5199274474238931E-3</v>
      </c>
    </row>
    <row r="132" spans="2:10" x14ac:dyDescent="0.25">
      <c r="B132" s="163" t="s">
        <v>124</v>
      </c>
      <c r="C132" s="164">
        <v>99</v>
      </c>
      <c r="D132" s="164">
        <v>117</v>
      </c>
      <c r="E132" s="164">
        <v>90</v>
      </c>
      <c r="F132" s="164">
        <v>133</v>
      </c>
      <c r="G132" s="164">
        <v>153</v>
      </c>
      <c r="H132" s="164">
        <v>110</v>
      </c>
      <c r="I132" s="165">
        <f t="shared" si="17"/>
        <v>-0.28104575163398693</v>
      </c>
      <c r="J132" s="165">
        <f>H132/H123</f>
        <v>5.392421197117506E-3</v>
      </c>
    </row>
    <row r="133" spans="2:10" x14ac:dyDescent="0.25">
      <c r="B133" s="163" t="s">
        <v>133</v>
      </c>
      <c r="C133" s="164">
        <v>14</v>
      </c>
      <c r="D133" s="164">
        <v>33</v>
      </c>
      <c r="E133" s="164">
        <v>21</v>
      </c>
      <c r="F133" s="164">
        <v>13</v>
      </c>
      <c r="G133" s="164">
        <v>12</v>
      </c>
      <c r="H133" s="164">
        <v>22</v>
      </c>
      <c r="I133" s="165">
        <f t="shared" si="17"/>
        <v>0.83333333333333326</v>
      </c>
      <c r="J133" s="165">
        <f>H133/H123</f>
        <v>1.0784842394235012E-3</v>
      </c>
    </row>
    <row r="134" spans="2:10" x14ac:dyDescent="0.25">
      <c r="B134" s="163" t="s">
        <v>136</v>
      </c>
      <c r="C134" s="164">
        <v>25</v>
      </c>
      <c r="D134" s="164">
        <v>52</v>
      </c>
      <c r="E134" s="164">
        <v>55</v>
      </c>
      <c r="F134" s="164">
        <v>46</v>
      </c>
      <c r="G134" s="164">
        <v>45</v>
      </c>
      <c r="H134" s="164">
        <v>46</v>
      </c>
      <c r="I134" s="165">
        <f t="shared" si="17"/>
        <v>2.2222222222222143E-2</v>
      </c>
      <c r="J134" s="165">
        <f>H134/H123</f>
        <v>2.255012500612775E-3</v>
      </c>
    </row>
    <row r="135" spans="2:10" x14ac:dyDescent="0.25">
      <c r="B135" s="168" t="s">
        <v>150</v>
      </c>
      <c r="C135" s="169">
        <f t="shared" ref="C135:H135" si="18">C127-SUM(C128:C134)</f>
        <v>2399</v>
      </c>
      <c r="D135" s="169">
        <f t="shared" si="18"/>
        <v>3617</v>
      </c>
      <c r="E135" s="169">
        <f t="shared" si="18"/>
        <v>2823</v>
      </c>
      <c r="F135" s="169">
        <f t="shared" si="18"/>
        <v>2979</v>
      </c>
      <c r="G135" s="169">
        <f t="shared" si="18"/>
        <v>3569</v>
      </c>
      <c r="H135" s="169">
        <f t="shared" si="18"/>
        <v>3280</v>
      </c>
      <c r="I135" s="170">
        <f t="shared" si="17"/>
        <v>-8.0975063042869166E-2</v>
      </c>
      <c r="J135" s="170">
        <f>H135/H123</f>
        <v>0.16079219569586745</v>
      </c>
    </row>
    <row r="136" spans="2:10" x14ac:dyDescent="0.25">
      <c r="B136" s="155" t="s">
        <v>54</v>
      </c>
      <c r="C136" s="174"/>
      <c r="D136" s="174"/>
      <c r="E136" s="174"/>
      <c r="F136" s="174"/>
      <c r="G136" s="174"/>
      <c r="H136" s="174"/>
      <c r="I136" s="175"/>
      <c r="J136" s="175"/>
    </row>
    <row r="137" spans="2:10" x14ac:dyDescent="0.25">
      <c r="B137" s="156" t="s">
        <v>73</v>
      </c>
      <c r="C137" s="176">
        <v>6823</v>
      </c>
      <c r="D137" s="176">
        <v>20251</v>
      </c>
      <c r="E137" s="176">
        <v>21547</v>
      </c>
      <c r="F137" s="176">
        <v>23449</v>
      </c>
      <c r="G137" s="176">
        <v>19536</v>
      </c>
      <c r="H137" s="176">
        <v>23254</v>
      </c>
      <c r="I137" s="177">
        <f t="shared" ref="I137:I149" si="19">IFERROR(H137/G137-1,"-")</f>
        <v>0.19031531531531543</v>
      </c>
      <c r="J137" s="177">
        <f>H137/H137</f>
        <v>1</v>
      </c>
    </row>
    <row r="138" spans="2:10" x14ac:dyDescent="0.25">
      <c r="B138" s="159" t="s">
        <v>102</v>
      </c>
      <c r="C138" s="160">
        <v>4087</v>
      </c>
      <c r="D138" s="160">
        <v>2857</v>
      </c>
      <c r="E138" s="160">
        <v>2472</v>
      </c>
      <c r="F138" s="160">
        <v>2206</v>
      </c>
      <c r="G138" s="160">
        <v>1847</v>
      </c>
      <c r="H138" s="160">
        <v>4643</v>
      </c>
      <c r="I138" s="161">
        <f t="shared" si="19"/>
        <v>1.5138061721710883</v>
      </c>
      <c r="J138" s="161">
        <f>H138/H137</f>
        <v>0.19966457383675926</v>
      </c>
    </row>
    <row r="139" spans="2:10" x14ac:dyDescent="0.25">
      <c r="B139" s="163" t="s">
        <v>108</v>
      </c>
      <c r="C139" s="164">
        <v>3398</v>
      </c>
      <c r="D139" s="164">
        <v>2228</v>
      </c>
      <c r="E139" s="164">
        <v>1623</v>
      </c>
      <c r="F139" s="164">
        <v>1464</v>
      </c>
      <c r="G139" s="164">
        <v>1032</v>
      </c>
      <c r="H139" s="164">
        <v>3251</v>
      </c>
      <c r="I139" s="165">
        <f t="shared" si="19"/>
        <v>2.1501937984496124</v>
      </c>
      <c r="J139" s="165">
        <f>H139/H137</f>
        <v>0.13980390470456697</v>
      </c>
    </row>
    <row r="140" spans="2:10" x14ac:dyDescent="0.25">
      <c r="B140" s="163" t="s">
        <v>105</v>
      </c>
      <c r="C140" s="164">
        <v>689</v>
      </c>
      <c r="D140" s="164">
        <v>629</v>
      </c>
      <c r="E140" s="164">
        <v>849</v>
      </c>
      <c r="F140" s="164">
        <v>742</v>
      </c>
      <c r="G140" s="164">
        <v>815</v>
      </c>
      <c r="H140" s="164">
        <v>1392</v>
      </c>
      <c r="I140" s="165">
        <f t="shared" si="19"/>
        <v>0.7079754601226993</v>
      </c>
      <c r="J140" s="165">
        <f>H140/H137</f>
        <v>5.9860669132192311E-2</v>
      </c>
    </row>
    <row r="141" spans="2:10" x14ac:dyDescent="0.25">
      <c r="B141" s="159" t="s">
        <v>112</v>
      </c>
      <c r="C141" s="160">
        <v>2736</v>
      </c>
      <c r="D141" s="160">
        <v>17394</v>
      </c>
      <c r="E141" s="160">
        <v>19075</v>
      </c>
      <c r="F141" s="160">
        <v>21243</v>
      </c>
      <c r="G141" s="160">
        <v>17689</v>
      </c>
      <c r="H141" s="160">
        <v>18611</v>
      </c>
      <c r="I141" s="161">
        <f t="shared" si="19"/>
        <v>5.2122788173441181E-2</v>
      </c>
      <c r="J141" s="161">
        <f>H141/H137</f>
        <v>0.80033542616324072</v>
      </c>
    </row>
    <row r="142" spans="2:10" x14ac:dyDescent="0.25">
      <c r="B142" s="163" t="s">
        <v>115</v>
      </c>
      <c r="C142" s="164">
        <v>56</v>
      </c>
      <c r="D142" s="164">
        <v>8204</v>
      </c>
      <c r="E142" s="164">
        <v>8883</v>
      </c>
      <c r="F142" s="164">
        <v>10301</v>
      </c>
      <c r="G142" s="164">
        <v>9728</v>
      </c>
      <c r="H142" s="164">
        <v>8166</v>
      </c>
      <c r="I142" s="165">
        <f t="shared" si="19"/>
        <v>-0.16056743421052633</v>
      </c>
      <c r="J142" s="165">
        <f>H142/H137</f>
        <v>0.35116539090049026</v>
      </c>
    </row>
    <row r="143" spans="2:10" x14ac:dyDescent="0.25">
      <c r="B143" s="163" t="s">
        <v>118</v>
      </c>
      <c r="C143" s="164">
        <v>262</v>
      </c>
      <c r="D143" s="164">
        <v>881</v>
      </c>
      <c r="E143" s="164">
        <v>1613</v>
      </c>
      <c r="F143" s="164">
        <v>1681</v>
      </c>
      <c r="G143" s="164">
        <v>829</v>
      </c>
      <c r="H143" s="164">
        <v>1370</v>
      </c>
      <c r="I143" s="165">
        <f t="shared" si="19"/>
        <v>0.65259348612786483</v>
      </c>
      <c r="J143" s="165">
        <f>H143/H137</f>
        <v>5.8914595338436397E-2</v>
      </c>
    </row>
    <row r="144" spans="2:10" x14ac:dyDescent="0.25">
      <c r="B144" s="163" t="s">
        <v>121</v>
      </c>
      <c r="C144" s="164">
        <v>899</v>
      </c>
      <c r="D144" s="164">
        <v>2517</v>
      </c>
      <c r="E144" s="164">
        <v>2516</v>
      </c>
      <c r="F144" s="164">
        <v>2477</v>
      </c>
      <c r="G144" s="164">
        <v>1698</v>
      </c>
      <c r="H144" s="164">
        <v>2147</v>
      </c>
      <c r="I144" s="165">
        <f t="shared" si="19"/>
        <v>0.26442873969375746</v>
      </c>
      <c r="J144" s="165">
        <f>H144/H137</f>
        <v>9.2328201599724782E-2</v>
      </c>
    </row>
    <row r="145" spans="2:10" x14ac:dyDescent="0.25">
      <c r="B145" s="163" t="s">
        <v>128</v>
      </c>
      <c r="C145" s="164">
        <v>38</v>
      </c>
      <c r="D145" s="164">
        <v>827</v>
      </c>
      <c r="E145" s="164">
        <v>516</v>
      </c>
      <c r="F145" s="164">
        <v>527</v>
      </c>
      <c r="G145" s="164">
        <v>280</v>
      </c>
      <c r="H145" s="164">
        <v>280</v>
      </c>
      <c r="I145" s="165">
        <f t="shared" si="19"/>
        <v>0</v>
      </c>
      <c r="J145" s="165">
        <f>H145/H137</f>
        <v>1.2040939193257074E-2</v>
      </c>
    </row>
    <row r="146" spans="2:10" x14ac:dyDescent="0.25">
      <c r="B146" s="163" t="s">
        <v>124</v>
      </c>
      <c r="C146" s="164">
        <v>120</v>
      </c>
      <c r="D146" s="164">
        <v>214</v>
      </c>
      <c r="E146" s="164">
        <v>518</v>
      </c>
      <c r="F146" s="164">
        <v>597</v>
      </c>
      <c r="G146" s="164">
        <v>211</v>
      </c>
      <c r="H146" s="164">
        <v>347</v>
      </c>
      <c r="I146" s="165">
        <f t="shared" si="19"/>
        <v>0.64454976303317535</v>
      </c>
      <c r="J146" s="165">
        <f>H146/H137</f>
        <v>1.4922163928786446E-2</v>
      </c>
    </row>
    <row r="147" spans="2:10" x14ac:dyDescent="0.25">
      <c r="B147" s="163" t="s">
        <v>133</v>
      </c>
      <c r="C147" s="164">
        <v>10</v>
      </c>
      <c r="D147" s="164">
        <v>22</v>
      </c>
      <c r="E147" s="164">
        <v>9</v>
      </c>
      <c r="F147" s="164">
        <v>22</v>
      </c>
      <c r="G147" s="164">
        <v>9</v>
      </c>
      <c r="H147" s="164">
        <v>15</v>
      </c>
      <c r="I147" s="165">
        <f t="shared" si="19"/>
        <v>0.66666666666666674</v>
      </c>
      <c r="J147" s="165">
        <f>H147/H137</f>
        <v>6.4505031392448611E-4</v>
      </c>
    </row>
    <row r="148" spans="2:10" x14ac:dyDescent="0.25">
      <c r="B148" s="163" t="s">
        <v>136</v>
      </c>
      <c r="C148" s="164">
        <v>3</v>
      </c>
      <c r="D148" s="164">
        <v>2</v>
      </c>
      <c r="E148" s="164">
        <v>28</v>
      </c>
      <c r="F148" s="164">
        <v>14</v>
      </c>
      <c r="G148" s="164">
        <v>14</v>
      </c>
      <c r="H148" s="164">
        <v>16</v>
      </c>
      <c r="I148" s="165">
        <f t="shared" si="19"/>
        <v>0.14285714285714279</v>
      </c>
      <c r="J148" s="165">
        <f>H148/H137</f>
        <v>6.8805366818611852E-4</v>
      </c>
    </row>
    <row r="149" spans="2:10" x14ac:dyDescent="0.25">
      <c r="B149" s="168" t="s">
        <v>150</v>
      </c>
      <c r="C149" s="169">
        <f t="shared" ref="C149:H149" si="20">C141-SUM(C142:C148)</f>
        <v>1348</v>
      </c>
      <c r="D149" s="169">
        <f t="shared" si="20"/>
        <v>4727</v>
      </c>
      <c r="E149" s="169">
        <f t="shared" si="20"/>
        <v>4992</v>
      </c>
      <c r="F149" s="169">
        <f t="shared" si="20"/>
        <v>5624</v>
      </c>
      <c r="G149" s="169">
        <f t="shared" si="20"/>
        <v>4920</v>
      </c>
      <c r="H149" s="169">
        <f t="shared" si="20"/>
        <v>6270</v>
      </c>
      <c r="I149" s="170">
        <f t="shared" si="19"/>
        <v>0.27439024390243905</v>
      </c>
      <c r="J149" s="170">
        <f>H149/H137</f>
        <v>0.26963103122043519</v>
      </c>
    </row>
    <row r="150" spans="2:10" x14ac:dyDescent="0.25">
      <c r="B150" s="155" t="s">
        <v>55</v>
      </c>
      <c r="C150" s="174"/>
      <c r="D150" s="174"/>
      <c r="E150" s="174"/>
      <c r="F150" s="174"/>
      <c r="G150" s="174"/>
      <c r="H150" s="174"/>
      <c r="I150" s="175"/>
      <c r="J150" s="175"/>
    </row>
    <row r="151" spans="2:10" x14ac:dyDescent="0.25">
      <c r="B151" s="156" t="s">
        <v>73</v>
      </c>
      <c r="C151" s="176">
        <v>5327</v>
      </c>
      <c r="D151" s="176">
        <v>9434</v>
      </c>
      <c r="E151" s="176">
        <v>9921</v>
      </c>
      <c r="F151" s="176">
        <v>10301</v>
      </c>
      <c r="G151" s="176">
        <v>9326</v>
      </c>
      <c r="H151" s="176">
        <v>8023</v>
      </c>
      <c r="I151" s="177">
        <f t="shared" ref="I151:I163" si="21">IFERROR(H151/G151-1,"-")</f>
        <v>-0.13971692043748662</v>
      </c>
      <c r="J151" s="177">
        <f>H151/H151</f>
        <v>1</v>
      </c>
    </row>
    <row r="152" spans="2:10" x14ac:dyDescent="0.25">
      <c r="B152" s="159" t="s">
        <v>102</v>
      </c>
      <c r="C152" s="160">
        <v>3665</v>
      </c>
      <c r="D152" s="160">
        <v>6122</v>
      </c>
      <c r="E152" s="160">
        <v>5621</v>
      </c>
      <c r="F152" s="160">
        <v>5739</v>
      </c>
      <c r="G152" s="160">
        <v>4763</v>
      </c>
      <c r="H152" s="160">
        <v>3480</v>
      </c>
      <c r="I152" s="161">
        <f t="shared" si="21"/>
        <v>-0.2693680453495696</v>
      </c>
      <c r="J152" s="161">
        <f>H152/H151</f>
        <v>0.43375296023931198</v>
      </c>
    </row>
    <row r="153" spans="2:10" x14ac:dyDescent="0.25">
      <c r="B153" s="163" t="s">
        <v>108</v>
      </c>
      <c r="C153" s="164">
        <v>3372</v>
      </c>
      <c r="D153" s="164">
        <v>4060</v>
      </c>
      <c r="E153" s="164">
        <v>3777</v>
      </c>
      <c r="F153" s="164">
        <v>3680</v>
      </c>
      <c r="G153" s="164">
        <v>2847</v>
      </c>
      <c r="H153" s="164">
        <v>1632</v>
      </c>
      <c r="I153" s="165">
        <f t="shared" si="21"/>
        <v>-0.4267650158061117</v>
      </c>
      <c r="J153" s="165">
        <f>H153/H151</f>
        <v>0.20341518135360837</v>
      </c>
    </row>
    <row r="154" spans="2:10" x14ac:dyDescent="0.25">
      <c r="B154" s="163" t="s">
        <v>105</v>
      </c>
      <c r="C154" s="164">
        <v>293</v>
      </c>
      <c r="D154" s="164">
        <v>2062</v>
      </c>
      <c r="E154" s="164">
        <v>1844</v>
      </c>
      <c r="F154" s="164">
        <v>2059</v>
      </c>
      <c r="G154" s="164">
        <v>1916</v>
      </c>
      <c r="H154" s="164">
        <v>1848</v>
      </c>
      <c r="I154" s="165">
        <f t="shared" si="21"/>
        <v>-3.5490605427974997E-2</v>
      </c>
      <c r="J154" s="165">
        <f>H154/H151</f>
        <v>0.23033777888570361</v>
      </c>
    </row>
    <row r="155" spans="2:10" x14ac:dyDescent="0.25">
      <c r="B155" s="159" t="s">
        <v>112</v>
      </c>
      <c r="C155" s="160">
        <v>1662</v>
      </c>
      <c r="D155" s="160">
        <v>3312</v>
      </c>
      <c r="E155" s="160">
        <v>4300</v>
      </c>
      <c r="F155" s="160">
        <v>4562</v>
      </c>
      <c r="G155" s="160">
        <v>4563</v>
      </c>
      <c r="H155" s="160">
        <v>4543</v>
      </c>
      <c r="I155" s="161">
        <f t="shared" si="21"/>
        <v>-4.3830813061582763E-3</v>
      </c>
      <c r="J155" s="161">
        <f>H155/H151</f>
        <v>0.56624703976068802</v>
      </c>
    </row>
    <row r="156" spans="2:10" x14ac:dyDescent="0.25">
      <c r="B156" s="163" t="s">
        <v>115</v>
      </c>
      <c r="C156" s="164">
        <v>62</v>
      </c>
      <c r="D156" s="164">
        <v>1248</v>
      </c>
      <c r="E156" s="164">
        <v>1539</v>
      </c>
      <c r="F156" s="164">
        <v>1363</v>
      </c>
      <c r="G156" s="164">
        <v>1223</v>
      </c>
      <c r="H156" s="164">
        <v>1537</v>
      </c>
      <c r="I156" s="165">
        <f t="shared" si="21"/>
        <v>0.25674570727718726</v>
      </c>
      <c r="J156" s="165">
        <f>H156/H151</f>
        <v>0.19157422410569613</v>
      </c>
    </row>
    <row r="157" spans="2:10" x14ac:dyDescent="0.25">
      <c r="B157" s="163" t="s">
        <v>118</v>
      </c>
      <c r="C157" s="164">
        <v>257</v>
      </c>
      <c r="D157" s="164">
        <v>704</v>
      </c>
      <c r="E157" s="164">
        <v>710</v>
      </c>
      <c r="F157" s="164">
        <v>769</v>
      </c>
      <c r="G157" s="164">
        <v>675</v>
      </c>
      <c r="H157" s="164">
        <v>589</v>
      </c>
      <c r="I157" s="165">
        <f t="shared" si="21"/>
        <v>-0.12740740740740741</v>
      </c>
      <c r="J157" s="165">
        <f>H157/H151</f>
        <v>7.3413934937055961E-2</v>
      </c>
    </row>
    <row r="158" spans="2:10" x14ac:dyDescent="0.25">
      <c r="B158" s="163" t="s">
        <v>121</v>
      </c>
      <c r="C158" s="164">
        <v>638</v>
      </c>
      <c r="D158" s="164">
        <v>408</v>
      </c>
      <c r="E158" s="164">
        <v>845</v>
      </c>
      <c r="F158" s="164">
        <v>932</v>
      </c>
      <c r="G158" s="164">
        <v>1198</v>
      </c>
      <c r="H158" s="164">
        <v>1148</v>
      </c>
      <c r="I158" s="165">
        <f t="shared" si="21"/>
        <v>-4.173622704507518E-2</v>
      </c>
      <c r="J158" s="165">
        <f>H158/H151</f>
        <v>0.14308862021687649</v>
      </c>
    </row>
    <row r="159" spans="2:10" x14ac:dyDescent="0.25">
      <c r="B159" s="163" t="s">
        <v>128</v>
      </c>
      <c r="C159" s="164">
        <v>56</v>
      </c>
      <c r="D159" s="164">
        <v>76</v>
      </c>
      <c r="E159" s="164">
        <v>105</v>
      </c>
      <c r="F159" s="164">
        <v>156</v>
      </c>
      <c r="G159" s="164">
        <v>128</v>
      </c>
      <c r="H159" s="164">
        <v>148</v>
      </c>
      <c r="I159" s="165">
        <f t="shared" si="21"/>
        <v>0.15625</v>
      </c>
      <c r="J159" s="165">
        <f>H159/H151</f>
        <v>1.8446964975694879E-2</v>
      </c>
    </row>
    <row r="160" spans="2:10" x14ac:dyDescent="0.25">
      <c r="B160" s="163" t="s">
        <v>124</v>
      </c>
      <c r="C160" s="164">
        <v>64</v>
      </c>
      <c r="D160" s="164">
        <v>117</v>
      </c>
      <c r="E160" s="164">
        <v>131</v>
      </c>
      <c r="F160" s="164">
        <v>158</v>
      </c>
      <c r="G160" s="164">
        <v>161</v>
      </c>
      <c r="H160" s="164">
        <v>153</v>
      </c>
      <c r="I160" s="165">
        <f t="shared" si="21"/>
        <v>-4.9689440993788803E-2</v>
      </c>
      <c r="J160" s="165">
        <f>H160/H151</f>
        <v>1.9070173251900784E-2</v>
      </c>
    </row>
    <row r="161" spans="2:10" x14ac:dyDescent="0.25">
      <c r="B161" s="163" t="s">
        <v>133</v>
      </c>
      <c r="C161" s="164">
        <v>1</v>
      </c>
      <c r="D161" s="164">
        <v>11</v>
      </c>
      <c r="E161" s="164">
        <v>25</v>
      </c>
      <c r="F161" s="164">
        <v>1</v>
      </c>
      <c r="G161" s="164">
        <v>4</v>
      </c>
      <c r="H161" s="164">
        <v>4</v>
      </c>
      <c r="I161" s="165">
        <f t="shared" si="21"/>
        <v>0</v>
      </c>
      <c r="J161" s="165">
        <f>H161/H151</f>
        <v>4.9856662096472645E-4</v>
      </c>
    </row>
    <row r="162" spans="2:10" x14ac:dyDescent="0.25">
      <c r="B162" s="163" t="s">
        <v>136</v>
      </c>
      <c r="C162" s="164">
        <v>23</v>
      </c>
      <c r="D162" s="164">
        <v>12</v>
      </c>
      <c r="E162" s="164">
        <v>5</v>
      </c>
      <c r="F162" s="164">
        <v>3</v>
      </c>
      <c r="G162" s="164">
        <v>18</v>
      </c>
      <c r="H162" s="164">
        <v>4</v>
      </c>
      <c r="I162" s="165">
        <f t="shared" si="21"/>
        <v>-0.77777777777777779</v>
      </c>
      <c r="J162" s="165">
        <f>H162/H151</f>
        <v>4.9856662096472645E-4</v>
      </c>
    </row>
    <row r="163" spans="2:10" x14ac:dyDescent="0.25">
      <c r="B163" s="168" t="s">
        <v>150</v>
      </c>
      <c r="C163" s="169">
        <f t="shared" ref="C163:H163" si="22">C155-SUM(C156:C162)</f>
        <v>561</v>
      </c>
      <c r="D163" s="169">
        <f t="shared" si="22"/>
        <v>736</v>
      </c>
      <c r="E163" s="169">
        <f t="shared" si="22"/>
        <v>940</v>
      </c>
      <c r="F163" s="169">
        <f t="shared" si="22"/>
        <v>1180</v>
      </c>
      <c r="G163" s="169">
        <f t="shared" si="22"/>
        <v>1156</v>
      </c>
      <c r="H163" s="169">
        <f t="shared" si="22"/>
        <v>960</v>
      </c>
      <c r="I163" s="170">
        <f t="shared" si="21"/>
        <v>-0.16955017301038067</v>
      </c>
      <c r="J163" s="170">
        <f>H163/H151</f>
        <v>0.11965598903153433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57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A877-6B2C-4B50-BC5C-BC6B77AC3F99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144"/>
      <c r="L4" s="144"/>
      <c r="M4" s="144"/>
      <c r="P4" s="143" t="s">
        <v>273</v>
      </c>
      <c r="Q4" s="144"/>
      <c r="R4" s="144"/>
      <c r="S4" s="144"/>
      <c r="T4" s="144"/>
      <c r="U4" s="144"/>
      <c r="V4" s="144"/>
      <c r="W4" s="144"/>
      <c r="X4" s="144"/>
      <c r="Y4" s="144"/>
    </row>
    <row r="5" spans="1:25" ht="6" customHeight="1" x14ac:dyDescent="0.25"/>
    <row r="6" spans="1:25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P6" s="145"/>
      <c r="Q6" s="308" t="s">
        <v>45</v>
      </c>
      <c r="R6" s="309"/>
      <c r="S6" s="309"/>
      <c r="T6" s="309"/>
      <c r="U6" s="309"/>
      <c r="V6" s="309"/>
      <c r="W6" s="309"/>
      <c r="X6" s="309"/>
      <c r="Y6" s="309"/>
    </row>
    <row r="7" spans="1:25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3" t="str">
        <f>CONCATENATE("var. ",RIGHT(H7,2),"/",RIGHT(D7,2))</f>
        <v>var. 26/22</v>
      </c>
      <c r="K7" s="172" t="str">
        <f>CONCATENATE("dif. ",RIGHT(H7,2),"/",RIGHT(G7,2))</f>
        <v>dif. 26/25</v>
      </c>
      <c r="L7" s="172" t="str">
        <f>CONCATENATE("dif. ",RIGHT(H7,2),"/",RIGHT(D7,2))</f>
        <v>dif. 26/22</v>
      </c>
      <c r="M7" s="173" t="str">
        <f>CONCATENATE("Cuota s/ total lugares de residencia ",RIGHT(H7,4))</f>
        <v>Cuota s/ total lugares de residencia 2026</v>
      </c>
      <c r="P7" s="147"/>
      <c r="Q7" s="172" t="s">
        <v>274</v>
      </c>
      <c r="R7" s="172" t="s">
        <v>275</v>
      </c>
      <c r="S7" s="172" t="s">
        <v>276</v>
      </c>
      <c r="T7" s="172" t="s">
        <v>277</v>
      </c>
      <c r="U7" s="172" t="s">
        <v>278</v>
      </c>
      <c r="V7" s="172" t="s">
        <v>279</v>
      </c>
      <c r="W7" s="173" t="str">
        <f>CONCATENATE("var. ",RIGHT(V7,2),"/",RIGHT(U7,2))</f>
        <v>var. 26/25</v>
      </c>
      <c r="X7" s="172" t="str">
        <f>CONCATENATE("dif. ",RIGHT(V7,2),"/",RIGHT(U7,2))</f>
        <v>dif. 26/25</v>
      </c>
      <c r="Y7" s="173" t="str">
        <f>CONCATENATE("Cuota s/ total lugares de residencia ",RIGHT(V7,4))</f>
        <v>Cuota s/ total lugares de residencia 2026</v>
      </c>
    </row>
    <row r="8" spans="1:25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4"/>
      <c r="L8" s="153"/>
      <c r="M8" s="153"/>
      <c r="P8" s="155" t="s">
        <v>54</v>
      </c>
      <c r="Q8" s="153"/>
      <c r="R8" s="153"/>
      <c r="S8" s="153"/>
      <c r="T8" s="153"/>
      <c r="U8" s="153"/>
      <c r="V8" s="154"/>
      <c r="W8" s="154"/>
      <c r="X8" s="154"/>
      <c r="Y8" s="153"/>
    </row>
    <row r="9" spans="1:25" x14ac:dyDescent="0.25">
      <c r="A9" s="1" t="s">
        <v>101</v>
      </c>
      <c r="B9" s="156" t="s">
        <v>73</v>
      </c>
      <c r="C9" s="176">
        <v>378303</v>
      </c>
      <c r="D9" s="176">
        <v>1821530</v>
      </c>
      <c r="E9" s="176">
        <v>2092095</v>
      </c>
      <c r="F9" s="176">
        <v>2242211</v>
      </c>
      <c r="G9" s="176">
        <v>2228887</v>
      </c>
      <c r="H9" s="176">
        <v>2217196</v>
      </c>
      <c r="I9" s="177">
        <f>IFERROR(H9/G9-1,"-")</f>
        <v>-5.2452188020298829E-3</v>
      </c>
      <c r="J9" s="177">
        <f>IFERROR(H9/D9-1,"-")</f>
        <v>0.21721629619056504</v>
      </c>
      <c r="K9" s="176">
        <f>H9-G9</f>
        <v>-11691</v>
      </c>
      <c r="L9" s="176">
        <f>H9-D9</f>
        <v>395666</v>
      </c>
      <c r="M9" s="177">
        <f t="shared" ref="M9:M21" si="0">H9/H$9</f>
        <v>1</v>
      </c>
      <c r="P9" s="156" t="s">
        <v>73</v>
      </c>
      <c r="Q9" s="176">
        <v>30057</v>
      </c>
      <c r="R9" s="176">
        <v>103640</v>
      </c>
      <c r="S9" s="176">
        <v>112296</v>
      </c>
      <c r="T9" s="176">
        <v>120121</v>
      </c>
      <c r="U9" s="176">
        <v>112906</v>
      </c>
      <c r="V9" s="176">
        <v>116188</v>
      </c>
      <c r="W9" s="177">
        <f>IFERROR(V9/U9-1,"-")</f>
        <v>2.906842860432568E-2</v>
      </c>
      <c r="X9" s="176">
        <f>V9-U9</f>
        <v>3282</v>
      </c>
      <c r="Y9" s="177">
        <f t="shared" ref="Y9:Y21" si="1">V9/V$9</f>
        <v>1</v>
      </c>
    </row>
    <row r="10" spans="1:25" x14ac:dyDescent="0.25">
      <c r="A10" s="162" t="s">
        <v>108</v>
      </c>
      <c r="B10" s="159" t="s">
        <v>102</v>
      </c>
      <c r="C10" s="160">
        <v>194447</v>
      </c>
      <c r="D10" s="160">
        <v>345836</v>
      </c>
      <c r="E10" s="160">
        <v>368879</v>
      </c>
      <c r="F10" s="160">
        <v>368938</v>
      </c>
      <c r="G10" s="160">
        <v>373306</v>
      </c>
      <c r="H10" s="160">
        <v>382383</v>
      </c>
      <c r="I10" s="178">
        <f>IFERROR(H10/G10-1,"-")</f>
        <v>2.4315173075171614E-2</v>
      </c>
      <c r="J10" s="161">
        <f t="shared" ref="J10:J21" si="2">IFERROR(H10/D10-1,"-")</f>
        <v>0.10567725742837641</v>
      </c>
      <c r="K10" s="160">
        <f t="shared" ref="K10:K20" si="3">H10-G10</f>
        <v>9077</v>
      </c>
      <c r="L10" s="160">
        <f t="shared" ref="L10:L21" si="4">H10-D10</f>
        <v>36547</v>
      </c>
      <c r="M10" s="161">
        <f t="shared" si="0"/>
        <v>0.17246242551402763</v>
      </c>
      <c r="P10" s="159" t="s">
        <v>102</v>
      </c>
      <c r="Q10" s="160">
        <v>17683</v>
      </c>
      <c r="R10" s="160">
        <v>9518</v>
      </c>
      <c r="S10" s="160">
        <v>11034</v>
      </c>
      <c r="T10" s="160">
        <v>8325</v>
      </c>
      <c r="U10" s="160">
        <v>6547</v>
      </c>
      <c r="V10" s="160">
        <v>11376</v>
      </c>
      <c r="W10" s="178">
        <f>IFERROR(V10/U10-1,"-")</f>
        <v>0.73758973575683529</v>
      </c>
      <c r="X10" s="159">
        <f t="shared" ref="X10:X20" si="5">V10-U10</f>
        <v>4829</v>
      </c>
      <c r="Y10" s="161">
        <f t="shared" si="1"/>
        <v>9.7910283333907111E-2</v>
      </c>
    </row>
    <row r="11" spans="1:25" x14ac:dyDescent="0.25">
      <c r="A11" s="162" t="s">
        <v>105</v>
      </c>
      <c r="B11" s="163" t="s">
        <v>108</v>
      </c>
      <c r="C11" s="164">
        <v>135054</v>
      </c>
      <c r="D11" s="164">
        <v>149185</v>
      </c>
      <c r="E11" s="164">
        <v>146637</v>
      </c>
      <c r="F11" s="164">
        <v>140817</v>
      </c>
      <c r="G11" s="164">
        <v>135758</v>
      </c>
      <c r="H11" s="164">
        <v>154908</v>
      </c>
      <c r="I11" s="179">
        <f>IFERROR(H11/G11-1,"-")</f>
        <v>0.14105982704518327</v>
      </c>
      <c r="J11" s="165">
        <f t="shared" si="2"/>
        <v>3.8361765593055708E-2</v>
      </c>
      <c r="K11" s="164">
        <f t="shared" si="3"/>
        <v>19150</v>
      </c>
      <c r="L11" s="164">
        <f t="shared" si="4"/>
        <v>5723</v>
      </c>
      <c r="M11" s="165">
        <f t="shared" si="0"/>
        <v>6.9866624330911661E-2</v>
      </c>
      <c r="P11" s="163" t="s">
        <v>108</v>
      </c>
      <c r="Q11" s="164">
        <v>15475</v>
      </c>
      <c r="R11" s="164">
        <v>6630</v>
      </c>
      <c r="S11" s="164">
        <v>7369</v>
      </c>
      <c r="T11" s="164">
        <v>5252</v>
      </c>
      <c r="U11" s="164">
        <v>3002</v>
      </c>
      <c r="V11" s="164">
        <v>6873</v>
      </c>
      <c r="W11" s="179">
        <f>IFERROR(V11/U11-1,"-")</f>
        <v>1.2894736842105261</v>
      </c>
      <c r="X11" s="163">
        <f t="shared" si="5"/>
        <v>3871</v>
      </c>
      <c r="Y11" s="165">
        <f>V11/V$9</f>
        <v>5.915412951423555E-2</v>
      </c>
    </row>
    <row r="12" spans="1:25" x14ac:dyDescent="0.25">
      <c r="A12" s="1"/>
      <c r="B12" s="163" t="s">
        <v>105</v>
      </c>
      <c r="C12" s="164">
        <v>59393</v>
      </c>
      <c r="D12" s="164">
        <v>196651</v>
      </c>
      <c r="E12" s="164">
        <v>222242</v>
      </c>
      <c r="F12" s="164">
        <v>228121</v>
      </c>
      <c r="G12" s="164">
        <v>237548</v>
      </c>
      <c r="H12" s="164">
        <v>227475</v>
      </c>
      <c r="I12" s="179">
        <f>IFERROR(H12/G12-1,"-")</f>
        <v>-4.2404061494939915E-2</v>
      </c>
      <c r="J12" s="165">
        <f t="shared" si="2"/>
        <v>0.15674468983122392</v>
      </c>
      <c r="K12" s="164">
        <f t="shared" si="3"/>
        <v>-10073</v>
      </c>
      <c r="L12" s="164">
        <f t="shared" si="4"/>
        <v>30824</v>
      </c>
      <c r="M12" s="165">
        <f t="shared" si="0"/>
        <v>0.10259580118311597</v>
      </c>
      <c r="P12" s="163" t="s">
        <v>105</v>
      </c>
      <c r="Q12" s="164">
        <v>2208</v>
      </c>
      <c r="R12" s="164">
        <v>2888</v>
      </c>
      <c r="S12" s="164">
        <v>3665</v>
      </c>
      <c r="T12" s="164">
        <v>3073</v>
      </c>
      <c r="U12" s="164">
        <v>3545</v>
      </c>
      <c r="V12" s="164">
        <v>4503</v>
      </c>
      <c r="W12" s="179">
        <f>IFERROR(V12/U12-1,"-")</f>
        <v>0.2702397743300422</v>
      </c>
      <c r="X12" s="163">
        <f t="shared" si="5"/>
        <v>958</v>
      </c>
      <c r="Y12" s="165">
        <f t="shared" si="1"/>
        <v>3.8756153819671568E-2</v>
      </c>
    </row>
    <row r="13" spans="1:25" s="57" customFormat="1" x14ac:dyDescent="0.25">
      <c r="B13" s="159" t="s">
        <v>112</v>
      </c>
      <c r="C13" s="160">
        <v>183856</v>
      </c>
      <c r="D13" s="160">
        <v>1475694</v>
      </c>
      <c r="E13" s="160">
        <v>1723216</v>
      </c>
      <c r="F13" s="160">
        <v>1873273</v>
      </c>
      <c r="G13" s="160">
        <v>1855581</v>
      </c>
      <c r="H13" s="160">
        <v>1834813</v>
      </c>
      <c r="I13" s="178">
        <f>IFERROR(H13/G13-1,"-")</f>
        <v>-1.1192181855709915E-2</v>
      </c>
      <c r="J13" s="161">
        <f t="shared" si="2"/>
        <v>0.24335600741075036</v>
      </c>
      <c r="K13" s="160">
        <f t="shared" si="3"/>
        <v>-20768</v>
      </c>
      <c r="L13" s="160">
        <f t="shared" si="4"/>
        <v>359119</v>
      </c>
      <c r="M13" s="161">
        <f t="shared" si="0"/>
        <v>0.82753757448597243</v>
      </c>
      <c r="P13" s="159" t="s">
        <v>112</v>
      </c>
      <c r="Q13" s="160">
        <v>12374</v>
      </c>
      <c r="R13" s="160">
        <v>94122</v>
      </c>
      <c r="S13" s="160">
        <v>101262</v>
      </c>
      <c r="T13" s="160">
        <v>111796</v>
      </c>
      <c r="U13" s="160">
        <v>106359</v>
      </c>
      <c r="V13" s="160">
        <v>104812</v>
      </c>
      <c r="W13" s="178">
        <f>IFERROR(V13/U13-1,"-")</f>
        <v>-1.454507846068509E-2</v>
      </c>
      <c r="X13" s="159">
        <f t="shared" si="5"/>
        <v>-1547</v>
      </c>
      <c r="Y13" s="161">
        <f t="shared" si="1"/>
        <v>0.90208971666609283</v>
      </c>
    </row>
    <row r="14" spans="1:25" s="57" customFormat="1" x14ac:dyDescent="0.25">
      <c r="B14" s="163" t="s">
        <v>115</v>
      </c>
      <c r="C14" s="164">
        <v>8615</v>
      </c>
      <c r="D14" s="164">
        <v>629929</v>
      </c>
      <c r="E14" s="164">
        <v>755555</v>
      </c>
      <c r="F14" s="164">
        <v>828149</v>
      </c>
      <c r="G14" s="164">
        <v>831395</v>
      </c>
      <c r="H14" s="164">
        <v>824500</v>
      </c>
      <c r="I14" s="179">
        <f t="shared" ref="I14:I21" si="6">IFERROR(H14/G14-1,"-")</f>
        <v>-8.2932901929888558E-3</v>
      </c>
      <c r="J14" s="165">
        <f t="shared" si="2"/>
        <v>0.30887766716566478</v>
      </c>
      <c r="K14" s="164">
        <f t="shared" si="3"/>
        <v>-6895</v>
      </c>
      <c r="L14" s="164">
        <f t="shared" si="4"/>
        <v>194571</v>
      </c>
      <c r="M14" s="165">
        <f t="shared" si="0"/>
        <v>0.37186608671493182</v>
      </c>
      <c r="P14" s="163" t="s">
        <v>115</v>
      </c>
      <c r="Q14" s="164">
        <v>368</v>
      </c>
      <c r="R14" s="164">
        <v>38084</v>
      </c>
      <c r="S14" s="164">
        <v>39572</v>
      </c>
      <c r="T14" s="164">
        <v>46847</v>
      </c>
      <c r="U14" s="164">
        <v>46674</v>
      </c>
      <c r="V14" s="164">
        <v>43782</v>
      </c>
      <c r="W14" s="179">
        <f t="shared" ref="W14:W21" si="7">IFERROR(V14/U14-1,"-")</f>
        <v>-6.196169173415611E-2</v>
      </c>
      <c r="X14" s="163">
        <f t="shared" si="5"/>
        <v>-2892</v>
      </c>
      <c r="Y14" s="165">
        <f t="shared" si="1"/>
        <v>0.37682032567907187</v>
      </c>
    </row>
    <row r="15" spans="1:25" x14ac:dyDescent="0.25">
      <c r="A15" s="1"/>
      <c r="B15" s="163" t="s">
        <v>118</v>
      </c>
      <c r="C15" s="164">
        <v>25974</v>
      </c>
      <c r="D15" s="164">
        <v>156103</v>
      </c>
      <c r="E15" s="164">
        <v>187152</v>
      </c>
      <c r="F15" s="164">
        <v>202778</v>
      </c>
      <c r="G15" s="164">
        <v>194318</v>
      </c>
      <c r="H15" s="164">
        <v>188210</v>
      </c>
      <c r="I15" s="179">
        <f t="shared" si="6"/>
        <v>-3.1433011867145644E-2</v>
      </c>
      <c r="J15" s="165">
        <f t="shared" si="2"/>
        <v>0.2056783021466595</v>
      </c>
      <c r="K15" s="164">
        <f t="shared" si="3"/>
        <v>-6108</v>
      </c>
      <c r="L15" s="164">
        <f t="shared" si="4"/>
        <v>32107</v>
      </c>
      <c r="M15" s="165">
        <f t="shared" si="0"/>
        <v>8.4886496277279955E-2</v>
      </c>
      <c r="P15" s="163" t="s">
        <v>118</v>
      </c>
      <c r="Q15" s="164">
        <v>1278</v>
      </c>
      <c r="R15" s="164">
        <v>6322</v>
      </c>
      <c r="S15" s="164">
        <v>8851</v>
      </c>
      <c r="T15" s="164">
        <v>10325</v>
      </c>
      <c r="U15" s="164">
        <v>8815</v>
      </c>
      <c r="V15" s="164">
        <v>9210</v>
      </c>
      <c r="W15" s="179">
        <f t="shared" si="7"/>
        <v>4.4809982983550656E-2</v>
      </c>
      <c r="X15" s="163">
        <f t="shared" si="5"/>
        <v>395</v>
      </c>
      <c r="Y15" s="165">
        <f t="shared" si="1"/>
        <v>7.9268082762419534E-2</v>
      </c>
    </row>
    <row r="16" spans="1:25" x14ac:dyDescent="0.25">
      <c r="A16" s="1"/>
      <c r="B16" s="163" t="s">
        <v>121</v>
      </c>
      <c r="C16" s="164">
        <v>36195</v>
      </c>
      <c r="D16" s="164">
        <v>83832</v>
      </c>
      <c r="E16" s="164">
        <v>97110</v>
      </c>
      <c r="F16" s="164">
        <v>103308</v>
      </c>
      <c r="G16" s="164">
        <v>96955</v>
      </c>
      <c r="H16" s="164">
        <v>98722</v>
      </c>
      <c r="I16" s="179">
        <f t="shared" si="6"/>
        <v>1.822494971894173E-2</v>
      </c>
      <c r="J16" s="165">
        <f t="shared" si="2"/>
        <v>0.17761713903998477</v>
      </c>
      <c r="K16" s="164">
        <f t="shared" si="3"/>
        <v>1767</v>
      </c>
      <c r="L16" s="164">
        <f t="shared" si="4"/>
        <v>14890</v>
      </c>
      <c r="M16" s="165">
        <f t="shared" si="0"/>
        <v>4.4525608020220132E-2</v>
      </c>
      <c r="P16" s="163" t="s">
        <v>121</v>
      </c>
      <c r="Q16" s="164">
        <v>4080</v>
      </c>
      <c r="R16" s="164">
        <v>11900</v>
      </c>
      <c r="S16" s="164">
        <v>11101</v>
      </c>
      <c r="T16" s="164">
        <v>11655</v>
      </c>
      <c r="U16" s="164">
        <v>9807</v>
      </c>
      <c r="V16" s="164">
        <v>10330</v>
      </c>
      <c r="W16" s="179">
        <f t="shared" si="7"/>
        <v>5.3329254614051136E-2</v>
      </c>
      <c r="X16" s="163">
        <f t="shared" si="5"/>
        <v>523</v>
      </c>
      <c r="Y16" s="165">
        <f t="shared" si="1"/>
        <v>8.8907632457740901E-2</v>
      </c>
    </row>
    <row r="17" spans="1:25" x14ac:dyDescent="0.25">
      <c r="A17" s="1"/>
      <c r="B17" s="163" t="s">
        <v>128</v>
      </c>
      <c r="C17" s="164">
        <v>3793</v>
      </c>
      <c r="D17" s="164">
        <v>75561</v>
      </c>
      <c r="E17" s="164">
        <v>65126</v>
      </c>
      <c r="F17" s="164">
        <v>72377</v>
      </c>
      <c r="G17" s="164">
        <v>66858</v>
      </c>
      <c r="H17" s="164">
        <v>68412</v>
      </c>
      <c r="I17" s="179">
        <f t="shared" si="6"/>
        <v>2.3243291752669926E-2</v>
      </c>
      <c r="J17" s="165">
        <f t="shared" si="2"/>
        <v>-9.4612299996029714E-2</v>
      </c>
      <c r="K17" s="164">
        <f t="shared" si="3"/>
        <v>1554</v>
      </c>
      <c r="L17" s="164">
        <f t="shared" si="4"/>
        <v>-7149</v>
      </c>
      <c r="M17" s="165">
        <f t="shared" si="0"/>
        <v>3.0855188264817365E-2</v>
      </c>
      <c r="P17" s="163" t="s">
        <v>128</v>
      </c>
      <c r="Q17" s="164">
        <v>156</v>
      </c>
      <c r="R17" s="164">
        <v>4160</v>
      </c>
      <c r="S17" s="164">
        <v>3592</v>
      </c>
      <c r="T17" s="164">
        <v>2836</v>
      </c>
      <c r="U17" s="164">
        <v>2607</v>
      </c>
      <c r="V17" s="164">
        <v>2027</v>
      </c>
      <c r="W17" s="179">
        <f t="shared" si="7"/>
        <v>-0.22247794399693133</v>
      </c>
      <c r="X17" s="163">
        <f t="shared" si="5"/>
        <v>-580</v>
      </c>
      <c r="Y17" s="165">
        <f t="shared" si="1"/>
        <v>1.744586360037181E-2</v>
      </c>
    </row>
    <row r="18" spans="1:25" x14ac:dyDescent="0.25">
      <c r="A18" s="1"/>
      <c r="B18" s="163" t="s">
        <v>124</v>
      </c>
      <c r="C18" s="164">
        <v>7553</v>
      </c>
      <c r="D18" s="164">
        <v>62498</v>
      </c>
      <c r="E18" s="164">
        <v>60701</v>
      </c>
      <c r="F18" s="164">
        <v>65970</v>
      </c>
      <c r="G18" s="164">
        <v>60345</v>
      </c>
      <c r="H18" s="164">
        <v>62017</v>
      </c>
      <c r="I18" s="179">
        <f t="shared" si="6"/>
        <v>2.7707349407573023E-2</v>
      </c>
      <c r="J18" s="165">
        <f t="shared" si="2"/>
        <v>-7.6962462798809694E-3</v>
      </c>
      <c r="K18" s="164">
        <f t="shared" si="3"/>
        <v>1672</v>
      </c>
      <c r="L18" s="164">
        <f t="shared" si="4"/>
        <v>-481</v>
      </c>
      <c r="M18" s="165">
        <f t="shared" si="0"/>
        <v>2.7970914614675473E-2</v>
      </c>
      <c r="P18" s="163" t="s">
        <v>124</v>
      </c>
      <c r="Q18" s="164">
        <v>366</v>
      </c>
      <c r="R18" s="164">
        <v>1931</v>
      </c>
      <c r="S18" s="164">
        <v>1999</v>
      </c>
      <c r="T18" s="164">
        <v>2456</v>
      </c>
      <c r="U18" s="164">
        <v>1838</v>
      </c>
      <c r="V18" s="164">
        <v>1896</v>
      </c>
      <c r="W18" s="179">
        <f t="shared" si="7"/>
        <v>3.1556039173014083E-2</v>
      </c>
      <c r="X18" s="163">
        <f t="shared" si="5"/>
        <v>58</v>
      </c>
      <c r="Y18" s="165">
        <f t="shared" si="1"/>
        <v>1.6318380555651185E-2</v>
      </c>
    </row>
    <row r="19" spans="1:25" x14ac:dyDescent="0.25">
      <c r="A19" s="162" t="s">
        <v>149</v>
      </c>
      <c r="B19" s="163" t="s">
        <v>133</v>
      </c>
      <c r="C19" s="164">
        <v>525</v>
      </c>
      <c r="D19" s="164">
        <v>32029</v>
      </c>
      <c r="E19" s="164">
        <v>41258</v>
      </c>
      <c r="F19" s="164">
        <v>36367</v>
      </c>
      <c r="G19" s="164">
        <v>35576</v>
      </c>
      <c r="H19" s="164">
        <v>32172</v>
      </c>
      <c r="I19" s="179">
        <f t="shared" si="6"/>
        <v>-9.5682482572520766E-2</v>
      </c>
      <c r="J19" s="165">
        <f t="shared" si="2"/>
        <v>4.4647038621250523E-3</v>
      </c>
      <c r="K19" s="164">
        <f t="shared" si="3"/>
        <v>-3404</v>
      </c>
      <c r="L19" s="164">
        <f t="shared" si="4"/>
        <v>143</v>
      </c>
      <c r="M19" s="165">
        <f t="shared" si="0"/>
        <v>1.4510219213817814E-2</v>
      </c>
      <c r="P19" s="163" t="s">
        <v>133</v>
      </c>
      <c r="Q19" s="164">
        <v>34</v>
      </c>
      <c r="R19" s="164">
        <v>1767</v>
      </c>
      <c r="S19" s="164">
        <v>2238</v>
      </c>
      <c r="T19" s="164">
        <v>1944</v>
      </c>
      <c r="U19" s="164">
        <v>2225</v>
      </c>
      <c r="V19" s="164">
        <v>1817</v>
      </c>
      <c r="W19" s="179">
        <f t="shared" si="7"/>
        <v>-0.1833707865168539</v>
      </c>
      <c r="X19" s="163">
        <f t="shared" si="5"/>
        <v>-408</v>
      </c>
      <c r="Y19" s="165">
        <f t="shared" si="1"/>
        <v>1.5638448032499055E-2</v>
      </c>
    </row>
    <row r="20" spans="1:25" x14ac:dyDescent="0.25">
      <c r="A20" s="167" t="s">
        <v>150</v>
      </c>
      <c r="B20" s="163" t="s">
        <v>136</v>
      </c>
      <c r="C20" s="164">
        <v>2444</v>
      </c>
      <c r="D20" s="164">
        <v>25354</v>
      </c>
      <c r="E20" s="164">
        <v>37850</v>
      </c>
      <c r="F20" s="164">
        <v>40023</v>
      </c>
      <c r="G20" s="164">
        <v>31635</v>
      </c>
      <c r="H20" s="164">
        <v>32229</v>
      </c>
      <c r="I20" s="179">
        <f t="shared" si="6"/>
        <v>1.8776671408250456E-2</v>
      </c>
      <c r="J20" s="165">
        <f t="shared" si="2"/>
        <v>0.27116036917251707</v>
      </c>
      <c r="K20" s="164">
        <f t="shared" si="3"/>
        <v>594</v>
      </c>
      <c r="L20" s="164">
        <f t="shared" si="4"/>
        <v>6875</v>
      </c>
      <c r="M20" s="165">
        <f t="shared" si="0"/>
        <v>1.4535927360503988E-2</v>
      </c>
      <c r="P20" s="163" t="s">
        <v>136</v>
      </c>
      <c r="Q20" s="164">
        <v>37</v>
      </c>
      <c r="R20" s="164">
        <v>876</v>
      </c>
      <c r="S20" s="164">
        <v>1574</v>
      </c>
      <c r="T20" s="164">
        <v>1555</v>
      </c>
      <c r="U20" s="164">
        <v>1070</v>
      </c>
      <c r="V20" s="164">
        <v>1090</v>
      </c>
      <c r="W20" s="179">
        <f t="shared" si="7"/>
        <v>1.8691588785046731E-2</v>
      </c>
      <c r="X20" s="163">
        <f t="shared" si="5"/>
        <v>20</v>
      </c>
      <c r="Y20" s="165">
        <f t="shared" si="1"/>
        <v>9.3813474713395524E-3</v>
      </c>
    </row>
    <row r="21" spans="1:25" x14ac:dyDescent="0.25">
      <c r="B21" s="168" t="s">
        <v>150</v>
      </c>
      <c r="C21" s="169">
        <f t="shared" ref="C21:H21" si="8">C13-SUM(C14:C20)</f>
        <v>98757</v>
      </c>
      <c r="D21" s="169">
        <f t="shared" si="8"/>
        <v>410388</v>
      </c>
      <c r="E21" s="169">
        <f t="shared" si="8"/>
        <v>478464</v>
      </c>
      <c r="F21" s="169">
        <f t="shared" si="8"/>
        <v>524301</v>
      </c>
      <c r="G21" s="169">
        <f t="shared" si="8"/>
        <v>538499</v>
      </c>
      <c r="H21" s="169">
        <f t="shared" si="8"/>
        <v>528551</v>
      </c>
      <c r="I21" s="180">
        <f t="shared" si="6"/>
        <v>-1.8473571910068487E-2</v>
      </c>
      <c r="J21" s="170">
        <f t="shared" si="2"/>
        <v>0.28792995896566187</v>
      </c>
      <c r="K21" s="169">
        <f>H21-G21</f>
        <v>-9948</v>
      </c>
      <c r="L21" s="169">
        <f t="shared" si="4"/>
        <v>118163</v>
      </c>
      <c r="M21" s="170">
        <f t="shared" si="0"/>
        <v>0.2383871340197258</v>
      </c>
      <c r="P21" s="168" t="s">
        <v>150</v>
      </c>
      <c r="Q21" s="169">
        <f t="shared" ref="Q21:V21" si="9">Q13-SUM(Q14:Q20)</f>
        <v>6055</v>
      </c>
      <c r="R21" s="169">
        <f t="shared" si="9"/>
        <v>29082</v>
      </c>
      <c r="S21" s="169">
        <f t="shared" si="9"/>
        <v>32335</v>
      </c>
      <c r="T21" s="169">
        <f t="shared" si="9"/>
        <v>34178</v>
      </c>
      <c r="U21" s="169">
        <f t="shared" si="9"/>
        <v>33323</v>
      </c>
      <c r="V21" s="169">
        <f t="shared" si="9"/>
        <v>34660</v>
      </c>
      <c r="W21" s="180">
        <f t="shared" si="7"/>
        <v>4.012243795576631E-2</v>
      </c>
      <c r="X21" s="168">
        <f>V21-U21</f>
        <v>1337</v>
      </c>
      <c r="Y21" s="170">
        <f t="shared" si="1"/>
        <v>0.29830963610699901</v>
      </c>
    </row>
    <row r="22" spans="1:25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4"/>
      <c r="L22" s="153"/>
      <c r="M22" s="153"/>
    </row>
    <row r="23" spans="1:25" x14ac:dyDescent="0.25">
      <c r="B23" s="156" t="s">
        <v>73</v>
      </c>
      <c r="C23" s="176">
        <v>134314</v>
      </c>
      <c r="D23" s="176">
        <v>683221</v>
      </c>
      <c r="E23" s="176">
        <v>758695</v>
      </c>
      <c r="F23" s="176">
        <v>801883</v>
      </c>
      <c r="G23" s="176">
        <v>771372</v>
      </c>
      <c r="H23" s="176">
        <v>766314</v>
      </c>
      <c r="I23" s="177">
        <f>IFERROR(H23/G23-1,"-")</f>
        <v>-6.5571475241518185E-3</v>
      </c>
      <c r="J23" s="177">
        <f>IFERROR(H23/D23-1,"-")</f>
        <v>0.12161950525525422</v>
      </c>
      <c r="K23" s="176">
        <f>H23-G23</f>
        <v>-5058</v>
      </c>
      <c r="L23" s="176">
        <f>H23-D23</f>
        <v>83093</v>
      </c>
      <c r="M23" s="177">
        <f t="shared" ref="M23:M35" si="10">H23/H$9</f>
        <v>0.34562303016963769</v>
      </c>
    </row>
    <row r="24" spans="1:25" x14ac:dyDescent="0.25">
      <c r="B24" s="159" t="s">
        <v>102</v>
      </c>
      <c r="C24" s="160">
        <v>67859</v>
      </c>
      <c r="D24" s="160">
        <v>65893</v>
      </c>
      <c r="E24" s="160">
        <v>57104</v>
      </c>
      <c r="F24" s="160">
        <v>49839</v>
      </c>
      <c r="G24" s="160">
        <v>47755</v>
      </c>
      <c r="H24" s="160">
        <v>45034</v>
      </c>
      <c r="I24" s="178">
        <f>IFERROR(H24/G24-1,"-")</f>
        <v>-5.6978326876766849E-2</v>
      </c>
      <c r="J24" s="161">
        <f t="shared" ref="J24:J35" si="11">IFERROR(H24/D24-1,"-")</f>
        <v>-0.31655866328745086</v>
      </c>
      <c r="K24" s="160">
        <f t="shared" ref="K24:K34" si="12">H24-G24</f>
        <v>-2721</v>
      </c>
      <c r="L24" s="160">
        <f t="shared" ref="L24:L35" si="13">H24-D24</f>
        <v>-20859</v>
      </c>
      <c r="M24" s="161">
        <f t="shared" si="10"/>
        <v>2.031123996254729E-2</v>
      </c>
    </row>
    <row r="25" spans="1:25" x14ac:dyDescent="0.25">
      <c r="B25" s="163" t="s">
        <v>108</v>
      </c>
      <c r="C25" s="164">
        <v>44610</v>
      </c>
      <c r="D25" s="164">
        <v>30408</v>
      </c>
      <c r="E25" s="164">
        <v>24427</v>
      </c>
      <c r="F25" s="164">
        <v>18596</v>
      </c>
      <c r="G25" s="164">
        <v>20243</v>
      </c>
      <c r="H25" s="164">
        <v>19540</v>
      </c>
      <c r="I25" s="179">
        <f>IFERROR(H25/G25-1,"-")</f>
        <v>-3.4728054142172615E-2</v>
      </c>
      <c r="J25" s="165">
        <f t="shared" si="11"/>
        <v>-0.35740594580373586</v>
      </c>
      <c r="K25" s="164">
        <f t="shared" si="12"/>
        <v>-703</v>
      </c>
      <c r="L25" s="164">
        <f t="shared" si="13"/>
        <v>-10868</v>
      </c>
      <c r="M25" s="165">
        <f t="shared" si="10"/>
        <v>8.8129330920676385E-3</v>
      </c>
    </row>
    <row r="26" spans="1:25" x14ac:dyDescent="0.25">
      <c r="B26" s="163" t="s">
        <v>105</v>
      </c>
      <c r="C26" s="164">
        <v>23249</v>
      </c>
      <c r="D26" s="164">
        <v>35485</v>
      </c>
      <c r="E26" s="164">
        <v>32677</v>
      </c>
      <c r="F26" s="164">
        <v>31243</v>
      </c>
      <c r="G26" s="164">
        <v>27512</v>
      </c>
      <c r="H26" s="164">
        <v>25494</v>
      </c>
      <c r="I26" s="179">
        <f>IFERROR(H26/G26-1,"-")</f>
        <v>-7.3349810991567344E-2</v>
      </c>
      <c r="J26" s="165">
        <f t="shared" si="11"/>
        <v>-0.28155558686769055</v>
      </c>
      <c r="K26" s="164">
        <f t="shared" si="12"/>
        <v>-2018</v>
      </c>
      <c r="L26" s="164">
        <f t="shared" si="13"/>
        <v>-9991</v>
      </c>
      <c r="M26" s="165">
        <f t="shared" si="10"/>
        <v>1.1498306870479652E-2</v>
      </c>
    </row>
    <row r="27" spans="1:25" x14ac:dyDescent="0.25">
      <c r="B27" s="159" t="s">
        <v>112</v>
      </c>
      <c r="C27" s="160">
        <v>66455</v>
      </c>
      <c r="D27" s="160">
        <v>617328</v>
      </c>
      <c r="E27" s="160">
        <v>701591</v>
      </c>
      <c r="F27" s="160">
        <v>752044</v>
      </c>
      <c r="G27" s="160">
        <v>723617</v>
      </c>
      <c r="H27" s="160">
        <v>721280</v>
      </c>
      <c r="I27" s="178">
        <f>IFERROR(H27/G27-1,"-")</f>
        <v>-3.2296090335081074E-3</v>
      </c>
      <c r="J27" s="161">
        <f t="shared" si="11"/>
        <v>0.16839022367363854</v>
      </c>
      <c r="K27" s="160">
        <f t="shared" si="12"/>
        <v>-2337</v>
      </c>
      <c r="L27" s="160">
        <f t="shared" si="13"/>
        <v>103952</v>
      </c>
      <c r="M27" s="161">
        <f t="shared" si="10"/>
        <v>0.32531179020709039</v>
      </c>
    </row>
    <row r="28" spans="1:25" x14ac:dyDescent="0.25">
      <c r="B28" s="163" t="s">
        <v>115</v>
      </c>
      <c r="C28" s="164">
        <v>2943</v>
      </c>
      <c r="D28" s="164">
        <v>294265</v>
      </c>
      <c r="E28" s="164">
        <v>345601</v>
      </c>
      <c r="F28" s="164">
        <v>376629</v>
      </c>
      <c r="G28" s="164">
        <v>370785</v>
      </c>
      <c r="H28" s="164">
        <v>365093</v>
      </c>
      <c r="I28" s="179">
        <f t="shared" ref="I28:I35" si="14">IFERROR(H28/G28-1,"-")</f>
        <v>-1.5351214315573736E-2</v>
      </c>
      <c r="J28" s="165">
        <f t="shared" si="11"/>
        <v>0.24069461199938824</v>
      </c>
      <c r="K28" s="164">
        <f t="shared" si="12"/>
        <v>-5692</v>
      </c>
      <c r="L28" s="164">
        <f t="shared" si="13"/>
        <v>70828</v>
      </c>
      <c r="M28" s="165">
        <f t="shared" si="10"/>
        <v>0.16466428768588795</v>
      </c>
    </row>
    <row r="29" spans="1:25" x14ac:dyDescent="0.25">
      <c r="B29" s="163" t="s">
        <v>118</v>
      </c>
      <c r="C29" s="164">
        <v>10133</v>
      </c>
      <c r="D29" s="164">
        <v>65984</v>
      </c>
      <c r="E29" s="164">
        <v>76107</v>
      </c>
      <c r="F29" s="164">
        <v>78866</v>
      </c>
      <c r="G29" s="164">
        <v>71497</v>
      </c>
      <c r="H29" s="164">
        <v>70015</v>
      </c>
      <c r="I29" s="179">
        <f t="shared" si="14"/>
        <v>-2.0728142439542907E-2</v>
      </c>
      <c r="J29" s="165">
        <f t="shared" si="11"/>
        <v>6.1090567410281293E-2</v>
      </c>
      <c r="K29" s="164">
        <f t="shared" si="12"/>
        <v>-1482</v>
      </c>
      <c r="L29" s="164">
        <f t="shared" si="13"/>
        <v>4031</v>
      </c>
      <c r="M29" s="165">
        <f t="shared" si="10"/>
        <v>3.1578173512851367E-2</v>
      </c>
    </row>
    <row r="30" spans="1:25" x14ac:dyDescent="0.25">
      <c r="B30" s="163" t="s">
        <v>121</v>
      </c>
      <c r="C30" s="164">
        <v>12331</v>
      </c>
      <c r="D30" s="164">
        <v>27461</v>
      </c>
      <c r="E30" s="164">
        <v>28821</v>
      </c>
      <c r="F30" s="164">
        <v>28446</v>
      </c>
      <c r="G30" s="164">
        <v>23489</v>
      </c>
      <c r="H30" s="164">
        <v>26035</v>
      </c>
      <c r="I30" s="179">
        <f t="shared" si="14"/>
        <v>0.10839116182042652</v>
      </c>
      <c r="J30" s="165">
        <f t="shared" si="11"/>
        <v>-5.1928189068133013E-2</v>
      </c>
      <c r="K30" s="164">
        <f t="shared" si="12"/>
        <v>2546</v>
      </c>
      <c r="L30" s="164">
        <f t="shared" si="13"/>
        <v>-1426</v>
      </c>
      <c r="M30" s="165">
        <f t="shared" si="10"/>
        <v>1.1742308753939661E-2</v>
      </c>
    </row>
    <row r="31" spans="1:25" x14ac:dyDescent="0.25">
      <c r="B31" s="163" t="s">
        <v>128</v>
      </c>
      <c r="C31" s="164">
        <v>1443</v>
      </c>
      <c r="D31" s="164">
        <v>34729</v>
      </c>
      <c r="E31" s="164">
        <v>28769</v>
      </c>
      <c r="F31" s="164">
        <v>30041</v>
      </c>
      <c r="G31" s="164">
        <v>27791</v>
      </c>
      <c r="H31" s="164">
        <v>29378</v>
      </c>
      <c r="I31" s="179">
        <f t="shared" si="14"/>
        <v>5.710481810658119E-2</v>
      </c>
      <c r="J31" s="165">
        <f t="shared" si="11"/>
        <v>-0.15407872383310772</v>
      </c>
      <c r="K31" s="164">
        <f t="shared" si="12"/>
        <v>1587</v>
      </c>
      <c r="L31" s="164">
        <f t="shared" si="13"/>
        <v>-5351</v>
      </c>
      <c r="M31" s="165">
        <f t="shared" si="10"/>
        <v>1.3250069006077947E-2</v>
      </c>
    </row>
    <row r="32" spans="1:25" x14ac:dyDescent="0.25">
      <c r="B32" s="163" t="s">
        <v>124</v>
      </c>
      <c r="C32" s="164">
        <v>4127</v>
      </c>
      <c r="D32" s="164">
        <v>36864</v>
      </c>
      <c r="E32" s="164">
        <v>32894</v>
      </c>
      <c r="F32" s="164">
        <v>34121</v>
      </c>
      <c r="G32" s="164">
        <v>33135</v>
      </c>
      <c r="H32" s="164">
        <v>33887</v>
      </c>
      <c r="I32" s="179">
        <f t="shared" si="14"/>
        <v>2.2695035460992941E-2</v>
      </c>
      <c r="J32" s="165">
        <f t="shared" si="11"/>
        <v>-8.075629340277779E-2</v>
      </c>
      <c r="K32" s="164">
        <f t="shared" si="12"/>
        <v>752</v>
      </c>
      <c r="L32" s="164">
        <f t="shared" si="13"/>
        <v>-2977</v>
      </c>
      <c r="M32" s="165">
        <f t="shared" si="10"/>
        <v>1.5283718714989564E-2</v>
      </c>
    </row>
    <row r="33" spans="2:13" x14ac:dyDescent="0.25">
      <c r="B33" s="163" t="s">
        <v>133</v>
      </c>
      <c r="C33" s="164">
        <v>134</v>
      </c>
      <c r="D33" s="164">
        <v>12546</v>
      </c>
      <c r="E33" s="164">
        <v>14777</v>
      </c>
      <c r="F33" s="164">
        <v>13260</v>
      </c>
      <c r="G33" s="164">
        <v>12479</v>
      </c>
      <c r="H33" s="164">
        <v>12893</v>
      </c>
      <c r="I33" s="179">
        <f t="shared" si="14"/>
        <v>3.3175735235195125E-2</v>
      </c>
      <c r="J33" s="165">
        <f t="shared" si="11"/>
        <v>2.7658217758648185E-2</v>
      </c>
      <c r="K33" s="164">
        <f t="shared" si="12"/>
        <v>414</v>
      </c>
      <c r="L33" s="164">
        <f t="shared" si="13"/>
        <v>347</v>
      </c>
      <c r="M33" s="165">
        <f t="shared" si="10"/>
        <v>5.8150023723658167E-3</v>
      </c>
    </row>
    <row r="34" spans="2:13" x14ac:dyDescent="0.25">
      <c r="B34" s="163" t="s">
        <v>136</v>
      </c>
      <c r="C34" s="164">
        <v>319</v>
      </c>
      <c r="D34" s="164">
        <v>7647</v>
      </c>
      <c r="E34" s="164">
        <v>13233</v>
      </c>
      <c r="F34" s="164">
        <v>13117</v>
      </c>
      <c r="G34" s="164">
        <v>10601</v>
      </c>
      <c r="H34" s="164">
        <v>10824</v>
      </c>
      <c r="I34" s="179">
        <f t="shared" si="14"/>
        <v>2.1035751344212761E-2</v>
      </c>
      <c r="J34" s="165">
        <f t="shared" si="11"/>
        <v>0.41545704197724609</v>
      </c>
      <c r="K34" s="164">
        <f t="shared" si="12"/>
        <v>223</v>
      </c>
      <c r="L34" s="164">
        <f t="shared" si="13"/>
        <v>3177</v>
      </c>
      <c r="M34" s="165">
        <f t="shared" si="10"/>
        <v>4.8818417496694026E-3</v>
      </c>
    </row>
    <row r="35" spans="2:13" x14ac:dyDescent="0.25">
      <c r="B35" s="168" t="s">
        <v>150</v>
      </c>
      <c r="C35" s="169">
        <f t="shared" ref="C35:H35" si="15">C27-SUM(C28:C34)</f>
        <v>35025</v>
      </c>
      <c r="D35" s="169">
        <f t="shared" si="15"/>
        <v>137832</v>
      </c>
      <c r="E35" s="169">
        <f t="shared" si="15"/>
        <v>161389</v>
      </c>
      <c r="F35" s="169">
        <f t="shared" si="15"/>
        <v>177564</v>
      </c>
      <c r="G35" s="169">
        <f t="shared" si="15"/>
        <v>173840</v>
      </c>
      <c r="H35" s="169">
        <f t="shared" si="15"/>
        <v>173155</v>
      </c>
      <c r="I35" s="180">
        <f t="shared" si="14"/>
        <v>-3.9404049700874078E-3</v>
      </c>
      <c r="J35" s="170">
        <f t="shared" si="11"/>
        <v>0.25627575599280283</v>
      </c>
      <c r="K35" s="169">
        <f>H35-G35</f>
        <v>-685</v>
      </c>
      <c r="L35" s="169">
        <f t="shared" si="13"/>
        <v>35323</v>
      </c>
      <c r="M35" s="170">
        <f t="shared" si="10"/>
        <v>7.8096388411308698E-2</v>
      </c>
    </row>
    <row r="36" spans="2:13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4"/>
      <c r="L36" s="153"/>
      <c r="M36" s="153"/>
    </row>
    <row r="37" spans="2:13" x14ac:dyDescent="0.25">
      <c r="B37" s="156" t="s">
        <v>73</v>
      </c>
      <c r="C37" s="176">
        <v>60212</v>
      </c>
      <c r="D37" s="176">
        <v>473974</v>
      </c>
      <c r="E37" s="176">
        <v>528116</v>
      </c>
      <c r="F37" s="176">
        <v>561480</v>
      </c>
      <c r="G37" s="176">
        <v>579080</v>
      </c>
      <c r="H37" s="176">
        <v>594690</v>
      </c>
      <c r="I37" s="177">
        <f>IFERROR(H37/G37-1,"-")</f>
        <v>2.6956551771776027E-2</v>
      </c>
      <c r="J37" s="177">
        <f>IFERROR(H37/D37-1,"-")</f>
        <v>0.25468907577208877</v>
      </c>
      <c r="K37" s="176">
        <f>H37-G37</f>
        <v>15610</v>
      </c>
      <c r="L37" s="176">
        <f>H37-D37</f>
        <v>120716</v>
      </c>
      <c r="M37" s="177">
        <f t="shared" ref="M37:M49" si="16">H37/H$9</f>
        <v>0.26821715355791731</v>
      </c>
    </row>
    <row r="38" spans="2:13" x14ac:dyDescent="0.25">
      <c r="B38" s="159" t="s">
        <v>102</v>
      </c>
      <c r="C38" s="160">
        <v>20214</v>
      </c>
      <c r="D38" s="160">
        <v>39365</v>
      </c>
      <c r="E38" s="160">
        <v>36909</v>
      </c>
      <c r="F38" s="160">
        <v>35877</v>
      </c>
      <c r="G38" s="160">
        <v>39006</v>
      </c>
      <c r="H38" s="160">
        <v>44114</v>
      </c>
      <c r="I38" s="178">
        <f>IFERROR(H38/G38-1,"-")</f>
        <v>0.13095421217248626</v>
      </c>
      <c r="J38" s="161">
        <f t="shared" ref="J38:J49" si="17">IFERROR(H38/D38-1,"-")</f>
        <v>0.12064016258097299</v>
      </c>
      <c r="K38" s="160">
        <f t="shared" ref="K38:K48" si="18">H38-G38</f>
        <v>5108</v>
      </c>
      <c r="L38" s="160">
        <f t="shared" ref="L38:L49" si="19">H38-D38</f>
        <v>4749</v>
      </c>
      <c r="M38" s="161">
        <f t="shared" si="16"/>
        <v>1.9896301454630082E-2</v>
      </c>
    </row>
    <row r="39" spans="2:13" x14ac:dyDescent="0.25">
      <c r="B39" s="163" t="s">
        <v>108</v>
      </c>
      <c r="C39" s="164">
        <v>16408</v>
      </c>
      <c r="D39" s="164">
        <v>16361</v>
      </c>
      <c r="E39" s="164">
        <v>14446</v>
      </c>
      <c r="F39" s="164">
        <v>14909</v>
      </c>
      <c r="G39" s="164">
        <v>15698</v>
      </c>
      <c r="H39" s="164">
        <v>20247</v>
      </c>
      <c r="I39" s="179">
        <f>IFERROR(H39/G39-1,"-")</f>
        <v>0.28978213785195561</v>
      </c>
      <c r="J39" s="165">
        <f t="shared" si="17"/>
        <v>0.2375160442515738</v>
      </c>
      <c r="K39" s="164">
        <f t="shared" si="18"/>
        <v>4549</v>
      </c>
      <c r="L39" s="164">
        <f t="shared" si="19"/>
        <v>3886</v>
      </c>
      <c r="M39" s="165">
        <f t="shared" si="16"/>
        <v>9.1318043149996656E-3</v>
      </c>
    </row>
    <row r="40" spans="2:13" x14ac:dyDescent="0.25">
      <c r="B40" s="163" t="s">
        <v>105</v>
      </c>
      <c r="C40" s="164">
        <v>3806</v>
      </c>
      <c r="D40" s="164">
        <v>23004</v>
      </c>
      <c r="E40" s="164">
        <v>22463</v>
      </c>
      <c r="F40" s="164">
        <v>20968</v>
      </c>
      <c r="G40" s="164">
        <v>23308</v>
      </c>
      <c r="H40" s="164">
        <v>23867</v>
      </c>
      <c r="I40" s="179">
        <f>IFERROR(H40/G40-1,"-")</f>
        <v>2.3983181740174997E-2</v>
      </c>
      <c r="J40" s="165">
        <f t="shared" si="17"/>
        <v>3.751521474526176E-2</v>
      </c>
      <c r="K40" s="164">
        <f t="shared" si="18"/>
        <v>559</v>
      </c>
      <c r="L40" s="164">
        <f t="shared" si="19"/>
        <v>863</v>
      </c>
      <c r="M40" s="165">
        <f t="shared" si="16"/>
        <v>1.0764497139630416E-2</v>
      </c>
    </row>
    <row r="41" spans="2:13" x14ac:dyDescent="0.25">
      <c r="B41" s="159" t="s">
        <v>112</v>
      </c>
      <c r="C41" s="160">
        <v>39998</v>
      </c>
      <c r="D41" s="160">
        <v>434609</v>
      </c>
      <c r="E41" s="160">
        <v>491207</v>
      </c>
      <c r="F41" s="160">
        <v>525603</v>
      </c>
      <c r="G41" s="160">
        <v>540074</v>
      </c>
      <c r="H41" s="160">
        <v>550576</v>
      </c>
      <c r="I41" s="178">
        <f>IFERROR(H41/G41-1,"-")</f>
        <v>1.9445483396719698E-2</v>
      </c>
      <c r="J41" s="161">
        <f t="shared" si="17"/>
        <v>0.26683064547673885</v>
      </c>
      <c r="K41" s="160">
        <f t="shared" si="18"/>
        <v>10502</v>
      </c>
      <c r="L41" s="160">
        <f t="shared" si="19"/>
        <v>115967</v>
      </c>
      <c r="M41" s="161">
        <f t="shared" si="16"/>
        <v>0.24832085210328722</v>
      </c>
    </row>
    <row r="42" spans="2:13" x14ac:dyDescent="0.25">
      <c r="B42" s="163" t="s">
        <v>115</v>
      </c>
      <c r="C42" s="164">
        <v>1361</v>
      </c>
      <c r="D42" s="164">
        <v>204109</v>
      </c>
      <c r="E42" s="164">
        <v>238903</v>
      </c>
      <c r="F42" s="164">
        <v>262960</v>
      </c>
      <c r="G42" s="164">
        <v>270009</v>
      </c>
      <c r="H42" s="164">
        <v>276975</v>
      </c>
      <c r="I42" s="179">
        <f t="shared" ref="I42:I49" si="20">IFERROR(H42/G42-1,"-")</f>
        <v>2.5799140028665679E-2</v>
      </c>
      <c r="J42" s="165">
        <f t="shared" si="17"/>
        <v>0.35699552689984282</v>
      </c>
      <c r="K42" s="164">
        <f t="shared" si="18"/>
        <v>6966</v>
      </c>
      <c r="L42" s="164">
        <f t="shared" si="19"/>
        <v>72866</v>
      </c>
      <c r="M42" s="165">
        <f t="shared" si="16"/>
        <v>0.12492129698953092</v>
      </c>
    </row>
    <row r="43" spans="2:13" x14ac:dyDescent="0.25">
      <c r="B43" s="163" t="s">
        <v>118</v>
      </c>
      <c r="C43" s="164">
        <v>3175</v>
      </c>
      <c r="D43" s="164">
        <v>15816</v>
      </c>
      <c r="E43" s="164">
        <v>19783</v>
      </c>
      <c r="F43" s="164">
        <v>20195</v>
      </c>
      <c r="G43" s="164">
        <v>20949</v>
      </c>
      <c r="H43" s="164">
        <v>23265</v>
      </c>
      <c r="I43" s="179">
        <f t="shared" si="20"/>
        <v>0.11055420306458541</v>
      </c>
      <c r="J43" s="165">
        <f t="shared" si="17"/>
        <v>0.47097875569044012</v>
      </c>
      <c r="K43" s="164">
        <f t="shared" si="18"/>
        <v>2316</v>
      </c>
      <c r="L43" s="164">
        <f t="shared" si="19"/>
        <v>7449</v>
      </c>
      <c r="M43" s="165">
        <f t="shared" si="16"/>
        <v>1.0492983029015026E-2</v>
      </c>
    </row>
    <row r="44" spans="2:13" x14ac:dyDescent="0.25">
      <c r="B44" s="163" t="s">
        <v>121</v>
      </c>
      <c r="C44" s="164">
        <v>5674</v>
      </c>
      <c r="D44" s="164">
        <v>11604</v>
      </c>
      <c r="E44" s="164">
        <v>13097</v>
      </c>
      <c r="F44" s="164">
        <v>12608</v>
      </c>
      <c r="G44" s="164">
        <v>13345</v>
      </c>
      <c r="H44" s="164">
        <v>15695</v>
      </c>
      <c r="I44" s="179">
        <f t="shared" si="20"/>
        <v>0.17609591607343567</v>
      </c>
      <c r="J44" s="165">
        <f t="shared" si="17"/>
        <v>0.35255084453636676</v>
      </c>
      <c r="K44" s="164">
        <f t="shared" si="18"/>
        <v>2350</v>
      </c>
      <c r="L44" s="164">
        <f t="shared" si="19"/>
        <v>4091</v>
      </c>
      <c r="M44" s="165">
        <f t="shared" si="16"/>
        <v>7.0787607410440932E-3</v>
      </c>
    </row>
    <row r="45" spans="2:13" x14ac:dyDescent="0.25">
      <c r="B45" s="163" t="s">
        <v>128</v>
      </c>
      <c r="C45" s="164">
        <v>970</v>
      </c>
      <c r="D45" s="164">
        <v>24963</v>
      </c>
      <c r="E45" s="164">
        <v>21459</v>
      </c>
      <c r="F45" s="164">
        <v>23603</v>
      </c>
      <c r="G45" s="164">
        <v>21138</v>
      </c>
      <c r="H45" s="164">
        <v>24012</v>
      </c>
      <c r="I45" s="179">
        <f t="shared" si="20"/>
        <v>0.13596366732898102</v>
      </c>
      <c r="J45" s="165">
        <f t="shared" si="17"/>
        <v>-3.809638264631654E-2</v>
      </c>
      <c r="K45" s="164">
        <f t="shared" si="18"/>
        <v>2874</v>
      </c>
      <c r="L45" s="164">
        <f t="shared" si="19"/>
        <v>-951</v>
      </c>
      <c r="M45" s="165">
        <f t="shared" si="16"/>
        <v>1.0829895056639106E-2</v>
      </c>
    </row>
    <row r="46" spans="2:13" x14ac:dyDescent="0.25">
      <c r="B46" s="163" t="s">
        <v>124</v>
      </c>
      <c r="C46" s="164">
        <v>1109</v>
      </c>
      <c r="D46" s="164">
        <v>15247</v>
      </c>
      <c r="E46" s="164">
        <v>17327</v>
      </c>
      <c r="F46" s="164">
        <v>19324</v>
      </c>
      <c r="G46" s="164">
        <v>15500</v>
      </c>
      <c r="H46" s="164">
        <v>16727</v>
      </c>
      <c r="I46" s="179">
        <f t="shared" si="20"/>
        <v>7.916129032258068E-2</v>
      </c>
      <c r="J46" s="165">
        <f t="shared" si="17"/>
        <v>9.7068275726372333E-2</v>
      </c>
      <c r="K46" s="164">
        <f t="shared" si="18"/>
        <v>1227</v>
      </c>
      <c r="L46" s="164">
        <f t="shared" si="19"/>
        <v>1480</v>
      </c>
      <c r="M46" s="165">
        <f t="shared" si="16"/>
        <v>7.5442135020990474E-3</v>
      </c>
    </row>
    <row r="47" spans="2:13" x14ac:dyDescent="0.25">
      <c r="B47" s="163" t="s">
        <v>133</v>
      </c>
      <c r="C47" s="164">
        <v>169</v>
      </c>
      <c r="D47" s="164">
        <v>11974</v>
      </c>
      <c r="E47" s="164">
        <v>13918</v>
      </c>
      <c r="F47" s="164">
        <v>12602</v>
      </c>
      <c r="G47" s="164">
        <v>13034</v>
      </c>
      <c r="H47" s="164">
        <v>11003</v>
      </c>
      <c r="I47" s="179">
        <f t="shared" si="20"/>
        <v>-0.15582323154825839</v>
      </c>
      <c r="J47" s="165">
        <f t="shared" si="17"/>
        <v>-8.1092366794721871E-2</v>
      </c>
      <c r="K47" s="164">
        <f t="shared" si="18"/>
        <v>-2031</v>
      </c>
      <c r="L47" s="164">
        <f t="shared" si="19"/>
        <v>-971</v>
      </c>
      <c r="M47" s="165">
        <f t="shared" si="16"/>
        <v>4.9625743506663371E-3</v>
      </c>
    </row>
    <row r="48" spans="2:13" x14ac:dyDescent="0.25">
      <c r="B48" s="163" t="s">
        <v>136</v>
      </c>
      <c r="C48" s="164">
        <v>1499</v>
      </c>
      <c r="D48" s="164">
        <v>11217</v>
      </c>
      <c r="E48" s="164">
        <v>13963</v>
      </c>
      <c r="F48" s="164">
        <v>14657</v>
      </c>
      <c r="G48" s="164">
        <v>11393</v>
      </c>
      <c r="H48" s="164">
        <v>11611</v>
      </c>
      <c r="I48" s="179">
        <f t="shared" si="20"/>
        <v>1.9134556306503958E-2</v>
      </c>
      <c r="J48" s="165">
        <f t="shared" si="17"/>
        <v>3.5125256307390496E-2</v>
      </c>
      <c r="K48" s="164">
        <f t="shared" si="18"/>
        <v>218</v>
      </c>
      <c r="L48" s="164">
        <f t="shared" si="19"/>
        <v>394</v>
      </c>
      <c r="M48" s="165">
        <f t="shared" si="16"/>
        <v>5.2367945819855348E-3</v>
      </c>
    </row>
    <row r="49" spans="2:13" x14ac:dyDescent="0.25">
      <c r="B49" s="168" t="s">
        <v>150</v>
      </c>
      <c r="C49" s="169">
        <f t="shared" ref="C49:H49" si="21">C41-SUM(C42:C48)</f>
        <v>26041</v>
      </c>
      <c r="D49" s="169">
        <f t="shared" si="21"/>
        <v>139679</v>
      </c>
      <c r="E49" s="169">
        <f t="shared" si="21"/>
        <v>152757</v>
      </c>
      <c r="F49" s="169">
        <f t="shared" si="21"/>
        <v>159654</v>
      </c>
      <c r="G49" s="169">
        <f t="shared" si="21"/>
        <v>174706</v>
      </c>
      <c r="H49" s="169">
        <f t="shared" si="21"/>
        <v>171288</v>
      </c>
      <c r="I49" s="180">
        <f t="shared" si="20"/>
        <v>-1.956429658969927E-2</v>
      </c>
      <c r="J49" s="170">
        <f t="shared" si="17"/>
        <v>0.22629743912828704</v>
      </c>
      <c r="K49" s="169">
        <f>H49-G49</f>
        <v>-3418</v>
      </c>
      <c r="L49" s="169">
        <f t="shared" si="19"/>
        <v>31609</v>
      </c>
      <c r="M49" s="170">
        <f t="shared" si="16"/>
        <v>7.725433385230715E-2</v>
      </c>
    </row>
    <row r="50" spans="2:13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4"/>
      <c r="L50" s="153"/>
      <c r="M50" s="153"/>
    </row>
    <row r="51" spans="2:13" x14ac:dyDescent="0.25">
      <c r="B51" s="156" t="s">
        <v>73</v>
      </c>
      <c r="C51" s="176">
        <v>3463</v>
      </c>
      <c r="D51" s="176">
        <v>14300</v>
      </c>
      <c r="E51" s="176">
        <v>24366</v>
      </c>
      <c r="F51" s="176">
        <v>22168</v>
      </c>
      <c r="G51" s="176">
        <v>18447</v>
      </c>
      <c r="H51" s="176">
        <v>21744</v>
      </c>
      <c r="I51" s="177">
        <f>IFERROR(H51/G51-1,"-")</f>
        <v>0.17872824849569025</v>
      </c>
      <c r="J51" s="177">
        <f>IFERROR(H51/D51-1,"-")</f>
        <v>0.52055944055944048</v>
      </c>
      <c r="K51" s="176">
        <f>H51-G51</f>
        <v>3297</v>
      </c>
      <c r="L51" s="176">
        <f>H51-D51</f>
        <v>7444</v>
      </c>
      <c r="M51" s="177">
        <f t="shared" ref="M51:M63" si="22">H51/H$9</f>
        <v>9.8069814305997306E-3</v>
      </c>
    </row>
    <row r="52" spans="2:13" x14ac:dyDescent="0.25">
      <c r="B52" s="159" t="s">
        <v>102</v>
      </c>
      <c r="C52" s="160">
        <v>787</v>
      </c>
      <c r="D52" s="160">
        <v>1482</v>
      </c>
      <c r="E52" s="160">
        <v>10615</v>
      </c>
      <c r="F52" s="160">
        <v>6609</v>
      </c>
      <c r="G52" s="160">
        <v>3481</v>
      </c>
      <c r="H52" s="160">
        <v>6620</v>
      </c>
      <c r="I52" s="178">
        <f>IFERROR(H52/G52-1,"-")</f>
        <v>0.9017523700086183</v>
      </c>
      <c r="J52" s="161">
        <f t="shared" ref="J52:J63" si="23">IFERROR(H52/D52-1,"-")</f>
        <v>3.4669365721997298</v>
      </c>
      <c r="K52" s="160">
        <f t="shared" ref="K52:K62" si="24">H52-G52</f>
        <v>3139</v>
      </c>
      <c r="L52" s="160">
        <f t="shared" ref="L52:L63" si="25">H52-D52</f>
        <v>5138</v>
      </c>
      <c r="M52" s="161">
        <f t="shared" si="22"/>
        <v>2.985753176534686E-3</v>
      </c>
    </row>
    <row r="53" spans="2:13" x14ac:dyDescent="0.25">
      <c r="B53" s="163" t="s">
        <v>108</v>
      </c>
      <c r="C53" s="164">
        <v>309</v>
      </c>
      <c r="D53" s="164">
        <v>479</v>
      </c>
      <c r="E53" s="164">
        <v>7891</v>
      </c>
      <c r="F53" s="164">
        <v>4393</v>
      </c>
      <c r="G53" s="164">
        <v>2185</v>
      </c>
      <c r="H53" s="164">
        <v>2855</v>
      </c>
      <c r="I53" s="179">
        <f>IFERROR(H53/G53-1,"-")</f>
        <v>0.30663615560640722</v>
      </c>
      <c r="J53" s="165">
        <f t="shared" si="23"/>
        <v>4.9603340292275577</v>
      </c>
      <c r="K53" s="164">
        <f t="shared" si="24"/>
        <v>670</v>
      </c>
      <c r="L53" s="164">
        <f t="shared" si="25"/>
        <v>2376</v>
      </c>
      <c r="M53" s="165">
        <f t="shared" si="22"/>
        <v>1.2876624348952461E-3</v>
      </c>
    </row>
    <row r="54" spans="2:13" x14ac:dyDescent="0.25">
      <c r="B54" s="163" t="s">
        <v>105</v>
      </c>
      <c r="C54" s="164">
        <v>478</v>
      </c>
      <c r="D54" s="164">
        <v>1003</v>
      </c>
      <c r="E54" s="164">
        <v>2724</v>
      </c>
      <c r="F54" s="164">
        <v>2216</v>
      </c>
      <c r="G54" s="164">
        <v>1296</v>
      </c>
      <c r="H54" s="164">
        <v>3765</v>
      </c>
      <c r="I54" s="179">
        <f>IFERROR(H54/G54-1,"-")</f>
        <v>1.9050925925925926</v>
      </c>
      <c r="J54" s="165">
        <f t="shared" si="23"/>
        <v>2.753738783649053</v>
      </c>
      <c r="K54" s="164">
        <f t="shared" si="24"/>
        <v>2469</v>
      </c>
      <c r="L54" s="164">
        <f t="shared" si="25"/>
        <v>2762</v>
      </c>
      <c r="M54" s="165">
        <f t="shared" si="22"/>
        <v>1.6980907416394402E-3</v>
      </c>
    </row>
    <row r="55" spans="2:13" x14ac:dyDescent="0.25">
      <c r="B55" s="159" t="s">
        <v>112</v>
      </c>
      <c r="C55" s="160">
        <v>2676</v>
      </c>
      <c r="D55" s="160">
        <v>12818</v>
      </c>
      <c r="E55" s="160">
        <v>13751</v>
      </c>
      <c r="F55" s="160">
        <v>15559</v>
      </c>
      <c r="G55" s="160">
        <v>14966</v>
      </c>
      <c r="H55" s="160">
        <v>15124</v>
      </c>
      <c r="I55" s="178">
        <f>IFERROR(H55/G55-1,"-")</f>
        <v>1.0557263129760797E-2</v>
      </c>
      <c r="J55" s="161">
        <f t="shared" si="23"/>
        <v>0.17990326103916376</v>
      </c>
      <c r="K55" s="160">
        <f t="shared" si="24"/>
        <v>158</v>
      </c>
      <c r="L55" s="160">
        <f t="shared" si="25"/>
        <v>2306</v>
      </c>
      <c r="M55" s="161">
        <f t="shared" si="22"/>
        <v>6.8212282540650445E-3</v>
      </c>
    </row>
    <row r="56" spans="2:13" x14ac:dyDescent="0.25">
      <c r="B56" s="163" t="s">
        <v>115</v>
      </c>
      <c r="C56" s="164">
        <v>55</v>
      </c>
      <c r="D56" s="164">
        <v>4284</v>
      </c>
      <c r="E56" s="164">
        <v>3985</v>
      </c>
      <c r="F56" s="164">
        <v>4552</v>
      </c>
      <c r="G56" s="164">
        <v>5158</v>
      </c>
      <c r="H56" s="164">
        <v>3985</v>
      </c>
      <c r="I56" s="179">
        <f t="shared" ref="I56:I63" si="26">IFERROR(H56/G56-1,"-")</f>
        <v>-0.22741372625048473</v>
      </c>
      <c r="J56" s="165">
        <f t="shared" si="23"/>
        <v>-6.9794584500466827E-2</v>
      </c>
      <c r="K56" s="164">
        <f t="shared" si="24"/>
        <v>-1173</v>
      </c>
      <c r="L56" s="164">
        <f t="shared" si="25"/>
        <v>-299</v>
      </c>
      <c r="M56" s="165">
        <f t="shared" si="22"/>
        <v>1.7973151674457288E-3</v>
      </c>
    </row>
    <row r="57" spans="2:13" x14ac:dyDescent="0.25">
      <c r="B57" s="163" t="s">
        <v>118</v>
      </c>
      <c r="C57" s="164">
        <v>1007</v>
      </c>
      <c r="D57" s="164">
        <v>3320</v>
      </c>
      <c r="E57" s="164">
        <v>2533</v>
      </c>
      <c r="F57" s="164">
        <v>3071</v>
      </c>
      <c r="G57" s="164">
        <v>3212</v>
      </c>
      <c r="H57" s="164">
        <v>3511</v>
      </c>
      <c r="I57" s="179">
        <f t="shared" si="26"/>
        <v>9.3088418430884223E-2</v>
      </c>
      <c r="J57" s="165">
        <f t="shared" si="23"/>
        <v>5.7530120481927627E-2</v>
      </c>
      <c r="K57" s="164">
        <f t="shared" si="24"/>
        <v>299</v>
      </c>
      <c r="L57" s="164">
        <f t="shared" si="25"/>
        <v>191</v>
      </c>
      <c r="M57" s="165">
        <f t="shared" si="22"/>
        <v>1.5835316318449069E-3</v>
      </c>
    </row>
    <row r="58" spans="2:13" x14ac:dyDescent="0.25">
      <c r="B58" s="163" t="s">
        <v>121</v>
      </c>
      <c r="C58" s="164">
        <v>446</v>
      </c>
      <c r="D58" s="164">
        <v>1008</v>
      </c>
      <c r="E58" s="164">
        <v>1449</v>
      </c>
      <c r="F58" s="164">
        <v>1360</v>
      </c>
      <c r="G58" s="164">
        <v>904</v>
      </c>
      <c r="H58" s="164">
        <v>1590</v>
      </c>
      <c r="I58" s="179">
        <f t="shared" si="26"/>
        <v>0.75884955752212391</v>
      </c>
      <c r="J58" s="165">
        <f t="shared" si="23"/>
        <v>0.57738095238095233</v>
      </c>
      <c r="K58" s="164">
        <f t="shared" si="24"/>
        <v>686</v>
      </c>
      <c r="L58" s="164">
        <f t="shared" si="25"/>
        <v>582</v>
      </c>
      <c r="M58" s="165">
        <f t="shared" si="22"/>
        <v>7.1712198650908626E-4</v>
      </c>
    </row>
    <row r="59" spans="2:13" x14ac:dyDescent="0.25">
      <c r="B59" s="163" t="s">
        <v>128</v>
      </c>
      <c r="C59" s="164">
        <v>55</v>
      </c>
      <c r="D59" s="164">
        <v>375</v>
      </c>
      <c r="E59" s="164">
        <v>331</v>
      </c>
      <c r="F59" s="164">
        <v>512</v>
      </c>
      <c r="G59" s="164">
        <v>447</v>
      </c>
      <c r="H59" s="164">
        <v>682</v>
      </c>
      <c r="I59" s="179">
        <f t="shared" si="26"/>
        <v>0.52572706935123037</v>
      </c>
      <c r="J59" s="165">
        <f t="shared" si="23"/>
        <v>0.81866666666666665</v>
      </c>
      <c r="K59" s="164">
        <f t="shared" si="24"/>
        <v>235</v>
      </c>
      <c r="L59" s="164">
        <f t="shared" si="25"/>
        <v>307</v>
      </c>
      <c r="M59" s="165">
        <f t="shared" si="22"/>
        <v>3.0759571999949484E-4</v>
      </c>
    </row>
    <row r="60" spans="2:13" x14ac:dyDescent="0.25">
      <c r="B60" s="163" t="s">
        <v>124</v>
      </c>
      <c r="C60" s="164">
        <v>80</v>
      </c>
      <c r="D60" s="164">
        <v>344</v>
      </c>
      <c r="E60" s="164">
        <v>345</v>
      </c>
      <c r="F60" s="164">
        <v>321</v>
      </c>
      <c r="G60" s="164">
        <v>422</v>
      </c>
      <c r="H60" s="164">
        <v>401</v>
      </c>
      <c r="I60" s="179">
        <f t="shared" si="26"/>
        <v>-4.9763033175355464E-2</v>
      </c>
      <c r="J60" s="165">
        <f t="shared" si="23"/>
        <v>0.16569767441860472</v>
      </c>
      <c r="K60" s="164">
        <f t="shared" si="24"/>
        <v>-21</v>
      </c>
      <c r="L60" s="164">
        <f t="shared" si="25"/>
        <v>57</v>
      </c>
      <c r="M60" s="165">
        <f t="shared" si="22"/>
        <v>1.8085906703782615E-4</v>
      </c>
    </row>
    <row r="61" spans="2:13" x14ac:dyDescent="0.25">
      <c r="B61" s="163" t="s">
        <v>133</v>
      </c>
      <c r="C61" s="164">
        <v>22</v>
      </c>
      <c r="D61" s="164">
        <v>44</v>
      </c>
      <c r="E61" s="164">
        <v>149</v>
      </c>
      <c r="F61" s="164">
        <v>82</v>
      </c>
      <c r="G61" s="164">
        <v>164</v>
      </c>
      <c r="H61" s="164">
        <v>96</v>
      </c>
      <c r="I61" s="179">
        <f t="shared" si="26"/>
        <v>-0.41463414634146345</v>
      </c>
      <c r="J61" s="165">
        <f t="shared" si="23"/>
        <v>1.1818181818181817</v>
      </c>
      <c r="K61" s="164">
        <f t="shared" si="24"/>
        <v>-68</v>
      </c>
      <c r="L61" s="164">
        <f t="shared" si="25"/>
        <v>52</v>
      </c>
      <c r="M61" s="165">
        <f t="shared" si="22"/>
        <v>4.3297931260925961E-5</v>
      </c>
    </row>
    <row r="62" spans="2:13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89</v>
      </c>
      <c r="G62" s="164">
        <v>324</v>
      </c>
      <c r="H62" s="164">
        <v>106</v>
      </c>
      <c r="I62" s="179">
        <f t="shared" si="26"/>
        <v>-0.6728395061728395</v>
      </c>
      <c r="J62" s="165">
        <f t="shared" si="23"/>
        <v>0.20454545454545459</v>
      </c>
      <c r="K62" s="164">
        <f t="shared" si="24"/>
        <v>-218</v>
      </c>
      <c r="L62" s="164">
        <f t="shared" si="25"/>
        <v>18</v>
      </c>
      <c r="M62" s="165">
        <f t="shared" si="22"/>
        <v>4.7808132433939087E-5</v>
      </c>
    </row>
    <row r="63" spans="2:13" x14ac:dyDescent="0.25">
      <c r="B63" s="168" t="s">
        <v>150</v>
      </c>
      <c r="C63" s="169">
        <f t="shared" ref="C63:H63" si="27">C55-SUM(C56:C62)</f>
        <v>997</v>
      </c>
      <c r="D63" s="169">
        <f t="shared" si="27"/>
        <v>3355</v>
      </c>
      <c r="E63" s="169">
        <f t="shared" si="27"/>
        <v>4826</v>
      </c>
      <c r="F63" s="169">
        <f t="shared" si="27"/>
        <v>5572</v>
      </c>
      <c r="G63" s="169">
        <f t="shared" si="27"/>
        <v>4335</v>
      </c>
      <c r="H63" s="169">
        <f t="shared" si="27"/>
        <v>4753</v>
      </c>
      <c r="I63" s="180">
        <f t="shared" si="26"/>
        <v>9.6424452133794691E-2</v>
      </c>
      <c r="J63" s="170">
        <f t="shared" si="23"/>
        <v>0.41669150521609533</v>
      </c>
      <c r="K63" s="169">
        <f>H63-G63</f>
        <v>418</v>
      </c>
      <c r="L63" s="169">
        <f t="shared" si="25"/>
        <v>1398</v>
      </c>
      <c r="M63" s="170">
        <f t="shared" si="22"/>
        <v>2.1436986175331365E-3</v>
      </c>
    </row>
    <row r="64" spans="2:13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4"/>
      <c r="L64" s="153"/>
      <c r="M64" s="153"/>
    </row>
    <row r="65" spans="2:13" x14ac:dyDescent="0.25">
      <c r="B65" s="156" t="s">
        <v>73</v>
      </c>
      <c r="C65" s="176">
        <v>13697</v>
      </c>
      <c r="D65" s="176">
        <v>56946</v>
      </c>
      <c r="E65" s="176">
        <v>71722</v>
      </c>
      <c r="F65" s="176">
        <v>100800</v>
      </c>
      <c r="G65" s="176">
        <v>78000</v>
      </c>
      <c r="H65" s="176">
        <v>79903</v>
      </c>
      <c r="I65" s="177">
        <f>IFERROR(H65/G65-1,"-")</f>
        <v>2.4397435897435926E-2</v>
      </c>
      <c r="J65" s="177">
        <f>IFERROR(H65/D65-1,"-")</f>
        <v>0.4031363045692411</v>
      </c>
      <c r="K65" s="176">
        <f>H65-G65</f>
        <v>1903</v>
      </c>
      <c r="L65" s="176">
        <f>H65-D65</f>
        <v>22957</v>
      </c>
      <c r="M65" s="177">
        <f t="shared" ref="M65:M77" si="28">H65/H$9</f>
        <v>3.6037860432726741E-2</v>
      </c>
    </row>
    <row r="66" spans="2:13" x14ac:dyDescent="0.25">
      <c r="B66" s="159" t="s">
        <v>102</v>
      </c>
      <c r="C66" s="160">
        <v>6965</v>
      </c>
      <c r="D66" s="160">
        <v>12964</v>
      </c>
      <c r="E66" s="160">
        <v>7172</v>
      </c>
      <c r="F66" s="160">
        <v>21594</v>
      </c>
      <c r="G66" s="160">
        <v>13320</v>
      </c>
      <c r="H66" s="160">
        <v>16788</v>
      </c>
      <c r="I66" s="178">
        <f>IFERROR(H66/G66-1,"-")</f>
        <v>0.26036036036036037</v>
      </c>
      <c r="J66" s="161">
        <f t="shared" ref="J66:J77" si="29">IFERROR(H66/D66-1,"-")</f>
        <v>0.29497068805924087</v>
      </c>
      <c r="K66" s="160">
        <f t="shared" ref="K66:K76" si="30">H66-G66</f>
        <v>3468</v>
      </c>
      <c r="L66" s="160">
        <f t="shared" ref="L66:L77" si="31">H66-D66</f>
        <v>3824</v>
      </c>
      <c r="M66" s="161">
        <f t="shared" si="28"/>
        <v>7.5717257292544273E-3</v>
      </c>
    </row>
    <row r="67" spans="2:13" x14ac:dyDescent="0.25">
      <c r="B67" s="163" t="s">
        <v>108</v>
      </c>
      <c r="C67" s="164">
        <v>6811</v>
      </c>
      <c r="D67" s="164">
        <v>9096</v>
      </c>
      <c r="E67" s="164">
        <v>4567</v>
      </c>
      <c r="F67" s="164">
        <v>12190</v>
      </c>
      <c r="G67" s="164">
        <v>4997</v>
      </c>
      <c r="H67" s="164">
        <v>8487</v>
      </c>
      <c r="I67" s="179">
        <f>IFERROR(H67/G67-1,"-")</f>
        <v>0.69841905143085858</v>
      </c>
      <c r="J67" s="165">
        <f t="shared" si="29"/>
        <v>-6.6952506596306027E-2</v>
      </c>
      <c r="K67" s="164">
        <f t="shared" si="30"/>
        <v>3490</v>
      </c>
      <c r="L67" s="164">
        <f t="shared" si="31"/>
        <v>-609</v>
      </c>
      <c r="M67" s="165">
        <f t="shared" si="28"/>
        <v>3.827807735536236E-3</v>
      </c>
    </row>
    <row r="68" spans="2:13" x14ac:dyDescent="0.25">
      <c r="B68" s="163" t="s">
        <v>105</v>
      </c>
      <c r="C68" s="164">
        <v>154</v>
      </c>
      <c r="D68" s="164">
        <v>3868</v>
      </c>
      <c r="E68" s="164">
        <v>2605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5">
        <f t="shared" si="29"/>
        <v>1.1460703205791107</v>
      </c>
      <c r="K68" s="164">
        <f t="shared" si="30"/>
        <v>-22</v>
      </c>
      <c r="L68" s="164">
        <f t="shared" si="31"/>
        <v>4433</v>
      </c>
      <c r="M68" s="165">
        <f t="shared" si="28"/>
        <v>3.7439179937181918E-3</v>
      </c>
    </row>
    <row r="69" spans="2:13" x14ac:dyDescent="0.25">
      <c r="B69" s="159" t="s">
        <v>112</v>
      </c>
      <c r="C69" s="160">
        <v>6732</v>
      </c>
      <c r="D69" s="160">
        <v>43982</v>
      </c>
      <c r="E69" s="160">
        <v>64550</v>
      </c>
      <c r="F69" s="160">
        <v>79206</v>
      </c>
      <c r="G69" s="160">
        <v>64680</v>
      </c>
      <c r="H69" s="160">
        <v>63115</v>
      </c>
      <c r="I69" s="178">
        <f>IFERROR(H69/G69-1,"-")</f>
        <v>-2.419604205318493E-2</v>
      </c>
      <c r="J69" s="161">
        <f t="shared" si="29"/>
        <v>0.435018871356464</v>
      </c>
      <c r="K69" s="160">
        <f t="shared" si="30"/>
        <v>-1565</v>
      </c>
      <c r="L69" s="160">
        <f t="shared" si="31"/>
        <v>19133</v>
      </c>
      <c r="M69" s="161">
        <f t="shared" si="28"/>
        <v>2.8466134703472312E-2</v>
      </c>
    </row>
    <row r="70" spans="2:13" x14ac:dyDescent="0.25">
      <c r="B70" s="163" t="s">
        <v>115</v>
      </c>
      <c r="C70" s="164">
        <v>591</v>
      </c>
      <c r="D70" s="164">
        <v>17719</v>
      </c>
      <c r="E70" s="164">
        <v>23608</v>
      </c>
      <c r="F70" s="164">
        <v>30338</v>
      </c>
      <c r="G70" s="164">
        <v>31563</v>
      </c>
      <c r="H70" s="164">
        <v>32976</v>
      </c>
      <c r="I70" s="179">
        <f t="shared" ref="I70:I77" si="32">IFERROR(H70/G70-1,"-")</f>
        <v>4.4767607641859053E-2</v>
      </c>
      <c r="J70" s="165">
        <f t="shared" si="29"/>
        <v>0.86105310683447156</v>
      </c>
      <c r="K70" s="164">
        <f t="shared" si="30"/>
        <v>1413</v>
      </c>
      <c r="L70" s="164">
        <f t="shared" si="31"/>
        <v>15257</v>
      </c>
      <c r="M70" s="165">
        <f t="shared" si="28"/>
        <v>1.4872839388128068E-2</v>
      </c>
    </row>
    <row r="71" spans="2:13" x14ac:dyDescent="0.25">
      <c r="B71" s="163" t="s">
        <v>118</v>
      </c>
      <c r="C71" s="164">
        <v>1171</v>
      </c>
      <c r="D71" s="164">
        <v>4763</v>
      </c>
      <c r="E71" s="164">
        <v>3885</v>
      </c>
      <c r="F71" s="164">
        <v>5065</v>
      </c>
      <c r="G71" s="164">
        <v>4978</v>
      </c>
      <c r="H71" s="164">
        <v>4424</v>
      </c>
      <c r="I71" s="179">
        <f t="shared" si="32"/>
        <v>-0.11128967456809968</v>
      </c>
      <c r="J71" s="165">
        <f t="shared" si="29"/>
        <v>-7.1173630065085036E-2</v>
      </c>
      <c r="K71" s="164">
        <f t="shared" si="30"/>
        <v>-554</v>
      </c>
      <c r="L71" s="164">
        <f t="shared" si="31"/>
        <v>-339</v>
      </c>
      <c r="M71" s="165">
        <f t="shared" si="28"/>
        <v>1.995312998941005E-3</v>
      </c>
    </row>
    <row r="72" spans="2:13" x14ac:dyDescent="0.25">
      <c r="B72" s="163" t="s">
        <v>121</v>
      </c>
      <c r="C72" s="164">
        <v>996</v>
      </c>
      <c r="D72" s="164">
        <v>6182</v>
      </c>
      <c r="E72" s="164">
        <v>8347</v>
      </c>
      <c r="F72" s="164">
        <v>9699</v>
      </c>
      <c r="G72" s="164">
        <v>4243</v>
      </c>
      <c r="H72" s="164">
        <v>3748</v>
      </c>
      <c r="I72" s="179">
        <f t="shared" si="32"/>
        <v>-0.11666273862832899</v>
      </c>
      <c r="J72" s="165">
        <f t="shared" si="29"/>
        <v>-0.39372371400841155</v>
      </c>
      <c r="K72" s="164">
        <f t="shared" si="30"/>
        <v>-495</v>
      </c>
      <c r="L72" s="164">
        <f t="shared" si="31"/>
        <v>-2434</v>
      </c>
      <c r="M72" s="165">
        <f t="shared" si="28"/>
        <v>1.6904233996453178E-3</v>
      </c>
    </row>
    <row r="73" spans="2:13" x14ac:dyDescent="0.25">
      <c r="B73" s="163" t="s">
        <v>128</v>
      </c>
      <c r="C73" s="164">
        <v>182</v>
      </c>
      <c r="D73" s="164">
        <v>1336</v>
      </c>
      <c r="E73" s="164">
        <v>1751</v>
      </c>
      <c r="F73" s="164">
        <v>3178</v>
      </c>
      <c r="G73" s="164">
        <v>2347</v>
      </c>
      <c r="H73" s="164">
        <v>2429</v>
      </c>
      <c r="I73" s="179">
        <f t="shared" si="32"/>
        <v>3.4938219002982551E-2</v>
      </c>
      <c r="J73" s="165">
        <f t="shared" si="29"/>
        <v>0.81811377245508976</v>
      </c>
      <c r="K73" s="164">
        <f t="shared" si="30"/>
        <v>82</v>
      </c>
      <c r="L73" s="164">
        <f t="shared" si="31"/>
        <v>1093</v>
      </c>
      <c r="M73" s="165">
        <f t="shared" si="28"/>
        <v>1.0955278649248871E-3</v>
      </c>
    </row>
    <row r="74" spans="2:13" x14ac:dyDescent="0.25">
      <c r="B74" s="163" t="s">
        <v>124</v>
      </c>
      <c r="C74" s="164">
        <v>365</v>
      </c>
      <c r="D74" s="164">
        <v>1311</v>
      </c>
      <c r="E74" s="164">
        <v>1378</v>
      </c>
      <c r="F74" s="164">
        <v>1856</v>
      </c>
      <c r="G74" s="164">
        <v>1358</v>
      </c>
      <c r="H74" s="164">
        <v>1154</v>
      </c>
      <c r="I74" s="179">
        <f t="shared" si="32"/>
        <v>-0.15022091310751107</v>
      </c>
      <c r="J74" s="165">
        <f t="shared" si="29"/>
        <v>-0.1197559115179252</v>
      </c>
      <c r="K74" s="164">
        <f t="shared" si="30"/>
        <v>-204</v>
      </c>
      <c r="L74" s="164">
        <f t="shared" si="31"/>
        <v>-157</v>
      </c>
      <c r="M74" s="165">
        <f t="shared" si="28"/>
        <v>5.2047721536571418E-4</v>
      </c>
    </row>
    <row r="75" spans="2:13" x14ac:dyDescent="0.25">
      <c r="B75" s="163" t="s">
        <v>133</v>
      </c>
      <c r="C75" s="164">
        <v>1</v>
      </c>
      <c r="D75" s="164">
        <v>1002</v>
      </c>
      <c r="E75" s="164">
        <v>3201</v>
      </c>
      <c r="F75" s="164">
        <v>2212</v>
      </c>
      <c r="G75" s="164">
        <v>1449</v>
      </c>
      <c r="H75" s="164">
        <v>927</v>
      </c>
      <c r="I75" s="179">
        <f t="shared" si="32"/>
        <v>-0.36024844720496896</v>
      </c>
      <c r="J75" s="165">
        <f t="shared" si="29"/>
        <v>-7.4850299401197584E-2</v>
      </c>
      <c r="K75" s="164">
        <f t="shared" si="30"/>
        <v>-522</v>
      </c>
      <c r="L75" s="164">
        <f t="shared" si="31"/>
        <v>-75</v>
      </c>
      <c r="M75" s="165">
        <f t="shared" si="28"/>
        <v>4.1809564873831632E-4</v>
      </c>
    </row>
    <row r="76" spans="2:13" x14ac:dyDescent="0.25">
      <c r="B76" s="163" t="s">
        <v>136</v>
      </c>
      <c r="C76" s="164">
        <v>0</v>
      </c>
      <c r="D76" s="164">
        <v>331</v>
      </c>
      <c r="E76" s="164">
        <v>934</v>
      </c>
      <c r="F76" s="164">
        <v>1640</v>
      </c>
      <c r="G76" s="164">
        <v>1776</v>
      </c>
      <c r="H76" s="164">
        <v>1720</v>
      </c>
      <c r="I76" s="179">
        <f t="shared" si="32"/>
        <v>-3.1531531531531543E-2</v>
      </c>
      <c r="J76" s="165">
        <f t="shared" si="29"/>
        <v>4.1963746223564957</v>
      </c>
      <c r="K76" s="164">
        <f t="shared" si="30"/>
        <v>-56</v>
      </c>
      <c r="L76" s="164">
        <f t="shared" si="31"/>
        <v>1389</v>
      </c>
      <c r="M76" s="165">
        <f t="shared" si="28"/>
        <v>7.7575460175825686E-4</v>
      </c>
    </row>
    <row r="77" spans="2:13" x14ac:dyDescent="0.25">
      <c r="B77" s="168" t="s">
        <v>150</v>
      </c>
      <c r="C77" s="169">
        <f t="shared" ref="C77:H77" si="33">C69-SUM(C70:C76)</f>
        <v>3426</v>
      </c>
      <c r="D77" s="169">
        <f t="shared" si="33"/>
        <v>11338</v>
      </c>
      <c r="E77" s="169">
        <f t="shared" si="33"/>
        <v>21446</v>
      </c>
      <c r="F77" s="169">
        <f t="shared" si="33"/>
        <v>25218</v>
      </c>
      <c r="G77" s="169">
        <f t="shared" si="33"/>
        <v>16966</v>
      </c>
      <c r="H77" s="169">
        <f t="shared" si="33"/>
        <v>15737</v>
      </c>
      <c r="I77" s="180">
        <f t="shared" si="32"/>
        <v>-7.2438995638335446E-2</v>
      </c>
      <c r="J77" s="170">
        <f t="shared" si="29"/>
        <v>0.38798729934732767</v>
      </c>
      <c r="K77" s="169">
        <f>H77-G77</f>
        <v>-1229</v>
      </c>
      <c r="L77" s="169">
        <f t="shared" si="31"/>
        <v>4399</v>
      </c>
      <c r="M77" s="170">
        <f t="shared" si="28"/>
        <v>7.0977035859707488E-3</v>
      </c>
    </row>
    <row r="78" spans="2:13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4"/>
      <c r="L78" s="153"/>
      <c r="M78" s="153"/>
    </row>
    <row r="79" spans="2:13" x14ac:dyDescent="0.25">
      <c r="B79" s="156" t="s">
        <v>73</v>
      </c>
      <c r="C79" s="176">
        <v>45059</v>
      </c>
      <c r="D79" s="176">
        <v>258125</v>
      </c>
      <c r="E79" s="176">
        <v>307593</v>
      </c>
      <c r="F79" s="176">
        <v>352840</v>
      </c>
      <c r="G79" s="176">
        <v>366681</v>
      </c>
      <c r="H79" s="176">
        <v>349762</v>
      </c>
      <c r="I79" s="177">
        <f>IFERROR(H79/G79-1,"-")</f>
        <v>-4.6140923582078108E-2</v>
      </c>
      <c r="J79" s="177">
        <f>IFERROR(H79/D79-1,"-")</f>
        <v>0.35501016949152553</v>
      </c>
      <c r="K79" s="176">
        <f>H79-G79</f>
        <v>-16919</v>
      </c>
      <c r="L79" s="176">
        <f>H79-D79</f>
        <v>91637</v>
      </c>
      <c r="M79" s="177">
        <f t="shared" ref="M79:M91" si="34">H79/H$9</f>
        <v>0.15774969826754154</v>
      </c>
    </row>
    <row r="80" spans="2:13" x14ac:dyDescent="0.25">
      <c r="B80" s="159" t="s">
        <v>102</v>
      </c>
      <c r="C80" s="160">
        <v>23087</v>
      </c>
      <c r="D80" s="160">
        <v>115113</v>
      </c>
      <c r="E80" s="160">
        <v>123715</v>
      </c>
      <c r="F80" s="160">
        <v>132384</v>
      </c>
      <c r="G80" s="160">
        <v>139895</v>
      </c>
      <c r="H80" s="160">
        <v>141066</v>
      </c>
      <c r="I80" s="178">
        <f>IFERROR(H80/G80-1,"-")</f>
        <v>8.370563637013495E-3</v>
      </c>
      <c r="J80" s="161">
        <f t="shared" ref="J80:J91" si="35">IFERROR(H80/D80-1,"-")</f>
        <v>0.22545672513095827</v>
      </c>
      <c r="K80" s="160">
        <f t="shared" ref="K80:K90" si="36">H80-G80</f>
        <v>1171</v>
      </c>
      <c r="L80" s="160">
        <f t="shared" ref="L80:L91" si="37">H80-D80</f>
        <v>25953</v>
      </c>
      <c r="M80" s="161">
        <f t="shared" si="34"/>
        <v>6.3623603867226888E-2</v>
      </c>
    </row>
    <row r="81" spans="2:13" x14ac:dyDescent="0.25">
      <c r="B81" s="163" t="s">
        <v>108</v>
      </c>
      <c r="C81" s="164">
        <v>11490</v>
      </c>
      <c r="D81" s="164">
        <v>32975</v>
      </c>
      <c r="E81" s="164">
        <v>29807</v>
      </c>
      <c r="F81" s="164">
        <v>34885</v>
      </c>
      <c r="G81" s="164">
        <v>31305</v>
      </c>
      <c r="H81" s="164">
        <v>41359</v>
      </c>
      <c r="I81" s="179">
        <f>IFERROR(H81/G81-1,"-")</f>
        <v>0.32116275355374535</v>
      </c>
      <c r="J81" s="165">
        <f t="shared" si="35"/>
        <v>0.2542532221379834</v>
      </c>
      <c r="K81" s="164">
        <f t="shared" si="36"/>
        <v>10054</v>
      </c>
      <c r="L81" s="164">
        <f t="shared" si="37"/>
        <v>8384</v>
      </c>
      <c r="M81" s="165">
        <f t="shared" si="34"/>
        <v>1.8653741031464968E-2</v>
      </c>
    </row>
    <row r="82" spans="2:13" x14ac:dyDescent="0.25">
      <c r="B82" s="163" t="s">
        <v>105</v>
      </c>
      <c r="C82" s="164">
        <v>11597</v>
      </c>
      <c r="D82" s="164">
        <v>82138</v>
      </c>
      <c r="E82" s="164">
        <v>93908</v>
      </c>
      <c r="F82" s="164">
        <v>97499</v>
      </c>
      <c r="G82" s="164">
        <v>108590</v>
      </c>
      <c r="H82" s="164">
        <v>99707</v>
      </c>
      <c r="I82" s="179">
        <f>IFERROR(H82/G82-1,"-")</f>
        <v>-8.1803112625471908E-2</v>
      </c>
      <c r="J82" s="165">
        <f t="shared" si="35"/>
        <v>0.21389612603180019</v>
      </c>
      <c r="K82" s="164">
        <f t="shared" si="36"/>
        <v>-8883</v>
      </c>
      <c r="L82" s="164">
        <f t="shared" si="37"/>
        <v>17569</v>
      </c>
      <c r="M82" s="165">
        <f t="shared" si="34"/>
        <v>4.4969862835761924E-2</v>
      </c>
    </row>
    <row r="83" spans="2:13" x14ac:dyDescent="0.25">
      <c r="B83" s="159" t="s">
        <v>112</v>
      </c>
      <c r="C83" s="160">
        <v>21972</v>
      </c>
      <c r="D83" s="160">
        <v>143012</v>
      </c>
      <c r="E83" s="160">
        <v>183878</v>
      </c>
      <c r="F83" s="160">
        <v>220456</v>
      </c>
      <c r="G83" s="160">
        <v>226786</v>
      </c>
      <c r="H83" s="160">
        <v>208696</v>
      </c>
      <c r="I83" s="178">
        <f>IFERROR(H83/G83-1,"-")</f>
        <v>-7.9766828640215892E-2</v>
      </c>
      <c r="J83" s="161">
        <f t="shared" si="35"/>
        <v>0.45929012949962233</v>
      </c>
      <c r="K83" s="160">
        <f t="shared" si="36"/>
        <v>-18090</v>
      </c>
      <c r="L83" s="160">
        <f t="shared" si="37"/>
        <v>65684</v>
      </c>
      <c r="M83" s="161">
        <f t="shared" si="34"/>
        <v>9.4126094400314636E-2</v>
      </c>
    </row>
    <row r="84" spans="2:13" x14ac:dyDescent="0.25">
      <c r="B84" s="163" t="s">
        <v>115</v>
      </c>
      <c r="C84" s="164">
        <v>1408</v>
      </c>
      <c r="D84" s="164">
        <v>24027</v>
      </c>
      <c r="E84" s="164">
        <v>34229</v>
      </c>
      <c r="F84" s="164">
        <v>42188</v>
      </c>
      <c r="G84" s="164">
        <v>42512</v>
      </c>
      <c r="H84" s="164">
        <v>40181</v>
      </c>
      <c r="I84" s="179">
        <f t="shared" ref="I84:I91" si="38">IFERROR(H84/G84-1,"-")</f>
        <v>-5.4831576966503537E-2</v>
      </c>
      <c r="J84" s="165">
        <f t="shared" si="35"/>
        <v>0.6723269654971491</v>
      </c>
      <c r="K84" s="164">
        <f t="shared" si="36"/>
        <v>-2331</v>
      </c>
      <c r="L84" s="164">
        <f t="shared" si="37"/>
        <v>16154</v>
      </c>
      <c r="M84" s="165">
        <f t="shared" si="34"/>
        <v>1.8122439333284023E-2</v>
      </c>
    </row>
    <row r="85" spans="2:13" x14ac:dyDescent="0.25">
      <c r="B85" s="163" t="s">
        <v>118</v>
      </c>
      <c r="C85" s="164">
        <v>4235</v>
      </c>
      <c r="D85" s="164">
        <v>45287</v>
      </c>
      <c r="E85" s="164">
        <v>56966</v>
      </c>
      <c r="F85" s="164">
        <v>65819</v>
      </c>
      <c r="G85" s="164">
        <v>64489</v>
      </c>
      <c r="H85" s="164">
        <v>57441</v>
      </c>
      <c r="I85" s="179">
        <f t="shared" si="38"/>
        <v>-0.10928995642667738</v>
      </c>
      <c r="J85" s="165">
        <f t="shared" si="35"/>
        <v>0.26837723850111517</v>
      </c>
      <c r="K85" s="164">
        <f t="shared" si="36"/>
        <v>-7048</v>
      </c>
      <c r="L85" s="164">
        <f t="shared" si="37"/>
        <v>12154</v>
      </c>
      <c r="M85" s="165">
        <f t="shared" si="34"/>
        <v>2.590704655790467E-2</v>
      </c>
    </row>
    <row r="86" spans="2:13" x14ac:dyDescent="0.25">
      <c r="B86" s="163" t="s">
        <v>121</v>
      </c>
      <c r="C86" s="164">
        <v>4740</v>
      </c>
      <c r="D86" s="164">
        <v>13676</v>
      </c>
      <c r="E86" s="164">
        <v>17008</v>
      </c>
      <c r="F86" s="164">
        <v>23760</v>
      </c>
      <c r="G86" s="164">
        <v>25549</v>
      </c>
      <c r="H86" s="164">
        <v>23164</v>
      </c>
      <c r="I86" s="179">
        <f t="shared" si="38"/>
        <v>-9.3350033269403943E-2</v>
      </c>
      <c r="J86" s="165">
        <f t="shared" si="35"/>
        <v>0.69377010821877749</v>
      </c>
      <c r="K86" s="164">
        <f t="shared" si="36"/>
        <v>-2385</v>
      </c>
      <c r="L86" s="164">
        <f t="shared" si="37"/>
        <v>9488</v>
      </c>
      <c r="M86" s="165">
        <f t="shared" si="34"/>
        <v>1.0447429997167594E-2</v>
      </c>
    </row>
    <row r="87" spans="2:13" x14ac:dyDescent="0.25">
      <c r="B87" s="163" t="s">
        <v>128</v>
      </c>
      <c r="C87" s="164">
        <v>335</v>
      </c>
      <c r="D87" s="164">
        <v>4260</v>
      </c>
      <c r="E87" s="164">
        <v>3852</v>
      </c>
      <c r="F87" s="164">
        <v>5863</v>
      </c>
      <c r="G87" s="164">
        <v>6264</v>
      </c>
      <c r="H87" s="164">
        <v>5145</v>
      </c>
      <c r="I87" s="179">
        <f t="shared" si="38"/>
        <v>-0.17863984674329503</v>
      </c>
      <c r="J87" s="165">
        <f t="shared" si="35"/>
        <v>0.20774647887323949</v>
      </c>
      <c r="K87" s="164">
        <f t="shared" si="36"/>
        <v>-1119</v>
      </c>
      <c r="L87" s="164">
        <f t="shared" si="37"/>
        <v>885</v>
      </c>
      <c r="M87" s="165">
        <f t="shared" si="34"/>
        <v>2.3204985035152506E-3</v>
      </c>
    </row>
    <row r="88" spans="2:13" x14ac:dyDescent="0.25">
      <c r="B88" s="163" t="s">
        <v>124</v>
      </c>
      <c r="C88" s="164">
        <v>463</v>
      </c>
      <c r="D88" s="164">
        <v>2501</v>
      </c>
      <c r="E88" s="164">
        <v>2377</v>
      </c>
      <c r="F88" s="164">
        <v>2965</v>
      </c>
      <c r="G88" s="164">
        <v>3251</v>
      </c>
      <c r="H88" s="164">
        <v>3851</v>
      </c>
      <c r="I88" s="179">
        <f t="shared" si="38"/>
        <v>0.18455859735466018</v>
      </c>
      <c r="J88" s="165">
        <f t="shared" si="35"/>
        <v>0.53978408636545372</v>
      </c>
      <c r="K88" s="164">
        <f t="shared" si="36"/>
        <v>600</v>
      </c>
      <c r="L88" s="164">
        <f t="shared" si="37"/>
        <v>1350</v>
      </c>
      <c r="M88" s="165">
        <f t="shared" si="34"/>
        <v>1.736878471727353E-3</v>
      </c>
    </row>
    <row r="89" spans="2:13" x14ac:dyDescent="0.25">
      <c r="B89" s="163" t="s">
        <v>133</v>
      </c>
      <c r="C89" s="164">
        <v>91</v>
      </c>
      <c r="D89" s="164">
        <v>3274</v>
      </c>
      <c r="E89" s="164">
        <v>5064</v>
      </c>
      <c r="F89" s="164">
        <v>4197</v>
      </c>
      <c r="G89" s="164">
        <v>4368</v>
      </c>
      <c r="H89" s="164">
        <v>3789</v>
      </c>
      <c r="I89" s="179">
        <f t="shared" si="38"/>
        <v>-0.13255494505494503</v>
      </c>
      <c r="J89" s="165">
        <f t="shared" si="35"/>
        <v>0.15729993891264504</v>
      </c>
      <c r="K89" s="164">
        <f t="shared" si="36"/>
        <v>-579</v>
      </c>
      <c r="L89" s="164">
        <f t="shared" si="37"/>
        <v>515</v>
      </c>
      <c r="M89" s="165">
        <f t="shared" si="34"/>
        <v>1.7089152244546715E-3</v>
      </c>
    </row>
    <row r="90" spans="2:13" x14ac:dyDescent="0.25">
      <c r="B90" s="163" t="s">
        <v>136</v>
      </c>
      <c r="C90" s="164">
        <v>362</v>
      </c>
      <c r="D90" s="164">
        <v>3080</v>
      </c>
      <c r="E90" s="164">
        <v>5511</v>
      </c>
      <c r="F90" s="164">
        <v>5860</v>
      </c>
      <c r="G90" s="164">
        <v>3940</v>
      </c>
      <c r="H90" s="164">
        <v>4610</v>
      </c>
      <c r="I90" s="179">
        <f t="shared" si="38"/>
        <v>0.17005076142131981</v>
      </c>
      <c r="J90" s="165">
        <f t="shared" si="35"/>
        <v>0.49675324675324672</v>
      </c>
      <c r="K90" s="164">
        <f t="shared" si="36"/>
        <v>670</v>
      </c>
      <c r="L90" s="164">
        <f t="shared" si="37"/>
        <v>1530</v>
      </c>
      <c r="M90" s="165">
        <f t="shared" si="34"/>
        <v>2.0792027407590488E-3</v>
      </c>
    </row>
    <row r="91" spans="2:13" x14ac:dyDescent="0.25">
      <c r="B91" s="168" t="s">
        <v>150</v>
      </c>
      <c r="C91" s="169">
        <f t="shared" ref="C91:H91" si="39">C83-SUM(C84:C90)</f>
        <v>10338</v>
      </c>
      <c r="D91" s="169">
        <f t="shared" si="39"/>
        <v>46907</v>
      </c>
      <c r="E91" s="169">
        <f t="shared" si="39"/>
        <v>58871</v>
      </c>
      <c r="F91" s="169">
        <f t="shared" si="39"/>
        <v>69804</v>
      </c>
      <c r="G91" s="169">
        <f t="shared" si="39"/>
        <v>76413</v>
      </c>
      <c r="H91" s="169">
        <f t="shared" si="39"/>
        <v>70515</v>
      </c>
      <c r="I91" s="180">
        <f t="shared" si="38"/>
        <v>-7.7185819166895708E-2</v>
      </c>
      <c r="J91" s="170">
        <f t="shared" si="35"/>
        <v>0.50329375146566613</v>
      </c>
      <c r="K91" s="169">
        <f>H91-G91</f>
        <v>-5898</v>
      </c>
      <c r="L91" s="169">
        <f t="shared" si="37"/>
        <v>23608</v>
      </c>
      <c r="M91" s="170">
        <f t="shared" si="34"/>
        <v>3.1803683571502026E-2</v>
      </c>
    </row>
    <row r="92" spans="2:13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4"/>
      <c r="L92" s="153"/>
      <c r="M92" s="153"/>
    </row>
    <row r="93" spans="2:13" x14ac:dyDescent="0.25">
      <c r="B93" s="156" t="s">
        <v>73</v>
      </c>
      <c r="C93" s="176">
        <v>9308</v>
      </c>
      <c r="D93" s="176">
        <v>20151</v>
      </c>
      <c r="E93" s="176">
        <v>26502</v>
      </c>
      <c r="F93" s="176">
        <v>25234</v>
      </c>
      <c r="G93" s="176">
        <v>24153</v>
      </c>
      <c r="H93" s="176">
        <v>24666</v>
      </c>
      <c r="I93" s="177">
        <f>IFERROR(H93/G93-1,"-")</f>
        <v>2.1239597565519741E-2</v>
      </c>
      <c r="J93" s="177">
        <f>IFERROR(H93/D93-1,"-")</f>
        <v>0.22405835938663099</v>
      </c>
      <c r="K93" s="176">
        <f>H93-G93</f>
        <v>513</v>
      </c>
      <c r="L93" s="176">
        <f>H93-D93</f>
        <v>4515</v>
      </c>
      <c r="M93" s="177">
        <f t="shared" ref="M93:M105" si="40">H93/H$9</f>
        <v>1.1124862213354165E-2</v>
      </c>
    </row>
    <row r="94" spans="2:13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61">
        <f t="shared" ref="J94:J105" si="41">IFERROR(H94/D94-1,"-")</f>
        <v>0.24705583326272973</v>
      </c>
      <c r="K94" s="160">
        <f t="shared" ref="K94:K104" si="42">H94-G94</f>
        <v>1192</v>
      </c>
      <c r="L94" s="160">
        <f t="shared" ref="L94:L105" si="43">H94-D94</f>
        <v>2916</v>
      </c>
      <c r="M94" s="161">
        <f t="shared" si="40"/>
        <v>6.6385651065580132E-3</v>
      </c>
    </row>
    <row r="95" spans="2:13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5">
        <f t="shared" si="41"/>
        <v>2.814657461497605E-2</v>
      </c>
      <c r="K95" s="164">
        <f t="shared" si="42"/>
        <v>1436</v>
      </c>
      <c r="L95" s="164">
        <f t="shared" si="43"/>
        <v>159</v>
      </c>
      <c r="M95" s="165">
        <f t="shared" si="40"/>
        <v>2.6195248412860207E-3</v>
      </c>
    </row>
    <row r="96" spans="2:13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5">
        <f t="shared" si="41"/>
        <v>0.44800129996750071</v>
      </c>
      <c r="K96" s="164">
        <f t="shared" si="42"/>
        <v>-244</v>
      </c>
      <c r="L96" s="164">
        <f t="shared" si="43"/>
        <v>2757</v>
      </c>
      <c r="M96" s="165">
        <f t="shared" si="40"/>
        <v>4.0190402652719925E-3</v>
      </c>
    </row>
    <row r="97" spans="2:13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61">
        <f t="shared" si="41"/>
        <v>0.1915428845232392</v>
      </c>
      <c r="K97" s="160">
        <f t="shared" si="42"/>
        <v>-679</v>
      </c>
      <c r="L97" s="160">
        <f t="shared" si="43"/>
        <v>1599</v>
      </c>
      <c r="M97" s="161">
        <f t="shared" si="40"/>
        <v>4.4862971067961511E-3</v>
      </c>
    </row>
    <row r="98" spans="2:13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44">IFERROR(H98/G98-1,"-")</f>
        <v>1.1118832522585054E-2</v>
      </c>
      <c r="J98" s="165">
        <f t="shared" si="41"/>
        <v>0.22577927548441457</v>
      </c>
      <c r="K98" s="164">
        <f t="shared" si="42"/>
        <v>16</v>
      </c>
      <c r="L98" s="164">
        <f t="shared" si="43"/>
        <v>268</v>
      </c>
      <c r="M98" s="165">
        <f t="shared" si="40"/>
        <v>6.5623427067340915E-4</v>
      </c>
    </row>
    <row r="99" spans="2:13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44"/>
        <v>-0.1400778210116731</v>
      </c>
      <c r="J99" s="165">
        <f t="shared" si="41"/>
        <v>5.741626794258381E-2</v>
      </c>
      <c r="K99" s="164">
        <f t="shared" si="42"/>
        <v>-288</v>
      </c>
      <c r="L99" s="164">
        <f t="shared" si="43"/>
        <v>96</v>
      </c>
      <c r="M99" s="165">
        <f t="shared" si="40"/>
        <v>7.974035673887198E-4</v>
      </c>
    </row>
    <row r="100" spans="2:13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44"/>
        <v>-9.5137420718816035E-3</v>
      </c>
      <c r="J100" s="165">
        <f t="shared" si="41"/>
        <v>0.13095956547978282</v>
      </c>
      <c r="K100" s="164">
        <f t="shared" si="42"/>
        <v>-18</v>
      </c>
      <c r="L100" s="164">
        <f t="shared" si="43"/>
        <v>217</v>
      </c>
      <c r="M100" s="165">
        <f t="shared" si="40"/>
        <v>8.4521169982265892E-4</v>
      </c>
    </row>
    <row r="101" spans="2:13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44"/>
        <v>-5.5248618784530246E-3</v>
      </c>
      <c r="J101" s="165">
        <f t="shared" si="41"/>
        <v>-8.0068143100511024E-2</v>
      </c>
      <c r="K101" s="164">
        <f t="shared" si="42"/>
        <v>-3</v>
      </c>
      <c r="L101" s="164">
        <f t="shared" si="43"/>
        <v>-47</v>
      </c>
      <c r="M101" s="165">
        <f t="shared" si="40"/>
        <v>2.4355086334270853E-4</v>
      </c>
    </row>
    <row r="102" spans="2:13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44"/>
        <v>-7.7253218884120178E-2</v>
      </c>
      <c r="J102" s="165">
        <f t="shared" si="41"/>
        <v>0.25730994152046782</v>
      </c>
      <c r="K102" s="164">
        <f t="shared" si="42"/>
        <v>-36</v>
      </c>
      <c r="L102" s="164">
        <f t="shared" si="43"/>
        <v>88</v>
      </c>
      <c r="M102" s="165">
        <f t="shared" si="40"/>
        <v>1.9393865043956421E-4</v>
      </c>
    </row>
    <row r="103" spans="2:13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44"/>
        <v>-3.1746031746031744E-2</v>
      </c>
      <c r="J103" s="165">
        <f t="shared" si="41"/>
        <v>-0.30285714285714282</v>
      </c>
      <c r="K103" s="164">
        <f t="shared" si="42"/>
        <v>-4</v>
      </c>
      <c r="L103" s="164">
        <f t="shared" si="43"/>
        <v>-53</v>
      </c>
      <c r="M103" s="165">
        <f t="shared" si="40"/>
        <v>5.502445431076008E-5</v>
      </c>
    </row>
    <row r="104" spans="2:13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44"/>
        <v>-0.25179856115107913</v>
      </c>
      <c r="J104" s="165">
        <f t="shared" si="41"/>
        <v>0.35064935064935066</v>
      </c>
      <c r="K104" s="164">
        <f t="shared" si="42"/>
        <v>-35</v>
      </c>
      <c r="L104" s="164">
        <f t="shared" si="43"/>
        <v>27</v>
      </c>
      <c r="M104" s="165">
        <f t="shared" si="40"/>
        <v>4.6906092199336457E-5</v>
      </c>
    </row>
    <row r="105" spans="2:13" x14ac:dyDescent="0.25">
      <c r="B105" s="168" t="s">
        <v>150</v>
      </c>
      <c r="C105" s="169">
        <f t="shared" ref="C105:H105" si="45">C97-SUM(C98:C104)</f>
        <v>1192</v>
      </c>
      <c r="D105" s="169">
        <f t="shared" si="45"/>
        <v>2651</v>
      </c>
      <c r="E105" s="169">
        <f t="shared" si="45"/>
        <v>3573</v>
      </c>
      <c r="F105" s="169">
        <f t="shared" si="45"/>
        <v>3876</v>
      </c>
      <c r="G105" s="169">
        <f t="shared" si="45"/>
        <v>3965</v>
      </c>
      <c r="H105" s="169">
        <f t="shared" si="45"/>
        <v>3654</v>
      </c>
      <c r="I105" s="180">
        <f t="shared" si="44"/>
        <v>-7.8436317780580023E-2</v>
      </c>
      <c r="J105" s="170">
        <f t="shared" si="41"/>
        <v>0.37834779328555257</v>
      </c>
      <c r="K105" s="169">
        <f>H105-G105</f>
        <v>-311</v>
      </c>
      <c r="L105" s="169">
        <f t="shared" si="43"/>
        <v>1003</v>
      </c>
      <c r="M105" s="170">
        <f t="shared" si="40"/>
        <v>1.6480275086189944E-3</v>
      </c>
    </row>
    <row r="106" spans="2:13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4"/>
      <c r="L106" s="153"/>
      <c r="M106" s="153"/>
    </row>
    <row r="107" spans="2:13" x14ac:dyDescent="0.25">
      <c r="B107" s="156" t="s">
        <v>73</v>
      </c>
      <c r="C107" s="176">
        <v>19920</v>
      </c>
      <c r="D107" s="176">
        <v>78474</v>
      </c>
      <c r="E107" s="176">
        <v>104659</v>
      </c>
      <c r="F107" s="176">
        <v>98555</v>
      </c>
      <c r="G107" s="176">
        <v>108223</v>
      </c>
      <c r="H107" s="176">
        <v>93361</v>
      </c>
      <c r="I107" s="177">
        <f>IFERROR(H107/G107-1,"-")</f>
        <v>-0.1373275551407741</v>
      </c>
      <c r="J107" s="177">
        <f>IFERROR(H107/D107-1,"-")</f>
        <v>0.18970614471034986</v>
      </c>
      <c r="K107" s="176">
        <f>H107-G107</f>
        <v>-14862</v>
      </c>
      <c r="L107" s="176">
        <f>H107-D107</f>
        <v>14887</v>
      </c>
      <c r="M107" s="177">
        <f t="shared" ref="M107:M119" si="46">H107/H$9</f>
        <v>4.2107689171367799E-2</v>
      </c>
    </row>
    <row r="108" spans="2:13" x14ac:dyDescent="0.25">
      <c r="B108" s="159" t="s">
        <v>102</v>
      </c>
      <c r="C108" s="160">
        <v>12072</v>
      </c>
      <c r="D108" s="160">
        <v>15168</v>
      </c>
      <c r="E108" s="160">
        <v>19220</v>
      </c>
      <c r="F108" s="160">
        <v>17517</v>
      </c>
      <c r="G108" s="160">
        <v>19777</v>
      </c>
      <c r="H108" s="160">
        <v>15554</v>
      </c>
      <c r="I108" s="178">
        <f>IFERROR(H108/G108-1,"-")</f>
        <v>-0.21353086919148501</v>
      </c>
      <c r="J108" s="161">
        <f t="shared" ref="J108:J119" si="47">IFERROR(H108/D108-1,"-")</f>
        <v>2.5448312236286963E-2</v>
      </c>
      <c r="K108" s="160">
        <f t="shared" ref="K108:K118" si="48">H108-G108</f>
        <v>-4223</v>
      </c>
      <c r="L108" s="160">
        <f t="shared" ref="L108:L119" si="49">H108-D108</f>
        <v>386</v>
      </c>
      <c r="M108" s="161">
        <f t="shared" si="46"/>
        <v>7.0151669045046081E-3</v>
      </c>
    </row>
    <row r="109" spans="2:13" x14ac:dyDescent="0.25">
      <c r="B109" s="163" t="s">
        <v>108</v>
      </c>
      <c r="C109" s="164">
        <v>11174</v>
      </c>
      <c r="D109" s="164">
        <v>6572</v>
      </c>
      <c r="E109" s="164">
        <v>7922</v>
      </c>
      <c r="F109" s="164">
        <v>4720</v>
      </c>
      <c r="G109" s="164">
        <v>6611</v>
      </c>
      <c r="H109" s="164">
        <v>8855</v>
      </c>
      <c r="I109" s="179">
        <f>IFERROR(H109/G109-1,"-")</f>
        <v>0.33943427620632272</v>
      </c>
      <c r="J109" s="165">
        <f t="shared" si="47"/>
        <v>0.34738283627510658</v>
      </c>
      <c r="K109" s="164">
        <f t="shared" si="48"/>
        <v>2244</v>
      </c>
      <c r="L109" s="164">
        <f t="shared" si="49"/>
        <v>2283</v>
      </c>
      <c r="M109" s="165">
        <f t="shared" si="46"/>
        <v>3.9937831387031183E-3</v>
      </c>
    </row>
    <row r="110" spans="2:13" x14ac:dyDescent="0.25">
      <c r="B110" s="163" t="s">
        <v>105</v>
      </c>
      <c r="C110" s="164">
        <v>898</v>
      </c>
      <c r="D110" s="164">
        <v>8596</v>
      </c>
      <c r="E110" s="164">
        <v>11298</v>
      </c>
      <c r="F110" s="164">
        <v>12797</v>
      </c>
      <c r="G110" s="164">
        <v>13166</v>
      </c>
      <c r="H110" s="164">
        <v>6699</v>
      </c>
      <c r="I110" s="179">
        <f>IFERROR(H110/G110-1,"-")</f>
        <v>-0.49118942731277537</v>
      </c>
      <c r="J110" s="165">
        <f t="shared" si="47"/>
        <v>-0.22068403908794787</v>
      </c>
      <c r="K110" s="164">
        <f t="shared" si="48"/>
        <v>-6467</v>
      </c>
      <c r="L110" s="164">
        <f t="shared" si="49"/>
        <v>-1897</v>
      </c>
      <c r="M110" s="165">
        <f t="shared" si="46"/>
        <v>3.0213837658014898E-3</v>
      </c>
    </row>
    <row r="111" spans="2:13" x14ac:dyDescent="0.25">
      <c r="B111" s="159" t="s">
        <v>112</v>
      </c>
      <c r="C111" s="160">
        <v>7848</v>
      </c>
      <c r="D111" s="160">
        <v>63306</v>
      </c>
      <c r="E111" s="160">
        <v>85439</v>
      </c>
      <c r="F111" s="160">
        <v>81038</v>
      </c>
      <c r="G111" s="160">
        <v>88446</v>
      </c>
      <c r="H111" s="160">
        <v>77807</v>
      </c>
      <c r="I111" s="178">
        <f>IFERROR(H111/G111-1,"-")</f>
        <v>-0.1202880853854329</v>
      </c>
      <c r="J111" s="161">
        <f t="shared" si="47"/>
        <v>0.22906201623858724</v>
      </c>
      <c r="K111" s="160">
        <f t="shared" si="48"/>
        <v>-10639</v>
      </c>
      <c r="L111" s="160">
        <f t="shared" si="49"/>
        <v>14501</v>
      </c>
      <c r="M111" s="161">
        <f t="shared" si="46"/>
        <v>3.5092522266863192E-2</v>
      </c>
    </row>
    <row r="112" spans="2:13" x14ac:dyDescent="0.25">
      <c r="B112" s="163" t="s">
        <v>115</v>
      </c>
      <c r="C112" s="164">
        <v>1071</v>
      </c>
      <c r="D112" s="164">
        <v>35187</v>
      </c>
      <c r="E112" s="164">
        <v>54778</v>
      </c>
      <c r="F112" s="164">
        <v>48212</v>
      </c>
      <c r="G112" s="164">
        <v>50602</v>
      </c>
      <c r="H112" s="164">
        <v>47154</v>
      </c>
      <c r="I112" s="179">
        <f t="shared" ref="I112:I119" si="50">IFERROR(H112/G112-1,"-")</f>
        <v>-6.8139599225327085E-2</v>
      </c>
      <c r="J112" s="165">
        <f t="shared" si="47"/>
        <v>0.34009719498678481</v>
      </c>
      <c r="K112" s="164">
        <f t="shared" si="48"/>
        <v>-3448</v>
      </c>
      <c r="L112" s="164">
        <f t="shared" si="49"/>
        <v>11967</v>
      </c>
      <c r="M112" s="165">
        <f t="shared" si="46"/>
        <v>2.1267402611226071E-2</v>
      </c>
    </row>
    <row r="113" spans="2:13" x14ac:dyDescent="0.25">
      <c r="B113" s="163" t="s">
        <v>118</v>
      </c>
      <c r="C113" s="164">
        <v>1662</v>
      </c>
      <c r="D113" s="164">
        <v>3454</v>
      </c>
      <c r="E113" s="164">
        <v>4362</v>
      </c>
      <c r="F113" s="164">
        <v>3928</v>
      </c>
      <c r="G113" s="164">
        <v>4555</v>
      </c>
      <c r="H113" s="164">
        <v>4325</v>
      </c>
      <c r="I113" s="179">
        <f t="shared" si="50"/>
        <v>-5.0493962678375359E-2</v>
      </c>
      <c r="J113" s="165">
        <f t="shared" si="47"/>
        <v>0.25217139548349743</v>
      </c>
      <c r="K113" s="164">
        <f t="shared" si="48"/>
        <v>-230</v>
      </c>
      <c r="L113" s="164">
        <f t="shared" si="49"/>
        <v>871</v>
      </c>
      <c r="M113" s="165">
        <f t="shared" si="46"/>
        <v>1.9506620073281749E-3</v>
      </c>
    </row>
    <row r="114" spans="2:13" x14ac:dyDescent="0.25">
      <c r="B114" s="163" t="s">
        <v>121</v>
      </c>
      <c r="C114" s="164">
        <v>2137</v>
      </c>
      <c r="D114" s="164">
        <v>4174</v>
      </c>
      <c r="E114" s="164">
        <v>7401</v>
      </c>
      <c r="F114" s="164">
        <v>5315</v>
      </c>
      <c r="G114" s="164">
        <v>6969</v>
      </c>
      <c r="H114" s="164">
        <v>6107</v>
      </c>
      <c r="I114" s="179">
        <f t="shared" si="50"/>
        <v>-0.12369062993255853</v>
      </c>
      <c r="J114" s="165">
        <f t="shared" si="47"/>
        <v>0.46310493531384767</v>
      </c>
      <c r="K114" s="164">
        <f t="shared" si="48"/>
        <v>-862</v>
      </c>
      <c r="L114" s="164">
        <f t="shared" si="49"/>
        <v>1933</v>
      </c>
      <c r="M114" s="165">
        <f t="shared" si="46"/>
        <v>2.7543798563591129E-3</v>
      </c>
    </row>
    <row r="115" spans="2:13" x14ac:dyDescent="0.25">
      <c r="B115" s="163" t="s">
        <v>128</v>
      </c>
      <c r="C115" s="164">
        <v>164</v>
      </c>
      <c r="D115" s="164">
        <v>3418</v>
      </c>
      <c r="E115" s="164">
        <v>2842</v>
      </c>
      <c r="F115" s="164">
        <v>3337</v>
      </c>
      <c r="G115" s="164">
        <v>3250</v>
      </c>
      <c r="H115" s="164">
        <v>1655</v>
      </c>
      <c r="I115" s="179">
        <f t="shared" si="50"/>
        <v>-0.49076923076923074</v>
      </c>
      <c r="J115" s="165">
        <f t="shared" si="47"/>
        <v>-0.5157987126974839</v>
      </c>
      <c r="K115" s="164">
        <f t="shared" si="48"/>
        <v>-1595</v>
      </c>
      <c r="L115" s="164">
        <f t="shared" si="49"/>
        <v>-1763</v>
      </c>
      <c r="M115" s="165">
        <f t="shared" si="46"/>
        <v>7.464382941336715E-4</v>
      </c>
    </row>
    <row r="116" spans="2:13" x14ac:dyDescent="0.25">
      <c r="B116" s="163" t="s">
        <v>124</v>
      </c>
      <c r="C116" s="164">
        <v>475</v>
      </c>
      <c r="D116" s="164">
        <v>2277</v>
      </c>
      <c r="E116" s="164">
        <v>2075</v>
      </c>
      <c r="F116" s="164">
        <v>2327</v>
      </c>
      <c r="G116" s="164">
        <v>2244</v>
      </c>
      <c r="H116" s="164">
        <v>1486</v>
      </c>
      <c r="I116" s="179">
        <f t="shared" si="50"/>
        <v>-0.33778966131907306</v>
      </c>
      <c r="J116" s="165">
        <f t="shared" si="47"/>
        <v>-0.34738691260430388</v>
      </c>
      <c r="K116" s="164">
        <f t="shared" si="48"/>
        <v>-758</v>
      </c>
      <c r="L116" s="164">
        <f t="shared" si="49"/>
        <v>-791</v>
      </c>
      <c r="M116" s="165">
        <f t="shared" si="46"/>
        <v>6.7021589430974978E-4</v>
      </c>
    </row>
    <row r="117" spans="2:13" x14ac:dyDescent="0.25">
      <c r="B117" s="163" t="s">
        <v>133</v>
      </c>
      <c r="C117" s="164">
        <v>4</v>
      </c>
      <c r="D117" s="164">
        <v>465</v>
      </c>
      <c r="E117" s="164">
        <v>686</v>
      </c>
      <c r="F117" s="164">
        <v>871</v>
      </c>
      <c r="G117" s="164">
        <v>822</v>
      </c>
      <c r="H117" s="164">
        <v>725</v>
      </c>
      <c r="I117" s="179">
        <f t="shared" si="50"/>
        <v>-0.11800486618004868</v>
      </c>
      <c r="J117" s="165">
        <f t="shared" si="47"/>
        <v>0.55913978494623651</v>
      </c>
      <c r="K117" s="164">
        <f t="shared" si="48"/>
        <v>-97</v>
      </c>
      <c r="L117" s="164">
        <f t="shared" si="49"/>
        <v>260</v>
      </c>
      <c r="M117" s="165">
        <f t="shared" si="46"/>
        <v>3.2698958504345126E-4</v>
      </c>
    </row>
    <row r="118" spans="2:13" x14ac:dyDescent="0.25">
      <c r="B118" s="163" t="s">
        <v>136</v>
      </c>
      <c r="C118" s="164">
        <v>6</v>
      </c>
      <c r="D118" s="164">
        <v>691</v>
      </c>
      <c r="E118" s="164">
        <v>422</v>
      </c>
      <c r="F118" s="164">
        <v>1067</v>
      </c>
      <c r="G118" s="164">
        <v>690</v>
      </c>
      <c r="H118" s="164">
        <v>750</v>
      </c>
      <c r="I118" s="179">
        <f t="shared" si="50"/>
        <v>8.6956521739130377E-2</v>
      </c>
      <c r="J118" s="165">
        <f t="shared" si="47"/>
        <v>8.5383502170766956E-2</v>
      </c>
      <c r="K118" s="164">
        <f t="shared" si="48"/>
        <v>60</v>
      </c>
      <c r="L118" s="164">
        <f t="shared" si="49"/>
        <v>59</v>
      </c>
      <c r="M118" s="165">
        <f t="shared" si="46"/>
        <v>3.3826508797598406E-4</v>
      </c>
    </row>
    <row r="119" spans="2:13" x14ac:dyDescent="0.25">
      <c r="B119" s="168" t="s">
        <v>150</v>
      </c>
      <c r="C119" s="169">
        <f t="shared" ref="C119:H119" si="51">C111-SUM(C112:C118)</f>
        <v>2329</v>
      </c>
      <c r="D119" s="169">
        <f t="shared" si="51"/>
        <v>13640</v>
      </c>
      <c r="E119" s="169">
        <f t="shared" si="51"/>
        <v>12873</v>
      </c>
      <c r="F119" s="169">
        <f t="shared" si="51"/>
        <v>15981</v>
      </c>
      <c r="G119" s="169">
        <f t="shared" si="51"/>
        <v>19314</v>
      </c>
      <c r="H119" s="169">
        <f t="shared" si="51"/>
        <v>15605</v>
      </c>
      <c r="I119" s="180">
        <f t="shared" si="50"/>
        <v>-0.1920368644506576</v>
      </c>
      <c r="J119" s="170">
        <f t="shared" si="47"/>
        <v>0.14406158357771259</v>
      </c>
      <c r="K119" s="169">
        <f>H119-G119</f>
        <v>-3709</v>
      </c>
      <c r="L119" s="169">
        <f t="shared" si="49"/>
        <v>1965</v>
      </c>
      <c r="M119" s="170">
        <f t="shared" si="46"/>
        <v>7.0381689304869757E-3</v>
      </c>
    </row>
    <row r="120" spans="2:13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4"/>
      <c r="L120" s="153"/>
      <c r="M120" s="153"/>
    </row>
    <row r="121" spans="2:13" x14ac:dyDescent="0.25">
      <c r="B121" s="156" t="s">
        <v>73</v>
      </c>
      <c r="C121" s="176">
        <v>45262</v>
      </c>
      <c r="D121" s="176">
        <v>86813</v>
      </c>
      <c r="E121" s="176">
        <v>108593</v>
      </c>
      <c r="F121" s="176">
        <v>105467</v>
      </c>
      <c r="G121" s="176">
        <v>119888</v>
      </c>
      <c r="H121" s="176">
        <v>127641</v>
      </c>
      <c r="I121" s="177">
        <f>IFERROR(H121/G121-1,"-")</f>
        <v>6.466869077805959E-2</v>
      </c>
      <c r="J121" s="177">
        <f>IFERROR(H121/D121-1,"-")</f>
        <v>0.47029822722403325</v>
      </c>
      <c r="K121" s="176">
        <f>H121-G121</f>
        <v>7753</v>
      </c>
      <c r="L121" s="176">
        <f>H121-D121</f>
        <v>40828</v>
      </c>
      <c r="M121" s="177">
        <f t="shared" ref="M121:M133" si="52">H121/H$9</f>
        <v>5.7568658792456776E-2</v>
      </c>
    </row>
    <row r="122" spans="2:13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61">
        <f t="shared" ref="J122:J133" si="53">IFERROR(H122/D122-1,"-")</f>
        <v>0.46332588447010892</v>
      </c>
      <c r="K122" s="160">
        <f t="shared" ref="K122:K132" si="54">H122-G122</f>
        <v>2943</v>
      </c>
      <c r="L122" s="160">
        <f t="shared" ref="L122:L133" si="55">H122-D122</f>
        <v>23429</v>
      </c>
      <c r="M122" s="161">
        <f t="shared" si="52"/>
        <v>3.3373684599827889E-2</v>
      </c>
    </row>
    <row r="123" spans="2:13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5">
        <f t="shared" si="53"/>
        <v>0.44537985186384432</v>
      </c>
      <c r="K123" s="164">
        <f t="shared" si="54"/>
        <v>566</v>
      </c>
      <c r="L123" s="164">
        <f t="shared" si="55"/>
        <v>11004</v>
      </c>
      <c r="M123" s="165">
        <f t="shared" si="52"/>
        <v>1.6106379408947158E-2</v>
      </c>
    </row>
    <row r="124" spans="2:13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5">
        <f t="shared" si="53"/>
        <v>0.48047177107501926</v>
      </c>
      <c r="K124" s="164">
        <f t="shared" si="54"/>
        <v>2377</v>
      </c>
      <c r="L124" s="164">
        <f t="shared" si="55"/>
        <v>12425</v>
      </c>
      <c r="M124" s="165">
        <f t="shared" si="52"/>
        <v>1.7267305190880735E-2</v>
      </c>
    </row>
    <row r="125" spans="2:13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61">
        <f t="shared" si="53"/>
        <v>0.48002538211112955</v>
      </c>
      <c r="K125" s="160">
        <f t="shared" si="54"/>
        <v>4810</v>
      </c>
      <c r="L125" s="160">
        <f t="shared" si="55"/>
        <v>17399</v>
      </c>
      <c r="M125" s="161">
        <f t="shared" si="52"/>
        <v>2.419497419262889E-2</v>
      </c>
    </row>
    <row r="126" spans="2:13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56">IFERROR(H126/G126-1,"-")</f>
        <v>-4.117304330938043E-2</v>
      </c>
      <c r="J126" s="165">
        <f t="shared" si="53"/>
        <v>0.38952997466929351</v>
      </c>
      <c r="K126" s="164">
        <f t="shared" si="54"/>
        <v>-212</v>
      </c>
      <c r="L126" s="164">
        <f t="shared" si="55"/>
        <v>1384</v>
      </c>
      <c r="M126" s="165">
        <f t="shared" si="52"/>
        <v>2.2266863191165781E-3</v>
      </c>
    </row>
    <row r="127" spans="2:13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56"/>
        <v>8.9097303634232183E-2</v>
      </c>
      <c r="J127" s="165">
        <f t="shared" si="53"/>
        <v>0.93496875723212214</v>
      </c>
      <c r="K127" s="164">
        <f t="shared" si="54"/>
        <v>684</v>
      </c>
      <c r="L127" s="164">
        <f t="shared" si="55"/>
        <v>4040</v>
      </c>
      <c r="M127" s="165">
        <f t="shared" si="52"/>
        <v>3.7709792007562704E-3</v>
      </c>
    </row>
    <row r="128" spans="2:13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56"/>
        <v>7.8032449137265036E-2</v>
      </c>
      <c r="J128" s="165">
        <f t="shared" si="53"/>
        <v>0.15094858399780042</v>
      </c>
      <c r="K128" s="164">
        <f t="shared" si="54"/>
        <v>303</v>
      </c>
      <c r="L128" s="164">
        <f t="shared" si="55"/>
        <v>549</v>
      </c>
      <c r="M128" s="165">
        <f t="shared" si="52"/>
        <v>1.8879702110232925E-3</v>
      </c>
    </row>
    <row r="129" spans="2:13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56"/>
        <v>0.18995815899581592</v>
      </c>
      <c r="J129" s="165">
        <f t="shared" si="53"/>
        <v>0.35171102661596954</v>
      </c>
      <c r="K129" s="164">
        <f t="shared" si="54"/>
        <v>227</v>
      </c>
      <c r="L129" s="164">
        <f t="shared" si="55"/>
        <v>370</v>
      </c>
      <c r="M129" s="165">
        <f t="shared" si="52"/>
        <v>6.4135060680246586E-4</v>
      </c>
    </row>
    <row r="130" spans="2:13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56"/>
        <v>7.4803149606299302E-2</v>
      </c>
      <c r="J130" s="165">
        <f t="shared" si="53"/>
        <v>0.39820742637644035</v>
      </c>
      <c r="K130" s="164">
        <f t="shared" si="54"/>
        <v>76</v>
      </c>
      <c r="L130" s="164">
        <f t="shared" si="55"/>
        <v>311</v>
      </c>
      <c r="M130" s="165">
        <f t="shared" si="52"/>
        <v>4.925139680930328E-4</v>
      </c>
    </row>
    <row r="131" spans="2:13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56"/>
        <v>-0.21962616822429903</v>
      </c>
      <c r="J131" s="165">
        <f t="shared" si="53"/>
        <v>-6.5298507462686617E-2</v>
      </c>
      <c r="K131" s="164">
        <f t="shared" si="54"/>
        <v>-141</v>
      </c>
      <c r="L131" s="164">
        <f t="shared" si="55"/>
        <v>-35</v>
      </c>
      <c r="M131" s="165">
        <f t="shared" si="52"/>
        <v>2.2596107876795735E-4</v>
      </c>
    </row>
    <row r="132" spans="2:13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56"/>
        <v>-0.11185682326621926</v>
      </c>
      <c r="J132" s="165">
        <f t="shared" si="53"/>
        <v>0.21654749744637392</v>
      </c>
      <c r="K132" s="164">
        <f t="shared" si="54"/>
        <v>-150</v>
      </c>
      <c r="L132" s="164">
        <f t="shared" si="55"/>
        <v>212</v>
      </c>
      <c r="M132" s="165">
        <f t="shared" si="52"/>
        <v>5.3716495970586276E-4</v>
      </c>
    </row>
    <row r="133" spans="2:13" x14ac:dyDescent="0.25">
      <c r="B133" s="168" t="s">
        <v>150</v>
      </c>
      <c r="C133" s="169">
        <f t="shared" ref="C133:H133" si="57">C125-SUM(C126:C132)</f>
        <v>11181</v>
      </c>
      <c r="D133" s="169">
        <f t="shared" si="57"/>
        <v>21387</v>
      </c>
      <c r="E133" s="169">
        <f t="shared" si="57"/>
        <v>24718</v>
      </c>
      <c r="F133" s="169">
        <f t="shared" si="57"/>
        <v>24870</v>
      </c>
      <c r="G133" s="169">
        <f t="shared" si="57"/>
        <v>27932</v>
      </c>
      <c r="H133" s="169">
        <f t="shared" si="57"/>
        <v>31955</v>
      </c>
      <c r="I133" s="180">
        <f t="shared" si="56"/>
        <v>0.14402835457539731</v>
      </c>
      <c r="J133" s="170">
        <f t="shared" si="53"/>
        <v>0.49413194931500448</v>
      </c>
      <c r="K133" s="169">
        <f>H133-G133</f>
        <v>4023</v>
      </c>
      <c r="L133" s="169">
        <f t="shared" si="55"/>
        <v>10568</v>
      </c>
      <c r="M133" s="170">
        <f t="shared" si="52"/>
        <v>1.4412347848363429E-2</v>
      </c>
    </row>
    <row r="134" spans="2:13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4"/>
      <c r="L134" s="153"/>
      <c r="M134" s="153"/>
    </row>
    <row r="135" spans="2:13" x14ac:dyDescent="0.25">
      <c r="B135" s="156" t="s">
        <v>73</v>
      </c>
      <c r="C135" s="176">
        <v>30057</v>
      </c>
      <c r="D135" s="176">
        <v>103640</v>
      </c>
      <c r="E135" s="176">
        <v>112296</v>
      </c>
      <c r="F135" s="176">
        <v>120121</v>
      </c>
      <c r="G135" s="176">
        <v>112906</v>
      </c>
      <c r="H135" s="176">
        <v>116188</v>
      </c>
      <c r="I135" s="177">
        <f>IFERROR(H135/G135-1,"-")</f>
        <v>2.906842860432568E-2</v>
      </c>
      <c r="J135" s="177">
        <f>IFERROR(H135/D135-1,"-")</f>
        <v>0.12107294480895403</v>
      </c>
      <c r="K135" s="176">
        <f>H135-G135</f>
        <v>3282</v>
      </c>
      <c r="L135" s="176">
        <f>H135-D135</f>
        <v>12548</v>
      </c>
      <c r="M135" s="177">
        <f t="shared" ref="M135:M147" si="58">H135/H$9</f>
        <v>5.2403125389004851E-2</v>
      </c>
    </row>
    <row r="136" spans="2:13" x14ac:dyDescent="0.25">
      <c r="B136" s="159" t="s">
        <v>102</v>
      </c>
      <c r="C136" s="160">
        <v>17683</v>
      </c>
      <c r="D136" s="160">
        <v>9518</v>
      </c>
      <c r="E136" s="160">
        <v>11034</v>
      </c>
      <c r="F136" s="160">
        <v>8325</v>
      </c>
      <c r="G136" s="160">
        <v>6547</v>
      </c>
      <c r="H136" s="160">
        <v>11376</v>
      </c>
      <c r="I136" s="178">
        <f>IFERROR(H136/G136-1,"-")</f>
        <v>0.73758973575683529</v>
      </c>
      <c r="J136" s="161">
        <f t="shared" ref="J136:J147" si="59">IFERROR(H136/D136-1,"-")</f>
        <v>0.19520907753729766</v>
      </c>
      <c r="K136" s="160">
        <f t="shared" ref="K136:K146" si="60">H136-G136</f>
        <v>4829</v>
      </c>
      <c r="L136" s="160">
        <f t="shared" ref="L136:L147" si="61">H136-D136</f>
        <v>1858</v>
      </c>
      <c r="M136" s="161">
        <f t="shared" si="58"/>
        <v>5.1308048544197269E-3</v>
      </c>
    </row>
    <row r="137" spans="2:13" x14ac:dyDescent="0.25">
      <c r="B137" s="163" t="s">
        <v>108</v>
      </c>
      <c r="C137" s="164">
        <v>15475</v>
      </c>
      <c r="D137" s="164">
        <v>6630</v>
      </c>
      <c r="E137" s="164">
        <v>7369</v>
      </c>
      <c r="F137" s="164">
        <v>5252</v>
      </c>
      <c r="G137" s="164">
        <v>3002</v>
      </c>
      <c r="H137" s="164">
        <v>6873</v>
      </c>
      <c r="I137" s="179">
        <f>IFERROR(H137/G137-1,"-")</f>
        <v>1.2894736842105261</v>
      </c>
      <c r="J137" s="165">
        <f t="shared" si="59"/>
        <v>3.6651583710407332E-2</v>
      </c>
      <c r="K137" s="164">
        <f t="shared" si="60"/>
        <v>3871</v>
      </c>
      <c r="L137" s="164">
        <f t="shared" si="61"/>
        <v>243</v>
      </c>
      <c r="M137" s="165">
        <f t="shared" si="58"/>
        <v>3.0998612662119182E-3</v>
      </c>
    </row>
    <row r="138" spans="2:13" x14ac:dyDescent="0.25">
      <c r="B138" s="163" t="s">
        <v>105</v>
      </c>
      <c r="C138" s="164">
        <v>2208</v>
      </c>
      <c r="D138" s="164">
        <v>2888</v>
      </c>
      <c r="E138" s="164">
        <v>3665</v>
      </c>
      <c r="F138" s="164">
        <v>3073</v>
      </c>
      <c r="G138" s="164">
        <v>3545</v>
      </c>
      <c r="H138" s="164">
        <v>4503</v>
      </c>
      <c r="I138" s="179">
        <f>IFERROR(H138/G138-1,"-")</f>
        <v>0.2702397743300422</v>
      </c>
      <c r="J138" s="165">
        <f t="shared" si="59"/>
        <v>0.55921052631578938</v>
      </c>
      <c r="K138" s="164">
        <f t="shared" si="60"/>
        <v>958</v>
      </c>
      <c r="L138" s="164">
        <f t="shared" si="61"/>
        <v>1615</v>
      </c>
      <c r="M138" s="165">
        <f t="shared" si="58"/>
        <v>2.0309435882078083E-3</v>
      </c>
    </row>
    <row r="139" spans="2:13" x14ac:dyDescent="0.25">
      <c r="B139" s="159" t="s">
        <v>112</v>
      </c>
      <c r="C139" s="160">
        <v>12374</v>
      </c>
      <c r="D139" s="160">
        <v>94122</v>
      </c>
      <c r="E139" s="160">
        <v>101262</v>
      </c>
      <c r="F139" s="160">
        <v>111796</v>
      </c>
      <c r="G139" s="160">
        <v>106359</v>
      </c>
      <c r="H139" s="160">
        <v>104812</v>
      </c>
      <c r="I139" s="178">
        <f>IFERROR(H139/G139-1,"-")</f>
        <v>-1.454507846068509E-2</v>
      </c>
      <c r="J139" s="161">
        <f t="shared" si="59"/>
        <v>0.11357599711013355</v>
      </c>
      <c r="K139" s="160">
        <f t="shared" si="60"/>
        <v>-1547</v>
      </c>
      <c r="L139" s="160">
        <f t="shared" si="61"/>
        <v>10690</v>
      </c>
      <c r="M139" s="161">
        <f t="shared" si="58"/>
        <v>4.7272320534585126E-2</v>
      </c>
    </row>
    <row r="140" spans="2:13" x14ac:dyDescent="0.25">
      <c r="B140" s="163" t="s">
        <v>115</v>
      </c>
      <c r="C140" s="164">
        <v>368</v>
      </c>
      <c r="D140" s="164">
        <v>38084</v>
      </c>
      <c r="E140" s="164">
        <v>39572</v>
      </c>
      <c r="F140" s="164">
        <v>46847</v>
      </c>
      <c r="G140" s="164">
        <v>46674</v>
      </c>
      <c r="H140" s="164">
        <v>43782</v>
      </c>
      <c r="I140" s="179">
        <f t="shared" ref="I140:I147" si="62">IFERROR(H140/G140-1,"-")</f>
        <v>-6.196169173415611E-2</v>
      </c>
      <c r="J140" s="165">
        <f t="shared" si="59"/>
        <v>0.14961663690788773</v>
      </c>
      <c r="K140" s="164">
        <f t="shared" si="60"/>
        <v>-2892</v>
      </c>
      <c r="L140" s="164">
        <f t="shared" si="61"/>
        <v>5698</v>
      </c>
      <c r="M140" s="165">
        <f t="shared" si="58"/>
        <v>1.9746562775686045E-2</v>
      </c>
    </row>
    <row r="141" spans="2:13" x14ac:dyDescent="0.25">
      <c r="B141" s="163" t="s">
        <v>118</v>
      </c>
      <c r="C141" s="164">
        <v>1278</v>
      </c>
      <c r="D141" s="164">
        <v>6322</v>
      </c>
      <c r="E141" s="164">
        <v>8851</v>
      </c>
      <c r="F141" s="164">
        <v>10325</v>
      </c>
      <c r="G141" s="164">
        <v>8815</v>
      </c>
      <c r="H141" s="164">
        <v>9210</v>
      </c>
      <c r="I141" s="179">
        <f t="shared" si="62"/>
        <v>4.4809982983550656E-2</v>
      </c>
      <c r="J141" s="165">
        <f t="shared" si="59"/>
        <v>0.45681746282821889</v>
      </c>
      <c r="K141" s="164">
        <f t="shared" si="60"/>
        <v>395</v>
      </c>
      <c r="L141" s="164">
        <f t="shared" si="61"/>
        <v>2888</v>
      </c>
      <c r="M141" s="165">
        <f t="shared" si="58"/>
        <v>4.1538952803450843E-3</v>
      </c>
    </row>
    <row r="142" spans="2:13" x14ac:dyDescent="0.25">
      <c r="B142" s="163" t="s">
        <v>121</v>
      </c>
      <c r="C142" s="164">
        <v>4080</v>
      </c>
      <c r="D142" s="164">
        <v>11900</v>
      </c>
      <c r="E142" s="164">
        <v>11101</v>
      </c>
      <c r="F142" s="164">
        <v>11655</v>
      </c>
      <c r="G142" s="164">
        <v>9807</v>
      </c>
      <c r="H142" s="164">
        <v>10330</v>
      </c>
      <c r="I142" s="179">
        <f t="shared" si="62"/>
        <v>5.3329254614051136E-2</v>
      </c>
      <c r="J142" s="165">
        <f t="shared" si="59"/>
        <v>-0.13193277310924367</v>
      </c>
      <c r="K142" s="164">
        <f t="shared" si="60"/>
        <v>523</v>
      </c>
      <c r="L142" s="164">
        <f t="shared" si="61"/>
        <v>-1570</v>
      </c>
      <c r="M142" s="165">
        <f t="shared" si="58"/>
        <v>4.6590378117225542E-3</v>
      </c>
    </row>
    <row r="143" spans="2:13" x14ac:dyDescent="0.25">
      <c r="B143" s="163" t="s">
        <v>128</v>
      </c>
      <c r="C143" s="164">
        <v>156</v>
      </c>
      <c r="D143" s="164">
        <v>4160</v>
      </c>
      <c r="E143" s="164">
        <v>3592</v>
      </c>
      <c r="F143" s="164">
        <v>2836</v>
      </c>
      <c r="G143" s="164">
        <v>2607</v>
      </c>
      <c r="H143" s="164">
        <v>2027</v>
      </c>
      <c r="I143" s="179">
        <f t="shared" si="62"/>
        <v>-0.22247794399693133</v>
      </c>
      <c r="J143" s="165">
        <f t="shared" si="59"/>
        <v>-0.51274038461538463</v>
      </c>
      <c r="K143" s="164">
        <f t="shared" si="60"/>
        <v>-580</v>
      </c>
      <c r="L143" s="164">
        <f t="shared" si="61"/>
        <v>-2133</v>
      </c>
      <c r="M143" s="165">
        <f t="shared" si="58"/>
        <v>9.1421777776975967E-4</v>
      </c>
    </row>
    <row r="144" spans="2:13" x14ac:dyDescent="0.25">
      <c r="B144" s="163" t="s">
        <v>124</v>
      </c>
      <c r="C144" s="164">
        <v>366</v>
      </c>
      <c r="D144" s="164">
        <v>1931</v>
      </c>
      <c r="E144" s="164">
        <v>1999</v>
      </c>
      <c r="F144" s="164">
        <v>2456</v>
      </c>
      <c r="G144" s="164">
        <v>1838</v>
      </c>
      <c r="H144" s="164">
        <v>1896</v>
      </c>
      <c r="I144" s="179">
        <f t="shared" si="62"/>
        <v>3.1556039173014083E-2</v>
      </c>
      <c r="J144" s="165">
        <f t="shared" si="59"/>
        <v>-1.8125323666493998E-2</v>
      </c>
      <c r="K144" s="164">
        <f t="shared" si="60"/>
        <v>58</v>
      </c>
      <c r="L144" s="164">
        <f t="shared" si="61"/>
        <v>-35</v>
      </c>
      <c r="M144" s="165">
        <f t="shared" si="58"/>
        <v>8.5513414240328775E-4</v>
      </c>
    </row>
    <row r="145" spans="2:13" x14ac:dyDescent="0.25">
      <c r="B145" s="163" t="s">
        <v>133</v>
      </c>
      <c r="C145" s="164">
        <v>34</v>
      </c>
      <c r="D145" s="164">
        <v>1767</v>
      </c>
      <c r="E145" s="164">
        <v>2238</v>
      </c>
      <c r="F145" s="164">
        <v>1944</v>
      </c>
      <c r="G145" s="164">
        <v>2225</v>
      </c>
      <c r="H145" s="164">
        <v>1817</v>
      </c>
      <c r="I145" s="179">
        <f t="shared" si="62"/>
        <v>-0.1833707865168539</v>
      </c>
      <c r="J145" s="165">
        <f t="shared" si="59"/>
        <v>2.8296547821165863E-2</v>
      </c>
      <c r="K145" s="164">
        <f t="shared" si="60"/>
        <v>-408</v>
      </c>
      <c r="L145" s="164">
        <f t="shared" si="61"/>
        <v>50</v>
      </c>
      <c r="M145" s="165">
        <f t="shared" si="58"/>
        <v>8.1950355313648406E-4</v>
      </c>
    </row>
    <row r="146" spans="2:13" x14ac:dyDescent="0.25">
      <c r="B146" s="163" t="s">
        <v>136</v>
      </c>
      <c r="C146" s="164">
        <v>37</v>
      </c>
      <c r="D146" s="164">
        <v>876</v>
      </c>
      <c r="E146" s="164">
        <v>1574</v>
      </c>
      <c r="F146" s="164">
        <v>1555</v>
      </c>
      <c r="G146" s="164">
        <v>1070</v>
      </c>
      <c r="H146" s="164">
        <v>1090</v>
      </c>
      <c r="I146" s="179">
        <f t="shared" si="62"/>
        <v>1.8691588785046731E-2</v>
      </c>
      <c r="J146" s="165">
        <f t="shared" si="59"/>
        <v>0.24429223744292239</v>
      </c>
      <c r="K146" s="164">
        <f t="shared" si="60"/>
        <v>20</v>
      </c>
      <c r="L146" s="164">
        <f t="shared" si="61"/>
        <v>214</v>
      </c>
      <c r="M146" s="165">
        <f t="shared" si="58"/>
        <v>4.9161192785843015E-4</v>
      </c>
    </row>
    <row r="147" spans="2:13" x14ac:dyDescent="0.25">
      <c r="B147" s="168" t="s">
        <v>150</v>
      </c>
      <c r="C147" s="169">
        <f t="shared" ref="C147:H147" si="63">C139-SUM(C140:C146)</f>
        <v>6055</v>
      </c>
      <c r="D147" s="169">
        <f t="shared" si="63"/>
        <v>29082</v>
      </c>
      <c r="E147" s="169">
        <f t="shared" si="63"/>
        <v>32335</v>
      </c>
      <c r="F147" s="169">
        <f t="shared" si="63"/>
        <v>34178</v>
      </c>
      <c r="G147" s="169">
        <f t="shared" si="63"/>
        <v>33323</v>
      </c>
      <c r="H147" s="169">
        <f t="shared" si="63"/>
        <v>34660</v>
      </c>
      <c r="I147" s="180">
        <f t="shared" si="62"/>
        <v>4.012243795576631E-2</v>
      </c>
      <c r="J147" s="170">
        <f t="shared" si="59"/>
        <v>0.19180248951241308</v>
      </c>
      <c r="K147" s="169">
        <f>H147-G147</f>
        <v>1337</v>
      </c>
      <c r="L147" s="169">
        <f t="shared" si="61"/>
        <v>5578</v>
      </c>
      <c r="M147" s="170">
        <f t="shared" si="58"/>
        <v>1.5632357265663477E-2</v>
      </c>
    </row>
    <row r="148" spans="2:13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4"/>
      <c r="L148" s="153"/>
      <c r="M148" s="153"/>
    </row>
    <row r="149" spans="2:13" x14ac:dyDescent="0.25">
      <c r="B149" s="156" t="s">
        <v>73</v>
      </c>
      <c r="C149" s="176">
        <v>17011</v>
      </c>
      <c r="D149" s="176">
        <v>45886</v>
      </c>
      <c r="E149" s="176">
        <v>49553</v>
      </c>
      <c r="F149" s="176">
        <v>53663</v>
      </c>
      <c r="G149" s="176">
        <v>50137</v>
      </c>
      <c r="H149" s="176">
        <v>42927</v>
      </c>
      <c r="I149" s="177">
        <f>IFERROR(H149/G149-1,"-")</f>
        <v>-0.14380597163771269</v>
      </c>
      <c r="J149" s="177">
        <f>IFERROR(H149/D149-1,"-")</f>
        <v>-6.4485899838730765E-2</v>
      </c>
      <c r="K149" s="176">
        <f>H149-G149</f>
        <v>-7210</v>
      </c>
      <c r="L149" s="176">
        <f>H149-D149</f>
        <v>-2959</v>
      </c>
      <c r="M149" s="177">
        <f t="shared" ref="M149:M161" si="64">H149/H$9</f>
        <v>1.9360940575393424E-2</v>
      </c>
    </row>
    <row r="150" spans="2:13" x14ac:dyDescent="0.25">
      <c r="B150" s="159" t="s">
        <v>102</v>
      </c>
      <c r="C150" s="160">
        <v>11547</v>
      </c>
      <c r="D150" s="160">
        <v>23963</v>
      </c>
      <c r="E150" s="160">
        <v>23075</v>
      </c>
      <c r="F150" s="160">
        <v>22421</v>
      </c>
      <c r="G150" s="160">
        <v>18945</v>
      </c>
      <c r="H150" s="160">
        <v>13116</v>
      </c>
      <c r="I150" s="178">
        <f>IFERROR(H150/G150-1,"-")</f>
        <v>-0.307680126682502</v>
      </c>
      <c r="J150" s="161">
        <f t="shared" ref="J150:J161" si="65">IFERROR(H150/D150-1,"-")</f>
        <v>-0.45265617827484039</v>
      </c>
      <c r="K150" s="160">
        <f t="shared" ref="K150:K160" si="66">H150-G150</f>
        <v>-5829</v>
      </c>
      <c r="L150" s="160">
        <f t="shared" ref="L150:L161" si="67">H150-D150</f>
        <v>-10847</v>
      </c>
      <c r="M150" s="161">
        <f t="shared" si="64"/>
        <v>5.9155798585240095E-3</v>
      </c>
    </row>
    <row r="151" spans="2:13" x14ac:dyDescent="0.25">
      <c r="B151" s="163" t="s">
        <v>108</v>
      </c>
      <c r="C151" s="164">
        <v>10288</v>
      </c>
      <c r="D151" s="164">
        <v>16308</v>
      </c>
      <c r="E151" s="164">
        <v>15859</v>
      </c>
      <c r="F151" s="164">
        <v>15753</v>
      </c>
      <c r="G151" s="164">
        <v>12200</v>
      </c>
      <c r="H151" s="164">
        <v>5173</v>
      </c>
      <c r="I151" s="179">
        <f>IFERROR(H151/G151-1,"-")</f>
        <v>-0.57598360655737713</v>
      </c>
      <c r="J151" s="165">
        <f t="shared" si="65"/>
        <v>-0.68279372087319112</v>
      </c>
      <c r="K151" s="164">
        <f t="shared" si="66"/>
        <v>-7027</v>
      </c>
      <c r="L151" s="164">
        <f t="shared" si="67"/>
        <v>-11135</v>
      </c>
      <c r="M151" s="165">
        <f t="shared" si="64"/>
        <v>2.3331270667996877E-3</v>
      </c>
    </row>
    <row r="152" spans="2:13" x14ac:dyDescent="0.25">
      <c r="B152" s="163" t="s">
        <v>105</v>
      </c>
      <c r="C152" s="164">
        <v>1259</v>
      </c>
      <c r="D152" s="164">
        <v>7655</v>
      </c>
      <c r="E152" s="164">
        <v>7216</v>
      </c>
      <c r="F152" s="164">
        <v>6668</v>
      </c>
      <c r="G152" s="164">
        <v>6745</v>
      </c>
      <c r="H152" s="164">
        <v>7943</v>
      </c>
      <c r="I152" s="179">
        <f>IFERROR(H152/G152-1,"-")</f>
        <v>0.17761304670126021</v>
      </c>
      <c r="J152" s="165">
        <f t="shared" si="65"/>
        <v>3.7622468974526369E-2</v>
      </c>
      <c r="K152" s="164">
        <f t="shared" si="66"/>
        <v>1198</v>
      </c>
      <c r="L152" s="164">
        <f t="shared" si="67"/>
        <v>288</v>
      </c>
      <c r="M152" s="165">
        <f t="shared" si="64"/>
        <v>3.5824527917243222E-3</v>
      </c>
    </row>
    <row r="153" spans="2:13" x14ac:dyDescent="0.25">
      <c r="B153" s="159" t="s">
        <v>112</v>
      </c>
      <c r="C153" s="160">
        <v>5464</v>
      </c>
      <c r="D153" s="160">
        <v>21923</v>
      </c>
      <c r="E153" s="160">
        <v>26478</v>
      </c>
      <c r="F153" s="160">
        <v>31242</v>
      </c>
      <c r="G153" s="160">
        <v>31192</v>
      </c>
      <c r="H153" s="160">
        <v>29811</v>
      </c>
      <c r="I153" s="178">
        <f>IFERROR(H153/G153-1,"-")</f>
        <v>-4.4274172864837147E-2</v>
      </c>
      <c r="J153" s="161">
        <f t="shared" si="65"/>
        <v>0.35980477124481136</v>
      </c>
      <c r="K153" s="160">
        <f t="shared" si="66"/>
        <v>-1381</v>
      </c>
      <c r="L153" s="160">
        <f t="shared" si="67"/>
        <v>7888</v>
      </c>
      <c r="M153" s="161">
        <f t="shared" si="64"/>
        <v>1.3445360716869414E-2</v>
      </c>
    </row>
    <row r="154" spans="2:13" x14ac:dyDescent="0.25">
      <c r="B154" s="163" t="s">
        <v>115</v>
      </c>
      <c r="C154" s="164">
        <v>214</v>
      </c>
      <c r="D154" s="164">
        <v>7514</v>
      </c>
      <c r="E154" s="164">
        <v>8284</v>
      </c>
      <c r="F154" s="164">
        <v>9301</v>
      </c>
      <c r="G154" s="164">
        <v>7504</v>
      </c>
      <c r="H154" s="164">
        <v>7962</v>
      </c>
      <c r="I154" s="179">
        <f t="shared" ref="I154:I161" si="68">IFERROR(H154/G154-1,"-")</f>
        <v>6.1034115138592693E-2</v>
      </c>
      <c r="J154" s="165">
        <f t="shared" si="65"/>
        <v>5.9622038860793092E-2</v>
      </c>
      <c r="K154" s="164">
        <f t="shared" si="66"/>
        <v>458</v>
      </c>
      <c r="L154" s="164">
        <f t="shared" si="67"/>
        <v>448</v>
      </c>
      <c r="M154" s="165">
        <f t="shared" si="64"/>
        <v>3.591022173953047E-3</v>
      </c>
    </row>
    <row r="155" spans="2:13" x14ac:dyDescent="0.25">
      <c r="B155" s="163" t="s">
        <v>118</v>
      </c>
      <c r="C155" s="164">
        <v>1017</v>
      </c>
      <c r="D155" s="164">
        <v>5164</v>
      </c>
      <c r="E155" s="164">
        <v>5637</v>
      </c>
      <c r="F155" s="164">
        <v>6407</v>
      </c>
      <c r="G155" s="164">
        <v>6090</v>
      </c>
      <c r="H155" s="164">
        <v>5890</v>
      </c>
      <c r="I155" s="179">
        <f t="shared" si="68"/>
        <v>-3.284072249589487E-2</v>
      </c>
      <c r="J155" s="165">
        <f t="shared" si="65"/>
        <v>0.14058869093725801</v>
      </c>
      <c r="K155" s="164">
        <f t="shared" si="66"/>
        <v>-200</v>
      </c>
      <c r="L155" s="164">
        <f t="shared" si="67"/>
        <v>726</v>
      </c>
      <c r="M155" s="165">
        <f t="shared" si="64"/>
        <v>2.6565084909047285E-3</v>
      </c>
    </row>
    <row r="156" spans="2:13" x14ac:dyDescent="0.25">
      <c r="B156" s="163" t="s">
        <v>121</v>
      </c>
      <c r="C156" s="164">
        <v>1599</v>
      </c>
      <c r="D156" s="164">
        <v>2533</v>
      </c>
      <c r="E156" s="164">
        <v>3884</v>
      </c>
      <c r="F156" s="164">
        <v>4700</v>
      </c>
      <c r="G156" s="164">
        <v>6874</v>
      </c>
      <c r="H156" s="164">
        <v>5993</v>
      </c>
      <c r="I156" s="179">
        <f t="shared" si="68"/>
        <v>-0.12816409659586847</v>
      </c>
      <c r="J156" s="165">
        <f t="shared" si="65"/>
        <v>1.3659692064745359</v>
      </c>
      <c r="K156" s="164">
        <f t="shared" si="66"/>
        <v>-881</v>
      </c>
      <c r="L156" s="164">
        <f t="shared" si="67"/>
        <v>3460</v>
      </c>
      <c r="M156" s="165">
        <f t="shared" si="64"/>
        <v>2.7029635629867636E-3</v>
      </c>
    </row>
    <row r="157" spans="2:13" x14ac:dyDescent="0.25">
      <c r="B157" s="163" t="s">
        <v>128</v>
      </c>
      <c r="C157" s="164">
        <v>186</v>
      </c>
      <c r="D157" s="164">
        <v>681</v>
      </c>
      <c r="E157" s="164">
        <v>902</v>
      </c>
      <c r="F157" s="164">
        <v>1299</v>
      </c>
      <c r="G157" s="164">
        <v>1276</v>
      </c>
      <c r="H157" s="164">
        <v>1122</v>
      </c>
      <c r="I157" s="179">
        <f t="shared" si="68"/>
        <v>-0.12068965517241381</v>
      </c>
      <c r="J157" s="165">
        <f t="shared" si="65"/>
        <v>0.64757709251101314</v>
      </c>
      <c r="K157" s="164">
        <f t="shared" si="66"/>
        <v>-154</v>
      </c>
      <c r="L157" s="164">
        <f t="shared" si="67"/>
        <v>441</v>
      </c>
      <c r="M157" s="165">
        <f t="shared" si="64"/>
        <v>5.0604457161207222E-4</v>
      </c>
    </row>
    <row r="158" spans="2:13" x14ac:dyDescent="0.25">
      <c r="B158" s="163" t="s">
        <v>124</v>
      </c>
      <c r="C158" s="164">
        <v>197</v>
      </c>
      <c r="D158" s="164">
        <v>900</v>
      </c>
      <c r="E158" s="164">
        <v>1191</v>
      </c>
      <c r="F158" s="164">
        <v>1203</v>
      </c>
      <c r="G158" s="164">
        <v>1115</v>
      </c>
      <c r="H158" s="164">
        <v>1093</v>
      </c>
      <c r="I158" s="179">
        <f t="shared" si="68"/>
        <v>-1.9730941704035887E-2</v>
      </c>
      <c r="J158" s="165">
        <f t="shared" si="65"/>
        <v>0.21444444444444444</v>
      </c>
      <c r="K158" s="164">
        <f t="shared" si="66"/>
        <v>-22</v>
      </c>
      <c r="L158" s="164">
        <f t="shared" si="67"/>
        <v>193</v>
      </c>
      <c r="M158" s="165">
        <f t="shared" si="64"/>
        <v>4.9296498821033412E-4</v>
      </c>
    </row>
    <row r="159" spans="2:13" x14ac:dyDescent="0.25">
      <c r="B159" s="163" t="s">
        <v>133</v>
      </c>
      <c r="C159" s="164">
        <v>22</v>
      </c>
      <c r="D159" s="164">
        <v>246</v>
      </c>
      <c r="E159" s="164">
        <v>391</v>
      </c>
      <c r="F159" s="164">
        <v>276</v>
      </c>
      <c r="G159" s="164">
        <v>267</v>
      </c>
      <c r="H159" s="164">
        <v>299</v>
      </c>
      <c r="I159" s="179">
        <f t="shared" si="68"/>
        <v>0.11985018726591767</v>
      </c>
      <c r="J159" s="165">
        <f t="shared" si="65"/>
        <v>0.21544715447154461</v>
      </c>
      <c r="K159" s="164">
        <f t="shared" si="66"/>
        <v>32</v>
      </c>
      <c r="L159" s="164">
        <f t="shared" si="67"/>
        <v>53</v>
      </c>
      <c r="M159" s="165">
        <f t="shared" si="64"/>
        <v>1.3485501507309232E-4</v>
      </c>
    </row>
    <row r="160" spans="2:13" x14ac:dyDescent="0.25">
      <c r="B160" s="163" t="s">
        <v>136</v>
      </c>
      <c r="C160" s="164">
        <v>56</v>
      </c>
      <c r="D160" s="164">
        <v>368</v>
      </c>
      <c r="E160" s="164">
        <v>513</v>
      </c>
      <c r="F160" s="164">
        <v>472</v>
      </c>
      <c r="G160" s="164">
        <v>361</v>
      </c>
      <c r="H160" s="164">
        <v>223</v>
      </c>
      <c r="I160" s="179">
        <f t="shared" si="68"/>
        <v>-0.38227146814404434</v>
      </c>
      <c r="J160" s="165">
        <f t="shared" si="65"/>
        <v>-0.39402173913043481</v>
      </c>
      <c r="K160" s="164">
        <f t="shared" si="66"/>
        <v>-138</v>
      </c>
      <c r="L160" s="164">
        <f t="shared" si="67"/>
        <v>-145</v>
      </c>
      <c r="M160" s="165">
        <f t="shared" si="64"/>
        <v>1.005774861581926E-4</v>
      </c>
    </row>
    <row r="161" spans="2:13" x14ac:dyDescent="0.25">
      <c r="B161" s="168" t="s">
        <v>150</v>
      </c>
      <c r="C161" s="169">
        <f t="shared" ref="C161:H161" si="69">C153-SUM(C154:C160)</f>
        <v>2173</v>
      </c>
      <c r="D161" s="169">
        <f t="shared" si="69"/>
        <v>4517</v>
      </c>
      <c r="E161" s="169">
        <f t="shared" si="69"/>
        <v>5676</v>
      </c>
      <c r="F161" s="169">
        <f t="shared" si="69"/>
        <v>7584</v>
      </c>
      <c r="G161" s="169">
        <f t="shared" si="69"/>
        <v>7705</v>
      </c>
      <c r="H161" s="169">
        <f t="shared" si="69"/>
        <v>7229</v>
      </c>
      <c r="I161" s="180">
        <f t="shared" si="68"/>
        <v>-6.1778066190785186E-2</v>
      </c>
      <c r="J161" s="170">
        <f t="shared" si="65"/>
        <v>0.6003984945760461</v>
      </c>
      <c r="K161" s="169">
        <f>H161-G161</f>
        <v>-476</v>
      </c>
      <c r="L161" s="169">
        <f t="shared" si="67"/>
        <v>2712</v>
      </c>
      <c r="M161" s="170">
        <f t="shared" si="64"/>
        <v>3.260424427971185E-3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B051-A4E6-4F5E-84B8-A5ED7A7A9F1C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8.140625" customWidth="1"/>
    <col min="14" max="14" width="116.5703125" hidden="1" customWidth="1"/>
    <col min="15" max="20" width="10.7109375" hidden="1" customWidth="1"/>
    <col min="21" max="21" width="9.5703125" hidden="1" customWidth="1"/>
    <col min="22" max="22" width="9.28515625" hidden="1" customWidth="1"/>
    <col min="23" max="23" width="12.85546875" hidden="1" customWidth="1"/>
    <col min="24" max="24" width="2.28515625" customWidth="1"/>
  </cols>
  <sheetData>
    <row r="1" spans="1:23" ht="42.75" customHeight="1" x14ac:dyDescent="0.25"/>
    <row r="4" spans="1:23" ht="42" customHeight="1" thickBot="1" x14ac:dyDescent="0.3">
      <c r="B4" s="277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77"/>
      <c r="D4" s="277"/>
      <c r="E4" s="277"/>
      <c r="F4" s="277"/>
      <c r="G4" s="277"/>
      <c r="H4" s="277"/>
      <c r="I4" s="277"/>
      <c r="J4" s="144"/>
      <c r="K4" s="144"/>
      <c r="N4" s="143" t="s">
        <v>280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N6" s="145"/>
      <c r="O6" s="308" t="s">
        <v>45</v>
      </c>
      <c r="P6" s="309"/>
      <c r="Q6" s="309"/>
      <c r="R6" s="309"/>
      <c r="S6" s="309"/>
      <c r="T6" s="309"/>
      <c r="U6" s="309"/>
      <c r="V6" s="309"/>
      <c r="W6" s="309"/>
    </row>
    <row r="7" spans="1:23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274</v>
      </c>
      <c r="P7" s="172" t="s">
        <v>275</v>
      </c>
      <c r="Q7" s="172" t="s">
        <v>276</v>
      </c>
      <c r="R7" s="172" t="s">
        <v>277</v>
      </c>
      <c r="S7" s="172" t="s">
        <v>278</v>
      </c>
      <c r="T7" s="172" t="s">
        <v>279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54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288839</v>
      </c>
      <c r="D9" s="176">
        <f t="shared" si="0"/>
        <v>1449676</v>
      </c>
      <c r="E9" s="176">
        <f t="shared" si="0"/>
        <v>1654424</v>
      </c>
      <c r="F9" s="176">
        <f t="shared" si="0"/>
        <v>1755270</v>
      </c>
      <c r="G9" s="176">
        <f t="shared" si="0"/>
        <v>1724148</v>
      </c>
      <c r="H9" s="176">
        <f t="shared" si="0"/>
        <v>1729091</v>
      </c>
      <c r="I9" s="177">
        <f>IFERROR(H9/G9-1,"-")</f>
        <v>2.8669232571680858E-3</v>
      </c>
      <c r="J9" s="176">
        <f t="shared" ref="J9:J21" si="1">H9-G9</f>
        <v>4943</v>
      </c>
      <c r="K9" s="177">
        <f t="shared" ref="K9:K21" si="2">H9/H$9</f>
        <v>1</v>
      </c>
      <c r="N9" s="156" t="s">
        <v>73</v>
      </c>
      <c r="O9" s="176">
        <f t="shared" ref="O9:T9" si="3">O10+O13</f>
        <v>25226</v>
      </c>
      <c r="P9" s="176">
        <f t="shared" si="3"/>
        <v>85266</v>
      </c>
      <c r="Q9" s="176">
        <f t="shared" si="3"/>
        <v>92422</v>
      </c>
      <c r="R9" s="176">
        <f t="shared" si="3"/>
        <v>99252</v>
      </c>
      <c r="S9" s="176">
        <f t="shared" si="3"/>
        <v>91468</v>
      </c>
      <c r="T9" s="176">
        <f t="shared" si="3"/>
        <v>95662</v>
      </c>
      <c r="U9" s="177">
        <f>IFERROR(T9/S9-1,"-")</f>
        <v>4.5852101281322444E-2</v>
      </c>
      <c r="V9" s="176">
        <f>T9-S9</f>
        <v>4194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154576</v>
      </c>
      <c r="D10" s="160">
        <v>299283</v>
      </c>
      <c r="E10" s="160">
        <v>318388</v>
      </c>
      <c r="F10" s="160">
        <v>315556</v>
      </c>
      <c r="G10" s="160">
        <v>315383</v>
      </c>
      <c r="H10" s="160">
        <v>320865</v>
      </c>
      <c r="I10" s="178">
        <f>IFERROR(H10/G10-1,"-")</f>
        <v>1.7382040249474429E-2</v>
      </c>
      <c r="J10" s="159">
        <f t="shared" si="1"/>
        <v>5482</v>
      </c>
      <c r="K10" s="161">
        <f t="shared" si="2"/>
        <v>0.18556860223088317</v>
      </c>
      <c r="N10" s="159" t="s">
        <v>102</v>
      </c>
      <c r="O10" s="160">
        <v>15565</v>
      </c>
      <c r="P10" s="160">
        <v>7731</v>
      </c>
      <c r="Q10" s="160">
        <v>8163</v>
      </c>
      <c r="R10" s="160">
        <v>6139</v>
      </c>
      <c r="S10" s="160">
        <v>4434</v>
      </c>
      <c r="T10" s="160">
        <v>8866</v>
      </c>
      <c r="U10" s="178">
        <f>IFERROR(T10/S10-1,"-")</f>
        <v>0.99954894000902117</v>
      </c>
      <c r="V10" s="159">
        <f t="shared" ref="V10:V20" si="5">T10-S10</f>
        <v>4432</v>
      </c>
      <c r="W10" s="161">
        <f t="shared" si="4"/>
        <v>9.2680479187138051E-2</v>
      </c>
    </row>
    <row r="11" spans="1:23" x14ac:dyDescent="0.25">
      <c r="A11" s="162" t="s">
        <v>105</v>
      </c>
      <c r="B11" s="163" t="s">
        <v>108</v>
      </c>
      <c r="C11" s="164">
        <v>102429</v>
      </c>
      <c r="D11" s="164">
        <v>122007</v>
      </c>
      <c r="E11" s="164">
        <v>118736</v>
      </c>
      <c r="F11" s="164">
        <v>115190</v>
      </c>
      <c r="G11" s="164">
        <v>112944</v>
      </c>
      <c r="H11" s="164">
        <v>125162</v>
      </c>
      <c r="I11" s="179">
        <f>IFERROR(H11/G11-1,"-")</f>
        <v>0.10817750389573599</v>
      </c>
      <c r="J11" s="163">
        <f t="shared" si="1"/>
        <v>12218</v>
      </c>
      <c r="K11" s="165">
        <f t="shared" si="2"/>
        <v>7.2386010915561988E-2</v>
      </c>
      <c r="N11" s="163" t="s">
        <v>108</v>
      </c>
      <c r="O11" s="164">
        <v>13952</v>
      </c>
      <c r="P11" s="164">
        <v>5489</v>
      </c>
      <c r="Q11" s="164">
        <v>5390</v>
      </c>
      <c r="R11" s="164">
        <v>3711</v>
      </c>
      <c r="S11" s="164">
        <v>1698</v>
      </c>
      <c r="T11" s="164">
        <v>5307</v>
      </c>
      <c r="U11" s="179">
        <f>IFERROR(T11/S11-1,"-")</f>
        <v>2.1254416961130742</v>
      </c>
      <c r="V11" s="163">
        <f t="shared" si="5"/>
        <v>3609</v>
      </c>
      <c r="W11" s="165">
        <f>T11/T$9</f>
        <v>5.5476573770149064E-2</v>
      </c>
    </row>
    <row r="12" spans="1:23" x14ac:dyDescent="0.25">
      <c r="A12" s="1"/>
      <c r="B12" s="163" t="s">
        <v>105</v>
      </c>
      <c r="C12" s="164">
        <v>52147</v>
      </c>
      <c r="D12" s="164">
        <v>177276</v>
      </c>
      <c r="E12" s="164">
        <v>199652</v>
      </c>
      <c r="F12" s="164">
        <v>200366</v>
      </c>
      <c r="G12" s="164">
        <v>202439</v>
      </c>
      <c r="H12" s="164">
        <v>195703</v>
      </c>
      <c r="I12" s="179">
        <f>IFERROR(H12/G12-1,"-")</f>
        <v>-3.3274220876412186E-2</v>
      </c>
      <c r="J12" s="163">
        <f t="shared" si="1"/>
        <v>-6736</v>
      </c>
      <c r="K12" s="165">
        <f t="shared" si="2"/>
        <v>0.11318259131532117</v>
      </c>
      <c r="N12" s="163" t="s">
        <v>105</v>
      </c>
      <c r="O12" s="164">
        <v>1613</v>
      </c>
      <c r="P12" s="164">
        <v>2242</v>
      </c>
      <c r="Q12" s="164">
        <v>2773</v>
      </c>
      <c r="R12" s="164">
        <v>2428</v>
      </c>
      <c r="S12" s="164">
        <v>2736</v>
      </c>
      <c r="T12" s="164">
        <v>3559</v>
      </c>
      <c r="U12" s="179">
        <f>IFERROR(T12/S12-1,"-")</f>
        <v>0.30080409356725135</v>
      </c>
      <c r="V12" s="163">
        <f t="shared" si="5"/>
        <v>823</v>
      </c>
      <c r="W12" s="165">
        <f t="shared" si="4"/>
        <v>3.720390541698898E-2</v>
      </c>
    </row>
    <row r="13" spans="1:23" s="57" customFormat="1" x14ac:dyDescent="0.25">
      <c r="B13" s="159" t="s">
        <v>112</v>
      </c>
      <c r="C13" s="160">
        <v>134263</v>
      </c>
      <c r="D13" s="160">
        <v>1150393</v>
      </c>
      <c r="E13" s="160">
        <v>1336036</v>
      </c>
      <c r="F13" s="160">
        <v>1439714</v>
      </c>
      <c r="G13" s="160">
        <v>1408765</v>
      </c>
      <c r="H13" s="160">
        <v>1408226</v>
      </c>
      <c r="I13" s="178">
        <f>IFERROR(H13/G13-1,"-")</f>
        <v>-3.8260462177863719E-4</v>
      </c>
      <c r="J13" s="159">
        <f t="shared" si="1"/>
        <v>-539</v>
      </c>
      <c r="K13" s="161">
        <f t="shared" si="2"/>
        <v>0.81443139776911688</v>
      </c>
      <c r="N13" s="159" t="s">
        <v>112</v>
      </c>
      <c r="O13" s="160">
        <v>9661</v>
      </c>
      <c r="P13" s="160">
        <v>77535</v>
      </c>
      <c r="Q13" s="160">
        <v>84259</v>
      </c>
      <c r="R13" s="160">
        <v>93113</v>
      </c>
      <c r="S13" s="160">
        <v>87034</v>
      </c>
      <c r="T13" s="160">
        <v>86796</v>
      </c>
      <c r="U13" s="178">
        <f>IFERROR(T13/S13-1,"-")</f>
        <v>-2.7345635039179861E-3</v>
      </c>
      <c r="V13" s="159">
        <f t="shared" si="5"/>
        <v>-238</v>
      </c>
      <c r="W13" s="161">
        <f t="shared" si="4"/>
        <v>0.90731952081286193</v>
      </c>
    </row>
    <row r="14" spans="1:23" s="57" customFormat="1" x14ac:dyDescent="0.25">
      <c r="B14" s="163" t="s">
        <v>115</v>
      </c>
      <c r="C14" s="164">
        <v>6412</v>
      </c>
      <c r="D14" s="164">
        <v>490065</v>
      </c>
      <c r="E14" s="164">
        <v>574496</v>
      </c>
      <c r="F14" s="164">
        <v>614392</v>
      </c>
      <c r="G14" s="164">
        <v>608627</v>
      </c>
      <c r="H14" s="164">
        <v>614568</v>
      </c>
      <c r="I14" s="179">
        <f t="shared" ref="I14:I21" si="6">IFERROR(H14/G14-1,"-")</f>
        <v>9.761315222624134E-3</v>
      </c>
      <c r="J14" s="163">
        <f t="shared" si="1"/>
        <v>5941</v>
      </c>
      <c r="K14" s="165">
        <f t="shared" si="2"/>
        <v>0.35542837248010661</v>
      </c>
      <c r="N14" s="163" t="s">
        <v>115</v>
      </c>
      <c r="O14" s="164">
        <v>277</v>
      </c>
      <c r="P14" s="164">
        <v>32119</v>
      </c>
      <c r="Q14" s="164">
        <v>32989</v>
      </c>
      <c r="R14" s="164">
        <v>38899</v>
      </c>
      <c r="S14" s="164">
        <v>38617</v>
      </c>
      <c r="T14" s="164">
        <v>36196</v>
      </c>
      <c r="U14" s="179">
        <f t="shared" ref="U14:U21" si="7">IFERROR(T14/S14-1,"-")</f>
        <v>-6.26925965248466E-2</v>
      </c>
      <c r="V14" s="163">
        <f t="shared" si="5"/>
        <v>-2421</v>
      </c>
      <c r="W14" s="165">
        <f t="shared" si="4"/>
        <v>0.37837385795822792</v>
      </c>
    </row>
    <row r="15" spans="1:23" x14ac:dyDescent="0.25">
      <c r="A15" s="1"/>
      <c r="B15" s="163" t="s">
        <v>118</v>
      </c>
      <c r="C15" s="164">
        <v>20843</v>
      </c>
      <c r="D15" s="164">
        <v>136228</v>
      </c>
      <c r="E15" s="164">
        <v>165214</v>
      </c>
      <c r="F15" s="164">
        <v>177564</v>
      </c>
      <c r="G15" s="164">
        <v>167677</v>
      </c>
      <c r="H15" s="164">
        <v>163364</v>
      </c>
      <c r="I15" s="179">
        <f t="shared" si="6"/>
        <v>-2.5722072794718387E-2</v>
      </c>
      <c r="J15" s="163">
        <f t="shared" si="1"/>
        <v>-4313</v>
      </c>
      <c r="K15" s="165">
        <f t="shared" si="2"/>
        <v>9.4479700605693981E-2</v>
      </c>
      <c r="N15" s="163" t="s">
        <v>118</v>
      </c>
      <c r="O15" s="164">
        <v>1058</v>
      </c>
      <c r="P15" s="164">
        <v>4797</v>
      </c>
      <c r="Q15" s="164">
        <v>7661</v>
      </c>
      <c r="R15" s="164">
        <v>8986</v>
      </c>
      <c r="S15" s="164">
        <v>7532</v>
      </c>
      <c r="T15" s="164">
        <v>8082</v>
      </c>
      <c r="U15" s="179">
        <f t="shared" si="7"/>
        <v>7.3021773765268083E-2</v>
      </c>
      <c r="V15" s="163">
        <f t="shared" si="5"/>
        <v>550</v>
      </c>
      <c r="W15" s="165">
        <f t="shared" si="4"/>
        <v>8.4484957454370596E-2</v>
      </c>
    </row>
    <row r="16" spans="1:23" x14ac:dyDescent="0.25">
      <c r="A16" s="1"/>
      <c r="B16" s="163" t="s">
        <v>121</v>
      </c>
      <c r="C16" s="164">
        <v>28506</v>
      </c>
      <c r="D16" s="164">
        <v>70805</v>
      </c>
      <c r="E16" s="164">
        <v>81295</v>
      </c>
      <c r="F16" s="164">
        <v>85520</v>
      </c>
      <c r="G16" s="164">
        <v>79460</v>
      </c>
      <c r="H16" s="164">
        <v>81402</v>
      </c>
      <c r="I16" s="179">
        <f t="shared" si="6"/>
        <v>2.4439969796123728E-2</v>
      </c>
      <c r="J16" s="163">
        <f t="shared" si="1"/>
        <v>1942</v>
      </c>
      <c r="K16" s="165">
        <f t="shared" si="2"/>
        <v>4.7077915505892978E-2</v>
      </c>
      <c r="N16" s="163" t="s">
        <v>121</v>
      </c>
      <c r="O16" s="164">
        <v>3368</v>
      </c>
      <c r="P16" s="164">
        <v>10189</v>
      </c>
      <c r="Q16" s="164">
        <v>9407</v>
      </c>
      <c r="R16" s="164">
        <v>10084</v>
      </c>
      <c r="S16" s="164">
        <v>8049</v>
      </c>
      <c r="T16" s="164">
        <v>8955</v>
      </c>
      <c r="U16" s="179">
        <f t="shared" si="7"/>
        <v>0.11256056653000379</v>
      </c>
      <c r="V16" s="163">
        <f t="shared" si="5"/>
        <v>906</v>
      </c>
      <c r="W16" s="165">
        <f t="shared" si="4"/>
        <v>9.3610838159352727E-2</v>
      </c>
    </row>
    <row r="17" spans="1:23" x14ac:dyDescent="0.25">
      <c r="A17" s="1"/>
      <c r="B17" s="163" t="s">
        <v>128</v>
      </c>
      <c r="C17" s="164">
        <v>2358</v>
      </c>
      <c r="D17" s="164">
        <v>54883</v>
      </c>
      <c r="E17" s="164">
        <v>47311</v>
      </c>
      <c r="F17" s="164">
        <v>52999</v>
      </c>
      <c r="G17" s="164">
        <v>48699</v>
      </c>
      <c r="H17" s="164">
        <v>49061</v>
      </c>
      <c r="I17" s="179">
        <f t="shared" si="6"/>
        <v>7.433417523973862E-3</v>
      </c>
      <c r="J17" s="163">
        <f t="shared" si="1"/>
        <v>362</v>
      </c>
      <c r="K17" s="165">
        <f t="shared" si="2"/>
        <v>2.8373868119144684E-2</v>
      </c>
      <c r="N17" s="163" t="s">
        <v>128</v>
      </c>
      <c r="O17" s="164">
        <v>104</v>
      </c>
      <c r="P17" s="164">
        <v>3378</v>
      </c>
      <c r="Q17" s="164">
        <v>3055</v>
      </c>
      <c r="R17" s="164">
        <v>2265</v>
      </c>
      <c r="S17" s="164">
        <v>2020</v>
      </c>
      <c r="T17" s="164">
        <v>1548</v>
      </c>
      <c r="U17" s="179">
        <f t="shared" si="7"/>
        <v>-0.23366336633663365</v>
      </c>
      <c r="V17" s="163">
        <f t="shared" si="5"/>
        <v>-472</v>
      </c>
      <c r="W17" s="165">
        <f t="shared" si="4"/>
        <v>1.618197403357655E-2</v>
      </c>
    </row>
    <row r="18" spans="1:23" x14ac:dyDescent="0.25">
      <c r="A18" s="1"/>
      <c r="B18" s="163" t="s">
        <v>124</v>
      </c>
      <c r="C18" s="164">
        <v>6260</v>
      </c>
      <c r="D18" s="164">
        <v>56228</v>
      </c>
      <c r="E18" s="164">
        <v>54206</v>
      </c>
      <c r="F18" s="164">
        <v>58341</v>
      </c>
      <c r="G18" s="164">
        <v>53557</v>
      </c>
      <c r="H18" s="164">
        <v>55305</v>
      </c>
      <c r="I18" s="179">
        <f t="shared" si="6"/>
        <v>3.2638123868028446E-2</v>
      </c>
      <c r="J18" s="163">
        <f t="shared" si="1"/>
        <v>1748</v>
      </c>
      <c r="K18" s="165">
        <f t="shared" si="2"/>
        <v>3.1985014091219025E-2</v>
      </c>
      <c r="N18" s="163" t="s">
        <v>124</v>
      </c>
      <c r="O18" s="164">
        <v>337</v>
      </c>
      <c r="P18" s="164">
        <v>1466</v>
      </c>
      <c r="Q18" s="164">
        <v>1703</v>
      </c>
      <c r="R18" s="164">
        <v>2054</v>
      </c>
      <c r="S18" s="164">
        <v>1449</v>
      </c>
      <c r="T18" s="164">
        <v>1608</v>
      </c>
      <c r="U18" s="179">
        <f t="shared" si="7"/>
        <v>0.10973084886128359</v>
      </c>
      <c r="V18" s="163">
        <f t="shared" si="5"/>
        <v>159</v>
      </c>
      <c r="W18" s="165">
        <f t="shared" si="4"/>
        <v>1.6809182329451611E-2</v>
      </c>
    </row>
    <row r="19" spans="1:23" x14ac:dyDescent="0.25">
      <c r="A19" s="162" t="s">
        <v>149</v>
      </c>
      <c r="B19" s="163" t="s">
        <v>133</v>
      </c>
      <c r="C19" s="164">
        <v>359</v>
      </c>
      <c r="D19" s="164">
        <v>21042</v>
      </c>
      <c r="E19" s="164">
        <v>27702</v>
      </c>
      <c r="F19" s="164">
        <v>24112</v>
      </c>
      <c r="G19" s="164">
        <v>23388</v>
      </c>
      <c r="H19" s="164">
        <v>20229</v>
      </c>
      <c r="I19" s="179">
        <f t="shared" si="6"/>
        <v>-0.13506926629040539</v>
      </c>
      <c r="J19" s="163">
        <f t="shared" si="1"/>
        <v>-3159</v>
      </c>
      <c r="K19" s="165">
        <f t="shared" si="2"/>
        <v>1.1699210741366418E-2</v>
      </c>
      <c r="N19" s="163" t="s">
        <v>133</v>
      </c>
      <c r="O19" s="164">
        <v>19</v>
      </c>
      <c r="P19" s="164">
        <v>1548</v>
      </c>
      <c r="Q19" s="164">
        <v>1944</v>
      </c>
      <c r="R19" s="164">
        <v>1762</v>
      </c>
      <c r="S19" s="164">
        <v>1975</v>
      </c>
      <c r="T19" s="164">
        <v>1486</v>
      </c>
      <c r="U19" s="179">
        <f t="shared" si="7"/>
        <v>-0.24759493670886079</v>
      </c>
      <c r="V19" s="163">
        <f t="shared" si="5"/>
        <v>-489</v>
      </c>
      <c r="W19" s="165">
        <f t="shared" si="4"/>
        <v>1.5533858794505655E-2</v>
      </c>
    </row>
    <row r="20" spans="1:23" x14ac:dyDescent="0.25">
      <c r="A20" s="167" t="s">
        <v>150</v>
      </c>
      <c r="B20" s="163" t="s">
        <v>136</v>
      </c>
      <c r="C20" s="164">
        <v>1239</v>
      </c>
      <c r="D20" s="164">
        <v>14994</v>
      </c>
      <c r="E20" s="164">
        <v>24171</v>
      </c>
      <c r="F20" s="164">
        <v>23689</v>
      </c>
      <c r="G20" s="164">
        <v>19936</v>
      </c>
      <c r="H20" s="164">
        <v>19540</v>
      </c>
      <c r="I20" s="179">
        <f t="shared" si="6"/>
        <v>-1.9863563402889195E-2</v>
      </c>
      <c r="J20" s="163">
        <f t="shared" si="1"/>
        <v>-396</v>
      </c>
      <c r="K20" s="165">
        <f t="shared" si="2"/>
        <v>1.1300735473147451E-2</v>
      </c>
      <c r="N20" s="163" t="s">
        <v>136</v>
      </c>
      <c r="O20" s="164">
        <v>33</v>
      </c>
      <c r="P20" s="164">
        <v>713</v>
      </c>
      <c r="Q20" s="164">
        <v>1288</v>
      </c>
      <c r="R20" s="164">
        <v>1250</v>
      </c>
      <c r="S20" s="164">
        <v>798</v>
      </c>
      <c r="T20" s="164">
        <v>768</v>
      </c>
      <c r="U20" s="179">
        <f t="shared" si="7"/>
        <v>-3.7593984962406068E-2</v>
      </c>
      <c r="V20" s="163">
        <f t="shared" si="5"/>
        <v>-30</v>
      </c>
      <c r="W20" s="165">
        <f t="shared" si="4"/>
        <v>8.0282661872007697E-3</v>
      </c>
    </row>
    <row r="21" spans="1:23" x14ac:dyDescent="0.25">
      <c r="B21" s="168" t="s">
        <v>150</v>
      </c>
      <c r="C21" s="169">
        <f t="shared" ref="C21:H21" si="8">C13-SUM(C14:C20)</f>
        <v>68286</v>
      </c>
      <c r="D21" s="169">
        <f t="shared" si="8"/>
        <v>306148</v>
      </c>
      <c r="E21" s="169">
        <f t="shared" si="8"/>
        <v>361641</v>
      </c>
      <c r="F21" s="169">
        <f t="shared" si="8"/>
        <v>403097</v>
      </c>
      <c r="G21" s="169">
        <f t="shared" si="8"/>
        <v>407421</v>
      </c>
      <c r="H21" s="169">
        <f t="shared" si="8"/>
        <v>404757</v>
      </c>
      <c r="I21" s="180">
        <f t="shared" si="6"/>
        <v>-6.5386909364023582E-3</v>
      </c>
      <c r="J21" s="168">
        <f t="shared" si="1"/>
        <v>-2664</v>
      </c>
      <c r="K21" s="170">
        <f t="shared" si="2"/>
        <v>0.23408658075254571</v>
      </c>
      <c r="N21" s="168" t="s">
        <v>150</v>
      </c>
      <c r="O21" s="169">
        <f t="shared" ref="O21:T21" si="9">O13-SUM(O14:O20)</f>
        <v>4465</v>
      </c>
      <c r="P21" s="169">
        <f t="shared" si="9"/>
        <v>23325</v>
      </c>
      <c r="Q21" s="169">
        <f t="shared" si="9"/>
        <v>26212</v>
      </c>
      <c r="R21" s="169">
        <f t="shared" si="9"/>
        <v>27813</v>
      </c>
      <c r="S21" s="169">
        <f t="shared" si="9"/>
        <v>26594</v>
      </c>
      <c r="T21" s="169">
        <f t="shared" si="9"/>
        <v>28153</v>
      </c>
      <c r="U21" s="180">
        <f t="shared" si="7"/>
        <v>5.8622245619312618E-2</v>
      </c>
      <c r="V21" s="168">
        <f>T21-S21</f>
        <v>1559</v>
      </c>
      <c r="W21" s="170">
        <f t="shared" si="4"/>
        <v>0.29429658589617613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106333</v>
      </c>
      <c r="D23" s="176">
        <f t="shared" si="10"/>
        <v>589877</v>
      </c>
      <c r="E23" s="176">
        <f t="shared" si="10"/>
        <v>623197</v>
      </c>
      <c r="F23" s="176">
        <f t="shared" si="10"/>
        <v>652806</v>
      </c>
      <c r="G23" s="176">
        <f t="shared" si="10"/>
        <v>619504</v>
      </c>
      <c r="H23" s="176">
        <f t="shared" si="10"/>
        <v>624088</v>
      </c>
      <c r="I23" s="177">
        <f>IFERROR(H23/G23-1,"-")</f>
        <v>7.3994679614659553E-3</v>
      </c>
      <c r="J23" s="176">
        <f>H23-G23</f>
        <v>4584</v>
      </c>
      <c r="K23" s="177">
        <f t="shared" ref="K23:K35" si="11">H23/H$9</f>
        <v>0.36093415557654279</v>
      </c>
    </row>
    <row r="24" spans="1:23" x14ac:dyDescent="0.25">
      <c r="B24" s="159" t="s">
        <v>102</v>
      </c>
      <c r="C24" s="160">
        <v>51731</v>
      </c>
      <c r="D24" s="160">
        <v>55488</v>
      </c>
      <c r="E24" s="160">
        <v>44883</v>
      </c>
      <c r="F24" s="160">
        <v>37989</v>
      </c>
      <c r="G24" s="160">
        <v>36558</v>
      </c>
      <c r="H24" s="160">
        <v>33159</v>
      </c>
      <c r="I24" s="178">
        <f>IFERROR(H24/G24-1,"-")</f>
        <v>-9.2975545708189777E-2</v>
      </c>
      <c r="J24" s="159">
        <f t="shared" ref="J24:J34" si="12">H24-G24</f>
        <v>-3399</v>
      </c>
      <c r="K24" s="161">
        <f t="shared" si="11"/>
        <v>1.9177128329278217E-2</v>
      </c>
    </row>
    <row r="25" spans="1:23" x14ac:dyDescent="0.25">
      <c r="B25" s="163" t="s">
        <v>108</v>
      </c>
      <c r="C25" s="164">
        <v>31211</v>
      </c>
      <c r="D25" s="164">
        <v>24274</v>
      </c>
      <c r="E25" s="164">
        <v>17934</v>
      </c>
      <c r="F25" s="164">
        <v>12515</v>
      </c>
      <c r="G25" s="164">
        <v>15967</v>
      </c>
      <c r="H25" s="164">
        <v>14490</v>
      </c>
      <c r="I25" s="179">
        <f>IFERROR(H25/G25-1,"-")</f>
        <v>-9.2503288031565156E-2</v>
      </c>
      <c r="J25" s="163">
        <f t="shared" si="12"/>
        <v>-1477</v>
      </c>
      <c r="K25" s="165">
        <f t="shared" si="11"/>
        <v>8.3801257423698344E-3</v>
      </c>
    </row>
    <row r="26" spans="1:23" x14ac:dyDescent="0.25">
      <c r="B26" s="163" t="s">
        <v>105</v>
      </c>
      <c r="C26" s="164">
        <v>20520</v>
      </c>
      <c r="D26" s="164">
        <v>31214</v>
      </c>
      <c r="E26" s="164">
        <v>26949</v>
      </c>
      <c r="F26" s="164">
        <v>25474</v>
      </c>
      <c r="G26" s="164">
        <v>20591</v>
      </c>
      <c r="H26" s="164">
        <v>18669</v>
      </c>
      <c r="I26" s="179">
        <f>IFERROR(H26/G26-1,"-")</f>
        <v>-9.3341751250546334E-2</v>
      </c>
      <c r="J26" s="163">
        <f t="shared" si="12"/>
        <v>-1922</v>
      </c>
      <c r="K26" s="165">
        <f t="shared" si="11"/>
        <v>1.0797002586908381E-2</v>
      </c>
    </row>
    <row r="27" spans="1:23" x14ac:dyDescent="0.25">
      <c r="B27" s="159" t="s">
        <v>112</v>
      </c>
      <c r="C27" s="160">
        <v>54602</v>
      </c>
      <c r="D27" s="160">
        <v>534389</v>
      </c>
      <c r="E27" s="160">
        <v>578314</v>
      </c>
      <c r="F27" s="160">
        <v>614817</v>
      </c>
      <c r="G27" s="160">
        <v>582946</v>
      </c>
      <c r="H27" s="160">
        <v>590929</v>
      </c>
      <c r="I27" s="178">
        <f>IFERROR(H27/G27-1,"-")</f>
        <v>1.3694235829733836E-2</v>
      </c>
      <c r="J27" s="159">
        <f t="shared" si="12"/>
        <v>7983</v>
      </c>
      <c r="K27" s="161">
        <f t="shared" si="11"/>
        <v>0.34175702724726459</v>
      </c>
    </row>
    <row r="28" spans="1:23" x14ac:dyDescent="0.25">
      <c r="B28" s="163" t="s">
        <v>115</v>
      </c>
      <c r="C28" s="164">
        <v>2112</v>
      </c>
      <c r="D28" s="164">
        <v>254736</v>
      </c>
      <c r="E28" s="164">
        <v>280511</v>
      </c>
      <c r="F28" s="164">
        <v>300106</v>
      </c>
      <c r="G28" s="164">
        <v>288822</v>
      </c>
      <c r="H28" s="164">
        <v>294593</v>
      </c>
      <c r="I28" s="179">
        <f t="shared" ref="I28:I35" si="13">IFERROR(H28/G28-1,"-")</f>
        <v>1.9981164869712131E-2</v>
      </c>
      <c r="J28" s="163">
        <f t="shared" si="12"/>
        <v>5771</v>
      </c>
      <c r="K28" s="165">
        <f t="shared" si="11"/>
        <v>0.17037449156811296</v>
      </c>
    </row>
    <row r="29" spans="1:23" x14ac:dyDescent="0.25">
      <c r="B29" s="163" t="s">
        <v>118</v>
      </c>
      <c r="C29" s="164">
        <v>8726</v>
      </c>
      <c r="D29" s="164">
        <v>60554</v>
      </c>
      <c r="E29" s="164">
        <v>69683</v>
      </c>
      <c r="F29" s="164">
        <v>71536</v>
      </c>
      <c r="G29" s="164">
        <v>64839</v>
      </c>
      <c r="H29" s="164">
        <v>63454</v>
      </c>
      <c r="I29" s="179">
        <f t="shared" si="13"/>
        <v>-2.1360600872931457E-2</v>
      </c>
      <c r="J29" s="163">
        <f t="shared" si="12"/>
        <v>-1385</v>
      </c>
      <c r="K29" s="165">
        <f t="shared" si="11"/>
        <v>3.6697895021141166E-2</v>
      </c>
    </row>
    <row r="30" spans="1:23" x14ac:dyDescent="0.25">
      <c r="B30" s="163" t="s">
        <v>121</v>
      </c>
      <c r="C30" s="164">
        <v>10430</v>
      </c>
      <c r="D30" s="164">
        <v>23216</v>
      </c>
      <c r="E30" s="164">
        <v>22053</v>
      </c>
      <c r="F30" s="164">
        <v>19753</v>
      </c>
      <c r="G30" s="164">
        <v>18373</v>
      </c>
      <c r="H30" s="164">
        <v>20475</v>
      </c>
      <c r="I30" s="179">
        <f t="shared" si="13"/>
        <v>0.11440701028683398</v>
      </c>
      <c r="J30" s="163">
        <f t="shared" si="12"/>
        <v>2102</v>
      </c>
      <c r="K30" s="165">
        <f t="shared" si="11"/>
        <v>1.1841482027261723E-2</v>
      </c>
    </row>
    <row r="31" spans="1:23" x14ac:dyDescent="0.25">
      <c r="B31" s="163" t="s">
        <v>128</v>
      </c>
      <c r="C31" s="164">
        <v>1001</v>
      </c>
      <c r="D31" s="164">
        <v>29848</v>
      </c>
      <c r="E31" s="164">
        <v>23212</v>
      </c>
      <c r="F31" s="164">
        <v>25328</v>
      </c>
      <c r="G31" s="164">
        <v>23297</v>
      </c>
      <c r="H31" s="164">
        <v>24927</v>
      </c>
      <c r="I31" s="179">
        <f t="shared" si="13"/>
        <v>6.9966090054513375E-2</v>
      </c>
      <c r="J31" s="163">
        <f t="shared" si="12"/>
        <v>1630</v>
      </c>
      <c r="K31" s="165">
        <f t="shared" si="11"/>
        <v>1.4416245298830425E-2</v>
      </c>
    </row>
    <row r="32" spans="1:23" x14ac:dyDescent="0.25">
      <c r="B32" s="163" t="s">
        <v>124</v>
      </c>
      <c r="C32" s="164">
        <v>3628</v>
      </c>
      <c r="D32" s="164">
        <v>34755</v>
      </c>
      <c r="E32" s="164">
        <v>30662</v>
      </c>
      <c r="F32" s="164">
        <v>31773</v>
      </c>
      <c r="G32" s="164">
        <v>31017</v>
      </c>
      <c r="H32" s="164">
        <v>31653</v>
      </c>
      <c r="I32" s="179">
        <f t="shared" si="13"/>
        <v>2.0504884418222291E-2</v>
      </c>
      <c r="J32" s="163">
        <f t="shared" si="12"/>
        <v>636</v>
      </c>
      <c r="K32" s="165">
        <f t="shared" si="11"/>
        <v>1.830615045708988E-2</v>
      </c>
    </row>
    <row r="33" spans="2:11" x14ac:dyDescent="0.25">
      <c r="B33" s="163" t="s">
        <v>133</v>
      </c>
      <c r="C33" s="164">
        <v>110</v>
      </c>
      <c r="D33" s="164">
        <v>11194</v>
      </c>
      <c r="E33" s="164">
        <v>12511</v>
      </c>
      <c r="F33" s="164">
        <v>11517</v>
      </c>
      <c r="G33" s="164">
        <v>10342</v>
      </c>
      <c r="H33" s="164">
        <v>9879</v>
      </c>
      <c r="I33" s="179">
        <f t="shared" si="13"/>
        <v>-4.4768903500290058E-2</v>
      </c>
      <c r="J33" s="163">
        <f t="shared" si="12"/>
        <v>-463</v>
      </c>
      <c r="K33" s="165">
        <f t="shared" si="11"/>
        <v>5.7134066396736785E-3</v>
      </c>
    </row>
    <row r="34" spans="2:11" x14ac:dyDescent="0.25">
      <c r="B34" s="163" t="s">
        <v>136</v>
      </c>
      <c r="C34" s="164">
        <v>193</v>
      </c>
      <c r="D34" s="164">
        <v>6836</v>
      </c>
      <c r="E34" s="164">
        <v>11342</v>
      </c>
      <c r="F34" s="164">
        <v>11011</v>
      </c>
      <c r="G34" s="164">
        <v>9395</v>
      </c>
      <c r="H34" s="164">
        <v>8724</v>
      </c>
      <c r="I34" s="179">
        <f t="shared" si="13"/>
        <v>-7.1420968600319323E-2</v>
      </c>
      <c r="J34" s="163">
        <f t="shared" si="12"/>
        <v>-671</v>
      </c>
      <c r="K34" s="165">
        <f t="shared" si="11"/>
        <v>5.0454256022384016E-3</v>
      </c>
    </row>
    <row r="35" spans="2:11" x14ac:dyDescent="0.25">
      <c r="B35" s="168" t="s">
        <v>150</v>
      </c>
      <c r="C35" s="169">
        <f t="shared" ref="C35:H35" si="14">C27-SUM(C28:C34)</f>
        <v>28402</v>
      </c>
      <c r="D35" s="169">
        <f t="shared" si="14"/>
        <v>113250</v>
      </c>
      <c r="E35" s="169">
        <f t="shared" si="14"/>
        <v>128340</v>
      </c>
      <c r="F35" s="169">
        <f t="shared" si="14"/>
        <v>143793</v>
      </c>
      <c r="G35" s="169">
        <f t="shared" si="14"/>
        <v>136861</v>
      </c>
      <c r="H35" s="169">
        <f t="shared" si="14"/>
        <v>137224</v>
      </c>
      <c r="I35" s="180">
        <f t="shared" si="13"/>
        <v>2.6523260826678552E-3</v>
      </c>
      <c r="J35" s="168">
        <f>H35-G35</f>
        <v>363</v>
      </c>
      <c r="K35" s="170">
        <f t="shared" si="11"/>
        <v>7.9361930632916369E-2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16403</v>
      </c>
      <c r="D37" s="176">
        <f t="shared" si="15"/>
        <v>277876</v>
      </c>
      <c r="E37" s="176">
        <f t="shared" si="15"/>
        <v>323810</v>
      </c>
      <c r="F37" s="176">
        <f t="shared" si="15"/>
        <v>341857</v>
      </c>
      <c r="G37" s="176">
        <f t="shared" si="15"/>
        <v>355156</v>
      </c>
      <c r="H37" s="176">
        <f t="shared" si="15"/>
        <v>366855</v>
      </c>
      <c r="I37" s="177">
        <f>IFERROR(H37/G37-1,"-")</f>
        <v>3.2940454335559588E-2</v>
      </c>
      <c r="J37" s="176">
        <f>H37-G37</f>
        <v>11699</v>
      </c>
      <c r="K37" s="177">
        <f t="shared" ref="K37:K49" si="16">H37/H$9</f>
        <v>0.21216639263057874</v>
      </c>
    </row>
    <row r="38" spans="2:11" x14ac:dyDescent="0.25">
      <c r="B38" s="159" t="s">
        <v>102</v>
      </c>
      <c r="C38" s="160">
        <v>4529</v>
      </c>
      <c r="D38" s="160">
        <v>26756</v>
      </c>
      <c r="E38" s="160">
        <v>26266</v>
      </c>
      <c r="F38" s="160">
        <v>25366</v>
      </c>
      <c r="G38" s="160">
        <v>27546</v>
      </c>
      <c r="H38" s="160">
        <v>29397</v>
      </c>
      <c r="I38" s="178">
        <f>IFERROR(H38/G38-1,"-")</f>
        <v>6.7196689174471746E-2</v>
      </c>
      <c r="J38" s="159">
        <f t="shared" ref="J38:J48" si="17">H38-G38</f>
        <v>1851</v>
      </c>
      <c r="K38" s="161">
        <f t="shared" si="16"/>
        <v>1.7001418664489031E-2</v>
      </c>
    </row>
    <row r="39" spans="2:11" x14ac:dyDescent="0.25">
      <c r="B39" s="163" t="s">
        <v>108</v>
      </c>
      <c r="C39" s="164">
        <v>2248</v>
      </c>
      <c r="D39" s="164">
        <v>7180</v>
      </c>
      <c r="E39" s="164">
        <v>7904</v>
      </c>
      <c r="F39" s="164">
        <v>9568</v>
      </c>
      <c r="G39" s="164">
        <v>9930</v>
      </c>
      <c r="H39" s="164">
        <v>11500</v>
      </c>
      <c r="I39" s="179">
        <f>IFERROR(H39/G39-1,"-")</f>
        <v>0.15810674723061435</v>
      </c>
      <c r="J39" s="163">
        <f t="shared" si="17"/>
        <v>1570</v>
      </c>
      <c r="K39" s="165">
        <f t="shared" si="16"/>
        <v>6.6508934463252655E-3</v>
      </c>
    </row>
    <row r="40" spans="2:11" x14ac:dyDescent="0.25">
      <c r="B40" s="163" t="s">
        <v>105</v>
      </c>
      <c r="C40" s="164">
        <v>2281</v>
      </c>
      <c r="D40" s="164">
        <v>19576</v>
      </c>
      <c r="E40" s="164">
        <v>18362</v>
      </c>
      <c r="F40" s="164">
        <v>15798</v>
      </c>
      <c r="G40" s="164">
        <v>17616</v>
      </c>
      <c r="H40" s="164">
        <v>17897</v>
      </c>
      <c r="I40" s="179">
        <f>IFERROR(H40/G40-1,"-")</f>
        <v>1.5951407811080731E-2</v>
      </c>
      <c r="J40" s="163">
        <f t="shared" si="17"/>
        <v>281</v>
      </c>
      <c r="K40" s="165">
        <f t="shared" si="16"/>
        <v>1.0350525218163764E-2</v>
      </c>
    </row>
    <row r="41" spans="2:11" x14ac:dyDescent="0.25">
      <c r="B41" s="159" t="s">
        <v>112</v>
      </c>
      <c r="C41" s="160">
        <v>11874</v>
      </c>
      <c r="D41" s="160">
        <v>251120</v>
      </c>
      <c r="E41" s="160">
        <v>297544</v>
      </c>
      <c r="F41" s="160">
        <v>316491</v>
      </c>
      <c r="G41" s="160">
        <v>327610</v>
      </c>
      <c r="H41" s="160">
        <v>337458</v>
      </c>
      <c r="I41" s="178">
        <f>IFERROR(H41/G41-1,"-")</f>
        <v>3.0060132474588608E-2</v>
      </c>
      <c r="J41" s="159">
        <f t="shared" si="17"/>
        <v>9848</v>
      </c>
      <c r="K41" s="161">
        <f t="shared" si="16"/>
        <v>0.1951649739660897</v>
      </c>
    </row>
    <row r="42" spans="2:11" x14ac:dyDescent="0.25">
      <c r="B42" s="163" t="s">
        <v>115</v>
      </c>
      <c r="C42" s="164">
        <v>352</v>
      </c>
      <c r="D42" s="164">
        <v>119890</v>
      </c>
      <c r="E42" s="164">
        <v>141116</v>
      </c>
      <c r="F42" s="164">
        <v>155506</v>
      </c>
      <c r="G42" s="164">
        <v>159432</v>
      </c>
      <c r="H42" s="164">
        <v>166307</v>
      </c>
      <c r="I42" s="179">
        <f t="shared" ref="I42:I49" si="18">IFERROR(H42/G42-1,"-")</f>
        <v>4.3121832505394142E-2</v>
      </c>
      <c r="J42" s="163">
        <f t="shared" si="17"/>
        <v>6875</v>
      </c>
      <c r="K42" s="165">
        <f t="shared" si="16"/>
        <v>9.6181750989392689E-2</v>
      </c>
    </row>
    <row r="43" spans="2:11" x14ac:dyDescent="0.25">
      <c r="B43" s="163" t="s">
        <v>118</v>
      </c>
      <c r="C43" s="164">
        <v>1105</v>
      </c>
      <c r="D43" s="164">
        <v>10775</v>
      </c>
      <c r="E43" s="164">
        <v>15072</v>
      </c>
      <c r="F43" s="164">
        <v>14473</v>
      </c>
      <c r="G43" s="164">
        <v>14218</v>
      </c>
      <c r="H43" s="164">
        <v>16243</v>
      </c>
      <c r="I43" s="179">
        <f t="shared" si="18"/>
        <v>0.14242509495006339</v>
      </c>
      <c r="J43" s="163">
        <f t="shared" si="17"/>
        <v>2025</v>
      </c>
      <c r="K43" s="165">
        <f t="shared" si="16"/>
        <v>9.3939532390140256E-3</v>
      </c>
    </row>
    <row r="44" spans="2:11" x14ac:dyDescent="0.25">
      <c r="B44" s="163" t="s">
        <v>121</v>
      </c>
      <c r="C44" s="164">
        <v>1810</v>
      </c>
      <c r="D44" s="164">
        <v>7246</v>
      </c>
      <c r="E44" s="164">
        <v>9037</v>
      </c>
      <c r="F44" s="164">
        <v>8149</v>
      </c>
      <c r="G44" s="164">
        <v>8990</v>
      </c>
      <c r="H44" s="164">
        <v>10384</v>
      </c>
      <c r="I44" s="179">
        <f t="shared" si="18"/>
        <v>0.15506117908787531</v>
      </c>
      <c r="J44" s="163">
        <f t="shared" si="17"/>
        <v>1394</v>
      </c>
      <c r="K44" s="165">
        <f t="shared" si="16"/>
        <v>6.0054676127514403E-3</v>
      </c>
    </row>
    <row r="45" spans="2:11" x14ac:dyDescent="0.25">
      <c r="B45" s="163" t="s">
        <v>128</v>
      </c>
      <c r="C45" s="164">
        <v>195</v>
      </c>
      <c r="D45" s="164">
        <v>12594</v>
      </c>
      <c r="E45" s="164">
        <v>11888</v>
      </c>
      <c r="F45" s="164">
        <v>12864</v>
      </c>
      <c r="G45" s="164">
        <v>11220</v>
      </c>
      <c r="H45" s="164">
        <v>12292</v>
      </c>
      <c r="I45" s="179">
        <f t="shared" si="18"/>
        <v>9.5543672014260173E-2</v>
      </c>
      <c r="J45" s="163">
        <f t="shared" si="17"/>
        <v>1072</v>
      </c>
      <c r="K45" s="165">
        <f t="shared" si="16"/>
        <v>7.1089375862808842E-3</v>
      </c>
    </row>
    <row r="46" spans="2:11" x14ac:dyDescent="0.25">
      <c r="B46" s="163" t="s">
        <v>124</v>
      </c>
      <c r="C46" s="164">
        <v>469</v>
      </c>
      <c r="D46" s="164">
        <v>12166</v>
      </c>
      <c r="E46" s="164">
        <v>14198</v>
      </c>
      <c r="F46" s="164">
        <v>15291</v>
      </c>
      <c r="G46" s="164">
        <v>11866</v>
      </c>
      <c r="H46" s="164">
        <v>13274</v>
      </c>
      <c r="I46" s="179">
        <f t="shared" si="18"/>
        <v>0.11865835159278615</v>
      </c>
      <c r="J46" s="163">
        <f t="shared" si="17"/>
        <v>1408</v>
      </c>
      <c r="K46" s="165">
        <f t="shared" si="16"/>
        <v>7.6768660527410069E-3</v>
      </c>
    </row>
    <row r="47" spans="2:11" x14ac:dyDescent="0.25">
      <c r="B47" s="163" t="s">
        <v>133</v>
      </c>
      <c r="C47" s="164">
        <v>90</v>
      </c>
      <c r="D47" s="164">
        <v>4407</v>
      </c>
      <c r="E47" s="164">
        <v>5859</v>
      </c>
      <c r="F47" s="164">
        <v>4745</v>
      </c>
      <c r="G47" s="164">
        <v>5941</v>
      </c>
      <c r="H47" s="164">
        <v>4779</v>
      </c>
      <c r="I47" s="179">
        <f t="shared" si="18"/>
        <v>-0.19558996801885209</v>
      </c>
      <c r="J47" s="163">
        <f t="shared" si="17"/>
        <v>-1162</v>
      </c>
      <c r="K47" s="165">
        <f t="shared" si="16"/>
        <v>2.7638799808685603E-3</v>
      </c>
    </row>
    <row r="48" spans="2:11" x14ac:dyDescent="0.25">
      <c r="B48" s="163" t="s">
        <v>136</v>
      </c>
      <c r="C48" s="164">
        <v>618</v>
      </c>
      <c r="D48" s="164">
        <v>3743</v>
      </c>
      <c r="E48" s="164">
        <v>5667</v>
      </c>
      <c r="F48" s="164">
        <v>5288</v>
      </c>
      <c r="G48" s="164">
        <v>4524</v>
      </c>
      <c r="H48" s="164">
        <v>4837</v>
      </c>
      <c r="I48" s="179">
        <f t="shared" si="18"/>
        <v>6.9186560565870803E-2</v>
      </c>
      <c r="J48" s="163">
        <f t="shared" si="17"/>
        <v>313</v>
      </c>
      <c r="K48" s="165">
        <f t="shared" si="16"/>
        <v>2.7974236173804617E-3</v>
      </c>
    </row>
    <row r="49" spans="2:11" x14ac:dyDescent="0.25">
      <c r="B49" s="168" t="s">
        <v>150</v>
      </c>
      <c r="C49" s="169">
        <f t="shared" ref="C49:H49" si="19">C41-SUM(C42:C48)</f>
        <v>7235</v>
      </c>
      <c r="D49" s="169">
        <f t="shared" si="19"/>
        <v>80299</v>
      </c>
      <c r="E49" s="169">
        <f t="shared" si="19"/>
        <v>94707</v>
      </c>
      <c r="F49" s="169">
        <f t="shared" si="19"/>
        <v>100175</v>
      </c>
      <c r="G49" s="169">
        <f t="shared" si="19"/>
        <v>111419</v>
      </c>
      <c r="H49" s="169">
        <f t="shared" si="19"/>
        <v>109342</v>
      </c>
      <c r="I49" s="180">
        <f t="shared" si="18"/>
        <v>-1.8641344833466467E-2</v>
      </c>
      <c r="J49" s="168">
        <f>H49-G49</f>
        <v>-2077</v>
      </c>
      <c r="K49" s="170">
        <f t="shared" si="16"/>
        <v>6.3236694887660622E-2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C52+C55</f>
        <v>3463</v>
      </c>
      <c r="D51" s="176">
        <f t="shared" si="20"/>
        <v>14300</v>
      </c>
      <c r="E51" s="176">
        <f t="shared" si="20"/>
        <v>24103</v>
      </c>
      <c r="F51" s="176">
        <f t="shared" si="20"/>
        <v>21898</v>
      </c>
      <c r="G51" s="176">
        <f t="shared" si="20"/>
        <v>18160</v>
      </c>
      <c r="H51" s="176">
        <f t="shared" si="20"/>
        <v>21565</v>
      </c>
      <c r="I51" s="177">
        <f>IFERROR(H51/G51-1,"-")</f>
        <v>0.1875</v>
      </c>
      <c r="J51" s="176">
        <f>H51-G51</f>
        <v>3405</v>
      </c>
      <c r="K51" s="177">
        <f t="shared" ref="K51:K63" si="21">H51/H$9</f>
        <v>1.2471871058261249E-2</v>
      </c>
    </row>
    <row r="52" spans="2:11" x14ac:dyDescent="0.25">
      <c r="B52" s="159" t="s">
        <v>102</v>
      </c>
      <c r="C52" s="160">
        <v>787</v>
      </c>
      <c r="D52" s="160">
        <v>1482</v>
      </c>
      <c r="E52" s="160">
        <v>10585</v>
      </c>
      <c r="F52" s="160">
        <v>6576</v>
      </c>
      <c r="G52" s="160">
        <v>3433</v>
      </c>
      <c r="H52" s="160">
        <v>6607</v>
      </c>
      <c r="I52" s="178">
        <f>IFERROR(H52/G52-1,"-")</f>
        <v>0.92455578211476852</v>
      </c>
      <c r="J52" s="159">
        <f t="shared" ref="J52:J62" si="22">H52-G52</f>
        <v>3174</v>
      </c>
      <c r="K52" s="161">
        <f t="shared" si="21"/>
        <v>3.8210828695540025E-3</v>
      </c>
    </row>
    <row r="53" spans="2:11" x14ac:dyDescent="0.25">
      <c r="B53" s="163" t="s">
        <v>108</v>
      </c>
      <c r="C53" s="164">
        <v>309</v>
      </c>
      <c r="D53" s="164">
        <v>479</v>
      </c>
      <c r="E53" s="164">
        <v>7865</v>
      </c>
      <c r="F53" s="164">
        <v>4380</v>
      </c>
      <c r="G53" s="164">
        <v>2151</v>
      </c>
      <c r="H53" s="164">
        <v>2846</v>
      </c>
      <c r="I53" s="179">
        <f>IFERROR(H53/G53-1,"-")</f>
        <v>0.32310553231055317</v>
      </c>
      <c r="J53" s="163">
        <f t="shared" si="22"/>
        <v>695</v>
      </c>
      <c r="K53" s="165">
        <f t="shared" si="21"/>
        <v>1.6459515433253657E-3</v>
      </c>
    </row>
    <row r="54" spans="2:11" x14ac:dyDescent="0.25">
      <c r="B54" s="163" t="s">
        <v>105</v>
      </c>
      <c r="C54" s="164">
        <v>478</v>
      </c>
      <c r="D54" s="164">
        <v>1003</v>
      </c>
      <c r="E54" s="164">
        <v>2720</v>
      </c>
      <c r="F54" s="164">
        <v>2196</v>
      </c>
      <c r="G54" s="164">
        <v>1282</v>
      </c>
      <c r="H54" s="164">
        <v>3761</v>
      </c>
      <c r="I54" s="179">
        <f>IFERROR(H54/G54-1,"-")</f>
        <v>1.9336973478939159</v>
      </c>
      <c r="J54" s="163">
        <f t="shared" si="22"/>
        <v>2479</v>
      </c>
      <c r="K54" s="165">
        <f t="shared" si="21"/>
        <v>2.1751313262286368E-3</v>
      </c>
    </row>
    <row r="55" spans="2:11" x14ac:dyDescent="0.25">
      <c r="B55" s="159" t="s">
        <v>112</v>
      </c>
      <c r="C55" s="160">
        <v>2676</v>
      </c>
      <c r="D55" s="160">
        <v>12818</v>
      </c>
      <c r="E55" s="160">
        <v>13518</v>
      </c>
      <c r="F55" s="160">
        <v>15322</v>
      </c>
      <c r="G55" s="160">
        <v>14727</v>
      </c>
      <c r="H55" s="160">
        <v>14958</v>
      </c>
      <c r="I55" s="178">
        <f>IFERROR(H55/G55-1,"-")</f>
        <v>1.568547565695666E-2</v>
      </c>
      <c r="J55" s="159">
        <f t="shared" si="22"/>
        <v>231</v>
      </c>
      <c r="K55" s="161">
        <f t="shared" si="21"/>
        <v>8.6507881887072455E-3</v>
      </c>
    </row>
    <row r="56" spans="2:11" x14ac:dyDescent="0.25">
      <c r="B56" s="163" t="s">
        <v>115</v>
      </c>
      <c r="C56" s="164">
        <v>55</v>
      </c>
      <c r="D56" s="164">
        <v>4284</v>
      </c>
      <c r="E56" s="164">
        <v>3960</v>
      </c>
      <c r="F56" s="164">
        <v>4499</v>
      </c>
      <c r="G56" s="164">
        <v>5123</v>
      </c>
      <c r="H56" s="164">
        <v>3973</v>
      </c>
      <c r="I56" s="179">
        <f t="shared" ref="I56:I63" si="23">IFERROR(H56/G56-1,"-")</f>
        <v>-0.22447784501268786</v>
      </c>
      <c r="J56" s="163">
        <f t="shared" si="22"/>
        <v>-1150</v>
      </c>
      <c r="K56" s="165">
        <f t="shared" si="21"/>
        <v>2.2977391010652417E-3</v>
      </c>
    </row>
    <row r="57" spans="2:11" x14ac:dyDescent="0.25">
      <c r="B57" s="163" t="s">
        <v>118</v>
      </c>
      <c r="C57" s="164">
        <v>1007</v>
      </c>
      <c r="D57" s="164">
        <v>3320</v>
      </c>
      <c r="E57" s="164">
        <v>2467</v>
      </c>
      <c r="F57" s="164">
        <v>2991</v>
      </c>
      <c r="G57" s="164">
        <v>3102</v>
      </c>
      <c r="H57" s="164">
        <v>3435</v>
      </c>
      <c r="I57" s="179">
        <f t="shared" si="23"/>
        <v>0.10735009671179885</v>
      </c>
      <c r="J57" s="163">
        <f t="shared" si="22"/>
        <v>333</v>
      </c>
      <c r="K57" s="165">
        <f t="shared" si="21"/>
        <v>1.9865929554893293E-3</v>
      </c>
    </row>
    <row r="58" spans="2:11" x14ac:dyDescent="0.25">
      <c r="B58" s="163" t="s">
        <v>121</v>
      </c>
      <c r="C58" s="164">
        <v>446</v>
      </c>
      <c r="D58" s="164">
        <v>1008</v>
      </c>
      <c r="E58" s="164">
        <v>1424</v>
      </c>
      <c r="F58" s="164">
        <v>1353</v>
      </c>
      <c r="G58" s="164">
        <v>901</v>
      </c>
      <c r="H58" s="164">
        <v>1578</v>
      </c>
      <c r="I58" s="179">
        <f t="shared" si="23"/>
        <v>0.75138734739178692</v>
      </c>
      <c r="J58" s="163">
        <f t="shared" si="22"/>
        <v>677</v>
      </c>
      <c r="K58" s="165">
        <f t="shared" si="21"/>
        <v>9.1261824854793649E-4</v>
      </c>
    </row>
    <row r="59" spans="2:11" x14ac:dyDescent="0.25">
      <c r="B59" s="163" t="s">
        <v>128</v>
      </c>
      <c r="C59" s="164">
        <v>55</v>
      </c>
      <c r="D59" s="164">
        <v>375</v>
      </c>
      <c r="E59" s="164">
        <v>320</v>
      </c>
      <c r="F59" s="164">
        <v>497</v>
      </c>
      <c r="G59" s="164">
        <v>429</v>
      </c>
      <c r="H59" s="164">
        <v>674</v>
      </c>
      <c r="I59" s="179">
        <f t="shared" si="23"/>
        <v>0.57109557109557119</v>
      </c>
      <c r="J59" s="163">
        <f t="shared" si="22"/>
        <v>245</v>
      </c>
      <c r="K59" s="165">
        <f t="shared" si="21"/>
        <v>3.8980018981071558E-4</v>
      </c>
    </row>
    <row r="60" spans="2:11" x14ac:dyDescent="0.25">
      <c r="B60" s="163" t="s">
        <v>124</v>
      </c>
      <c r="C60" s="164">
        <v>80</v>
      </c>
      <c r="D60" s="164">
        <v>344</v>
      </c>
      <c r="E60" s="164">
        <v>319</v>
      </c>
      <c r="F60" s="164">
        <v>317</v>
      </c>
      <c r="G60" s="164">
        <v>419</v>
      </c>
      <c r="H60" s="164">
        <v>401</v>
      </c>
      <c r="I60" s="179">
        <f t="shared" si="23"/>
        <v>-4.2959427207637235E-2</v>
      </c>
      <c r="J60" s="163">
        <f t="shared" si="22"/>
        <v>-18</v>
      </c>
      <c r="K60" s="165">
        <f t="shared" si="21"/>
        <v>2.3191376278055927E-4</v>
      </c>
    </row>
    <row r="61" spans="2:11" x14ac:dyDescent="0.25">
      <c r="B61" s="163" t="s">
        <v>133</v>
      </c>
      <c r="C61" s="164">
        <v>22</v>
      </c>
      <c r="D61" s="164">
        <v>44</v>
      </c>
      <c r="E61" s="164">
        <v>147</v>
      </c>
      <c r="F61" s="164">
        <v>82</v>
      </c>
      <c r="G61" s="164">
        <v>162</v>
      </c>
      <c r="H61" s="164">
        <v>90</v>
      </c>
      <c r="I61" s="179">
        <f t="shared" si="23"/>
        <v>-0.44444444444444442</v>
      </c>
      <c r="J61" s="163">
        <f t="shared" si="22"/>
        <v>-72</v>
      </c>
      <c r="K61" s="165">
        <f t="shared" si="21"/>
        <v>5.2050470449502079E-5</v>
      </c>
    </row>
    <row r="62" spans="2:11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87</v>
      </c>
      <c r="G62" s="164">
        <v>321</v>
      </c>
      <c r="H62" s="164">
        <v>106</v>
      </c>
      <c r="I62" s="179">
        <f t="shared" si="23"/>
        <v>-0.66978193146417442</v>
      </c>
      <c r="J62" s="163">
        <f t="shared" si="22"/>
        <v>-215</v>
      </c>
      <c r="K62" s="165">
        <f t="shared" si="21"/>
        <v>6.1303887418302449E-5</v>
      </c>
    </row>
    <row r="63" spans="2:11" x14ac:dyDescent="0.25">
      <c r="B63" s="168" t="s">
        <v>150</v>
      </c>
      <c r="C63" s="169">
        <f t="shared" ref="C63:H63" si="24">C55-SUM(C56:C62)</f>
        <v>997</v>
      </c>
      <c r="D63" s="169">
        <f t="shared" si="24"/>
        <v>3355</v>
      </c>
      <c r="E63" s="169">
        <f t="shared" si="24"/>
        <v>4748</v>
      </c>
      <c r="F63" s="169">
        <f t="shared" si="24"/>
        <v>5496</v>
      </c>
      <c r="G63" s="169">
        <f t="shared" si="24"/>
        <v>4270</v>
      </c>
      <c r="H63" s="169">
        <f t="shared" si="24"/>
        <v>4701</v>
      </c>
      <c r="I63" s="180">
        <f t="shared" si="23"/>
        <v>0.10093676814988295</v>
      </c>
      <c r="J63" s="168">
        <f>H63-G63</f>
        <v>431</v>
      </c>
      <c r="K63" s="170">
        <f t="shared" si="21"/>
        <v>2.7187695731456588E-3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>
        <f t="shared" ref="C65:H65" si="25">C66+C69</f>
        <v>13364</v>
      </c>
      <c r="D65" s="176">
        <f t="shared" si="25"/>
        <v>52151</v>
      </c>
      <c r="E65" s="176">
        <f t="shared" si="25"/>
        <v>67931</v>
      </c>
      <c r="F65" s="176">
        <f t="shared" si="25"/>
        <v>84114</v>
      </c>
      <c r="G65" s="176">
        <f t="shared" si="25"/>
        <v>62084</v>
      </c>
      <c r="H65" s="176">
        <f t="shared" si="25"/>
        <v>65330</v>
      </c>
      <c r="I65" s="177">
        <f>IFERROR(H65/G65-1,"-")</f>
        <v>5.2284002319438194E-2</v>
      </c>
      <c r="J65" s="176">
        <f>H65-G65</f>
        <v>3246</v>
      </c>
      <c r="K65" s="177">
        <f t="shared" ref="K65:K77" si="26">H65/H$9</f>
        <v>3.7782858160733013E-2</v>
      </c>
    </row>
    <row r="66" spans="2:11" x14ac:dyDescent="0.25">
      <c r="B66" s="159" t="s">
        <v>102</v>
      </c>
      <c r="C66" s="160">
        <v>6820</v>
      </c>
      <c r="D66" s="160">
        <v>12344</v>
      </c>
      <c r="E66" s="160">
        <v>6571</v>
      </c>
      <c r="F66" s="160">
        <v>20644</v>
      </c>
      <c r="G66" s="160">
        <v>12615</v>
      </c>
      <c r="H66" s="160">
        <v>15760</v>
      </c>
      <c r="I66" s="178">
        <f>IFERROR(H66/G66-1,"-")</f>
        <v>0.24930638129211258</v>
      </c>
      <c r="J66" s="159">
        <f t="shared" ref="J66:J76" si="27">H66-G66</f>
        <v>3145</v>
      </c>
      <c r="K66" s="161">
        <f t="shared" si="26"/>
        <v>9.1146157142683645E-3</v>
      </c>
    </row>
    <row r="67" spans="2:11" x14ac:dyDescent="0.25">
      <c r="B67" s="163" t="s">
        <v>108</v>
      </c>
      <c r="C67" s="164">
        <v>6751</v>
      </c>
      <c r="D67" s="164">
        <v>8839</v>
      </c>
      <c r="E67" s="164">
        <v>4414</v>
      </c>
      <c r="F67" s="164">
        <v>11240</v>
      </c>
      <c r="G67" s="164">
        <v>4292</v>
      </c>
      <c r="H67" s="164">
        <v>7459</v>
      </c>
      <c r="I67" s="179">
        <f>IFERROR(H67/G67-1,"-")</f>
        <v>0.73788443616029831</v>
      </c>
      <c r="J67" s="163">
        <f t="shared" si="27"/>
        <v>3167</v>
      </c>
      <c r="K67" s="165">
        <f t="shared" si="26"/>
        <v>4.3138273231426221E-3</v>
      </c>
    </row>
    <row r="68" spans="2:11" x14ac:dyDescent="0.25">
      <c r="B68" s="163" t="s">
        <v>105</v>
      </c>
      <c r="C68" s="164">
        <v>69</v>
      </c>
      <c r="D68" s="164">
        <v>3505</v>
      </c>
      <c r="E68" s="164">
        <v>2157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3">
        <f t="shared" si="27"/>
        <v>-22</v>
      </c>
      <c r="K68" s="165">
        <f t="shared" si="26"/>
        <v>4.8007883911257414E-3</v>
      </c>
    </row>
    <row r="69" spans="2:11" x14ac:dyDescent="0.25">
      <c r="B69" s="159" t="s">
        <v>112</v>
      </c>
      <c r="C69" s="160">
        <v>6544</v>
      </c>
      <c r="D69" s="160">
        <v>39807</v>
      </c>
      <c r="E69" s="160">
        <v>61360</v>
      </c>
      <c r="F69" s="160">
        <v>63470</v>
      </c>
      <c r="G69" s="160">
        <v>49469</v>
      </c>
      <c r="H69" s="160">
        <v>49570</v>
      </c>
      <c r="I69" s="178">
        <f>IFERROR(H69/G69-1,"-")</f>
        <v>2.0416826699549695E-3</v>
      </c>
      <c r="J69" s="159">
        <f t="shared" si="27"/>
        <v>101</v>
      </c>
      <c r="K69" s="161">
        <f t="shared" si="26"/>
        <v>2.8668242446464647E-2</v>
      </c>
    </row>
    <row r="70" spans="2:11" x14ac:dyDescent="0.25">
      <c r="B70" s="163" t="s">
        <v>115</v>
      </c>
      <c r="C70" s="164">
        <v>585</v>
      </c>
      <c r="D70" s="164">
        <v>15807</v>
      </c>
      <c r="E70" s="164">
        <v>22517</v>
      </c>
      <c r="F70" s="164">
        <v>19990</v>
      </c>
      <c r="G70" s="164">
        <v>20697</v>
      </c>
      <c r="H70" s="164">
        <v>22803</v>
      </c>
      <c r="I70" s="179">
        <f t="shared" ref="I70:I77" si="28">IFERROR(H70/G70-1,"-")</f>
        <v>0.10175387737353248</v>
      </c>
      <c r="J70" s="163">
        <f t="shared" si="27"/>
        <v>2106</v>
      </c>
      <c r="K70" s="165">
        <f t="shared" si="26"/>
        <v>1.3187854196222176E-2</v>
      </c>
    </row>
    <row r="71" spans="2:11" x14ac:dyDescent="0.25">
      <c r="B71" s="163" t="s">
        <v>118</v>
      </c>
      <c r="C71" s="164">
        <v>1120</v>
      </c>
      <c r="D71" s="164">
        <v>4505</v>
      </c>
      <c r="E71" s="164">
        <v>3468</v>
      </c>
      <c r="F71" s="164">
        <v>4663</v>
      </c>
      <c r="G71" s="164">
        <v>4860</v>
      </c>
      <c r="H71" s="164">
        <v>4347</v>
      </c>
      <c r="I71" s="179">
        <f t="shared" si="28"/>
        <v>-0.10555555555555551</v>
      </c>
      <c r="J71" s="163">
        <f t="shared" si="27"/>
        <v>-513</v>
      </c>
      <c r="K71" s="165">
        <f t="shared" si="26"/>
        <v>2.5140377227109503E-3</v>
      </c>
    </row>
    <row r="72" spans="2:11" x14ac:dyDescent="0.25">
      <c r="B72" s="163" t="s">
        <v>121</v>
      </c>
      <c r="C72" s="164">
        <v>969</v>
      </c>
      <c r="D72" s="164">
        <v>6043</v>
      </c>
      <c r="E72" s="164">
        <v>8110</v>
      </c>
      <c r="F72" s="164">
        <v>9664</v>
      </c>
      <c r="G72" s="164">
        <v>4243</v>
      </c>
      <c r="H72" s="164">
        <v>3716</v>
      </c>
      <c r="I72" s="179">
        <f t="shared" si="28"/>
        <v>-0.12420457223662507</v>
      </c>
      <c r="J72" s="163">
        <f t="shared" si="27"/>
        <v>-527</v>
      </c>
      <c r="K72" s="165">
        <f t="shared" si="26"/>
        <v>2.1491060910038859E-3</v>
      </c>
    </row>
    <row r="73" spans="2:11" x14ac:dyDescent="0.25">
      <c r="B73" s="163" t="s">
        <v>128</v>
      </c>
      <c r="C73" s="164">
        <v>178</v>
      </c>
      <c r="D73" s="164">
        <v>621</v>
      </c>
      <c r="E73" s="164">
        <v>1564</v>
      </c>
      <c r="F73" s="164">
        <v>2265</v>
      </c>
      <c r="G73" s="164">
        <v>1198</v>
      </c>
      <c r="H73" s="164">
        <v>1408</v>
      </c>
      <c r="I73" s="179">
        <f t="shared" si="28"/>
        <v>0.17529215358931549</v>
      </c>
      <c r="J73" s="163">
        <f t="shared" si="27"/>
        <v>210</v>
      </c>
      <c r="K73" s="165">
        <f t="shared" si="26"/>
        <v>8.1430069325443249E-4</v>
      </c>
    </row>
    <row r="74" spans="2:11" x14ac:dyDescent="0.25">
      <c r="B74" s="163" t="s">
        <v>124</v>
      </c>
      <c r="C74" s="164">
        <v>354</v>
      </c>
      <c r="D74" s="164">
        <v>1193</v>
      </c>
      <c r="E74" s="164">
        <v>1181</v>
      </c>
      <c r="F74" s="164">
        <v>1580</v>
      </c>
      <c r="G74" s="164">
        <v>1358</v>
      </c>
      <c r="H74" s="164">
        <v>1154</v>
      </c>
      <c r="I74" s="179">
        <f t="shared" si="28"/>
        <v>-0.15022091310751107</v>
      </c>
      <c r="J74" s="163">
        <f t="shared" si="27"/>
        <v>-204</v>
      </c>
      <c r="K74" s="165">
        <f t="shared" si="26"/>
        <v>6.6740269887472664E-4</v>
      </c>
    </row>
    <row r="75" spans="2:11" x14ac:dyDescent="0.25">
      <c r="B75" s="163" t="s">
        <v>133</v>
      </c>
      <c r="C75" s="164">
        <v>0</v>
      </c>
      <c r="D75" s="164">
        <v>844</v>
      </c>
      <c r="E75" s="164">
        <v>3180</v>
      </c>
      <c r="F75" s="164">
        <v>1637</v>
      </c>
      <c r="G75" s="164">
        <v>797</v>
      </c>
      <c r="H75" s="164">
        <v>468</v>
      </c>
      <c r="I75" s="179">
        <f t="shared" si="28"/>
        <v>-0.41279799247176918</v>
      </c>
      <c r="J75" s="163">
        <f t="shared" si="27"/>
        <v>-329</v>
      </c>
      <c r="K75" s="165">
        <f t="shared" si="26"/>
        <v>2.7066244633741079E-4</v>
      </c>
    </row>
    <row r="76" spans="2:11" x14ac:dyDescent="0.25">
      <c r="B76" s="163" t="s">
        <v>136</v>
      </c>
      <c r="C76" s="164">
        <v>0</v>
      </c>
      <c r="D76" s="164">
        <v>191</v>
      </c>
      <c r="E76" s="164">
        <v>904</v>
      </c>
      <c r="F76" s="164">
        <v>202</v>
      </c>
      <c r="G76" s="164">
        <v>501</v>
      </c>
      <c r="H76" s="164">
        <v>637</v>
      </c>
      <c r="I76" s="179">
        <f t="shared" si="28"/>
        <v>0.27145708582834338</v>
      </c>
      <c r="J76" s="163">
        <f t="shared" si="27"/>
        <v>136</v>
      </c>
      <c r="K76" s="165">
        <f t="shared" si="26"/>
        <v>3.684016630703647E-4</v>
      </c>
    </row>
    <row r="77" spans="2:11" x14ac:dyDescent="0.25">
      <c r="B77" s="168" t="s">
        <v>150</v>
      </c>
      <c r="C77" s="169">
        <f t="shared" ref="C77:H77" si="29">C69-SUM(C70:C76)</f>
        <v>3338</v>
      </c>
      <c r="D77" s="169">
        <f t="shared" si="29"/>
        <v>10603</v>
      </c>
      <c r="E77" s="169">
        <f t="shared" si="29"/>
        <v>20436</v>
      </c>
      <c r="F77" s="169">
        <f t="shared" si="29"/>
        <v>23469</v>
      </c>
      <c r="G77" s="169">
        <f t="shared" si="29"/>
        <v>15815</v>
      </c>
      <c r="H77" s="169">
        <f t="shared" si="29"/>
        <v>15037</v>
      </c>
      <c r="I77" s="180">
        <f t="shared" si="28"/>
        <v>-4.9193803351248788E-2</v>
      </c>
      <c r="J77" s="168">
        <f>H77-G77</f>
        <v>-778</v>
      </c>
      <c r="K77" s="170">
        <f t="shared" si="26"/>
        <v>8.6964769349906976E-3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C80+C83</f>
        <v>32704</v>
      </c>
      <c r="D79" s="176">
        <f t="shared" si="30"/>
        <v>210102</v>
      </c>
      <c r="E79" s="176">
        <f t="shared" si="30"/>
        <v>249332</v>
      </c>
      <c r="F79" s="176">
        <f t="shared" si="30"/>
        <v>288632</v>
      </c>
      <c r="G79" s="176">
        <f t="shared" si="30"/>
        <v>292974</v>
      </c>
      <c r="H79" s="176">
        <f t="shared" si="30"/>
        <v>284924</v>
      </c>
      <c r="I79" s="177">
        <f>IFERROR(H79/G79-1,"-")</f>
        <v>-2.7476840948343573E-2</v>
      </c>
      <c r="J79" s="176">
        <f>H79-G79</f>
        <v>-8050</v>
      </c>
      <c r="K79" s="177">
        <f t="shared" ref="K79:K91" si="31">H79/H$9</f>
        <v>0.16478253602615478</v>
      </c>
    </row>
    <row r="80" spans="2:11" x14ac:dyDescent="0.25">
      <c r="B80" s="159" t="s">
        <v>102</v>
      </c>
      <c r="C80" s="160">
        <v>17346</v>
      </c>
      <c r="D80" s="160">
        <v>96269</v>
      </c>
      <c r="E80" s="160">
        <v>102348</v>
      </c>
      <c r="F80" s="160">
        <v>106745</v>
      </c>
      <c r="G80" s="160">
        <v>110602</v>
      </c>
      <c r="H80" s="160">
        <v>112874</v>
      </c>
      <c r="I80" s="178">
        <f>IFERROR(H80/G80-1,"-")</f>
        <v>2.0542124012224106E-2</v>
      </c>
      <c r="J80" s="159">
        <f t="shared" ref="J80:J90" si="32">H80-G80</f>
        <v>2272</v>
      </c>
      <c r="K80" s="161">
        <f t="shared" si="31"/>
        <v>6.5279386683523302E-2</v>
      </c>
    </row>
    <row r="81" spans="2:11" x14ac:dyDescent="0.25">
      <c r="B81" s="163" t="s">
        <v>108</v>
      </c>
      <c r="C81" s="164">
        <v>8031</v>
      </c>
      <c r="D81" s="164">
        <v>24077</v>
      </c>
      <c r="E81" s="164">
        <v>18732</v>
      </c>
      <c r="F81" s="164">
        <v>24193</v>
      </c>
      <c r="G81" s="164">
        <v>22049</v>
      </c>
      <c r="H81" s="164">
        <v>30039</v>
      </c>
      <c r="I81" s="179">
        <f>IFERROR(H81/G81-1,"-")</f>
        <v>0.3623747108712414</v>
      </c>
      <c r="J81" s="163">
        <f t="shared" si="32"/>
        <v>7990</v>
      </c>
      <c r="K81" s="165">
        <f t="shared" si="31"/>
        <v>1.7372712020362144E-2</v>
      </c>
    </row>
    <row r="82" spans="2:11" x14ac:dyDescent="0.25">
      <c r="B82" s="163" t="s">
        <v>105</v>
      </c>
      <c r="C82" s="164">
        <v>9315</v>
      </c>
      <c r="D82" s="164">
        <v>72192</v>
      </c>
      <c r="E82" s="164">
        <v>83616</v>
      </c>
      <c r="F82" s="164">
        <v>82552</v>
      </c>
      <c r="G82" s="164">
        <v>88553</v>
      </c>
      <c r="H82" s="164">
        <v>82835</v>
      </c>
      <c r="I82" s="179">
        <f>IFERROR(H82/G82-1,"-")</f>
        <v>-6.4571499553939482E-2</v>
      </c>
      <c r="J82" s="163">
        <f t="shared" si="32"/>
        <v>-5718</v>
      </c>
      <c r="K82" s="165">
        <f t="shared" si="31"/>
        <v>4.7906674663161161E-2</v>
      </c>
    </row>
    <row r="83" spans="2:11" x14ac:dyDescent="0.25">
      <c r="B83" s="159" t="s">
        <v>112</v>
      </c>
      <c r="C83" s="160">
        <v>15358</v>
      </c>
      <c r="D83" s="160">
        <v>113833</v>
      </c>
      <c r="E83" s="160">
        <v>146984</v>
      </c>
      <c r="F83" s="160">
        <v>181887</v>
      </c>
      <c r="G83" s="160">
        <v>182372</v>
      </c>
      <c r="H83" s="160">
        <v>172050</v>
      </c>
      <c r="I83" s="178">
        <f>IFERROR(H83/G83-1,"-")</f>
        <v>-5.6598600662382426E-2</v>
      </c>
      <c r="J83" s="159">
        <f t="shared" si="32"/>
        <v>-10322</v>
      </c>
      <c r="K83" s="161">
        <f t="shared" si="31"/>
        <v>9.9503149342631478E-2</v>
      </c>
    </row>
    <row r="84" spans="2:11" x14ac:dyDescent="0.25">
      <c r="B84" s="163" t="s">
        <v>115</v>
      </c>
      <c r="C84" s="164">
        <v>1142</v>
      </c>
      <c r="D84" s="164">
        <v>20713</v>
      </c>
      <c r="E84" s="164">
        <v>29756</v>
      </c>
      <c r="F84" s="164">
        <v>36717</v>
      </c>
      <c r="G84" s="164">
        <v>37327</v>
      </c>
      <c r="H84" s="164">
        <v>35606</v>
      </c>
      <c r="I84" s="179">
        <f t="shared" ref="I84:I91" si="33">IFERROR(H84/G84-1,"-")</f>
        <v>-4.6106035845366655E-2</v>
      </c>
      <c r="J84" s="163">
        <f t="shared" si="32"/>
        <v>-1721</v>
      </c>
      <c r="K84" s="165">
        <f t="shared" si="31"/>
        <v>2.0592322786944124E-2</v>
      </c>
    </row>
    <row r="85" spans="2:11" x14ac:dyDescent="0.25">
      <c r="B85" s="163" t="s">
        <v>118</v>
      </c>
      <c r="C85" s="164">
        <v>2887</v>
      </c>
      <c r="D85" s="164">
        <v>38556</v>
      </c>
      <c r="E85" s="164">
        <v>49386</v>
      </c>
      <c r="F85" s="164">
        <v>57541</v>
      </c>
      <c r="G85" s="164">
        <v>54659</v>
      </c>
      <c r="H85" s="164">
        <v>49482</v>
      </c>
      <c r="I85" s="179">
        <f t="shared" si="33"/>
        <v>-9.4714502643663434E-2</v>
      </c>
      <c r="J85" s="163">
        <f t="shared" si="32"/>
        <v>-5177</v>
      </c>
      <c r="K85" s="165">
        <f t="shared" si="31"/>
        <v>2.8617348653136244E-2</v>
      </c>
    </row>
    <row r="86" spans="2:11" x14ac:dyDescent="0.25">
      <c r="B86" s="163" t="s">
        <v>121</v>
      </c>
      <c r="C86" s="164">
        <v>3579</v>
      </c>
      <c r="D86" s="164">
        <v>11539</v>
      </c>
      <c r="E86" s="164">
        <v>14931</v>
      </c>
      <c r="F86" s="164">
        <v>21614</v>
      </c>
      <c r="G86" s="164">
        <v>20445</v>
      </c>
      <c r="H86" s="164">
        <v>19469</v>
      </c>
      <c r="I86" s="179">
        <f t="shared" si="33"/>
        <v>-4.773783321105407E-2</v>
      </c>
      <c r="J86" s="163">
        <f t="shared" si="32"/>
        <v>-976</v>
      </c>
      <c r="K86" s="165">
        <f t="shared" si="31"/>
        <v>1.1259673435348399E-2</v>
      </c>
    </row>
    <row r="87" spans="2:11" x14ac:dyDescent="0.25">
      <c r="B87" s="163" t="s">
        <v>128</v>
      </c>
      <c r="C87" s="164">
        <v>174</v>
      </c>
      <c r="D87" s="164">
        <v>2551</v>
      </c>
      <c r="E87" s="164">
        <v>2309</v>
      </c>
      <c r="F87" s="164">
        <v>3991</v>
      </c>
      <c r="G87" s="164">
        <v>4793</v>
      </c>
      <c r="H87" s="164">
        <v>4010</v>
      </c>
      <c r="I87" s="179">
        <f t="shared" si="33"/>
        <v>-0.16336323805549757</v>
      </c>
      <c r="J87" s="163">
        <f t="shared" si="32"/>
        <v>-783</v>
      </c>
      <c r="K87" s="165">
        <f t="shared" si="31"/>
        <v>2.3191376278055929E-3</v>
      </c>
    </row>
    <row r="88" spans="2:11" x14ac:dyDescent="0.25">
      <c r="B88" s="163" t="s">
        <v>124</v>
      </c>
      <c r="C88" s="164">
        <v>352</v>
      </c>
      <c r="D88" s="164">
        <v>2185</v>
      </c>
      <c r="E88" s="164">
        <v>2107</v>
      </c>
      <c r="F88" s="164">
        <v>2633</v>
      </c>
      <c r="G88" s="164">
        <v>2854</v>
      </c>
      <c r="H88" s="164">
        <v>3506</v>
      </c>
      <c r="I88" s="179">
        <f t="shared" si="33"/>
        <v>0.22845129642606876</v>
      </c>
      <c r="J88" s="163">
        <f t="shared" si="32"/>
        <v>652</v>
      </c>
      <c r="K88" s="165">
        <f t="shared" si="31"/>
        <v>2.0276549932883811E-3</v>
      </c>
    </row>
    <row r="89" spans="2:11" x14ac:dyDescent="0.25">
      <c r="B89" s="163" t="s">
        <v>133</v>
      </c>
      <c r="C89" s="164">
        <v>44</v>
      </c>
      <c r="D89" s="164">
        <v>1645</v>
      </c>
      <c r="E89" s="164">
        <v>2415</v>
      </c>
      <c r="F89" s="164">
        <v>2382</v>
      </c>
      <c r="G89" s="164">
        <v>2452</v>
      </c>
      <c r="H89" s="164">
        <v>1986</v>
      </c>
      <c r="I89" s="179">
        <f t="shared" si="33"/>
        <v>-0.19004893964110925</v>
      </c>
      <c r="J89" s="163">
        <f t="shared" si="32"/>
        <v>-466</v>
      </c>
      <c r="K89" s="165">
        <f t="shared" si="31"/>
        <v>1.1485803812523458E-3</v>
      </c>
    </row>
    <row r="90" spans="2:11" x14ac:dyDescent="0.25">
      <c r="B90" s="163" t="s">
        <v>136</v>
      </c>
      <c r="C90" s="164">
        <v>168</v>
      </c>
      <c r="D90" s="164">
        <v>1378</v>
      </c>
      <c r="E90" s="164">
        <v>2420</v>
      </c>
      <c r="F90" s="164">
        <v>2919</v>
      </c>
      <c r="G90" s="164">
        <v>2020</v>
      </c>
      <c r="H90" s="164">
        <v>2340</v>
      </c>
      <c r="I90" s="179">
        <f t="shared" si="33"/>
        <v>0.15841584158415833</v>
      </c>
      <c r="J90" s="163">
        <f t="shared" si="32"/>
        <v>320</v>
      </c>
      <c r="K90" s="165">
        <f t="shared" si="31"/>
        <v>1.3533122316870541E-3</v>
      </c>
    </row>
    <row r="91" spans="2:11" x14ac:dyDescent="0.25">
      <c r="B91" s="168" t="s">
        <v>150</v>
      </c>
      <c r="C91" s="169">
        <f t="shared" ref="C91:H91" si="34">C83-SUM(C84:C90)</f>
        <v>7012</v>
      </c>
      <c r="D91" s="169">
        <f t="shared" si="34"/>
        <v>35266</v>
      </c>
      <c r="E91" s="169">
        <f t="shared" si="34"/>
        <v>43660</v>
      </c>
      <c r="F91" s="169">
        <f t="shared" si="34"/>
        <v>54090</v>
      </c>
      <c r="G91" s="169">
        <f t="shared" si="34"/>
        <v>57822</v>
      </c>
      <c r="H91" s="169">
        <f t="shared" si="34"/>
        <v>55651</v>
      </c>
      <c r="I91" s="180">
        <f t="shared" si="33"/>
        <v>-3.7546262668188612E-2</v>
      </c>
      <c r="J91" s="168">
        <f>H91-G91</f>
        <v>-2171</v>
      </c>
      <c r="K91" s="170">
        <f t="shared" si="31"/>
        <v>3.2185119233169336E-2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>
        <f t="shared" ref="C93:H93" si="35">C94+C97</f>
        <v>9308</v>
      </c>
      <c r="D93" s="176">
        <f t="shared" si="35"/>
        <v>20151</v>
      </c>
      <c r="E93" s="176">
        <f t="shared" si="35"/>
        <v>26502</v>
      </c>
      <c r="F93" s="176">
        <f t="shared" si="35"/>
        <v>25234</v>
      </c>
      <c r="G93" s="176">
        <f t="shared" si="35"/>
        <v>24153</v>
      </c>
      <c r="H93" s="176">
        <f t="shared" si="35"/>
        <v>24666</v>
      </c>
      <c r="I93" s="177">
        <f>IFERROR(H93/G93-1,"-")</f>
        <v>2.1239597565519741E-2</v>
      </c>
      <c r="J93" s="176">
        <f>H93-G93</f>
        <v>513</v>
      </c>
      <c r="K93" s="177">
        <f t="shared" ref="K93:K105" si="36">H93/H$9</f>
        <v>1.426529893452687E-2</v>
      </c>
    </row>
    <row r="94" spans="2:11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59">
        <f t="shared" ref="J94:J104" si="37">H94-G94</f>
        <v>1192</v>
      </c>
      <c r="K94" s="161">
        <f t="shared" si="36"/>
        <v>8.5125652727357903E-3</v>
      </c>
    </row>
    <row r="95" spans="2:11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3">
        <f t="shared" si="37"/>
        <v>1436</v>
      </c>
      <c r="K95" s="165">
        <f t="shared" si="36"/>
        <v>3.3589903596745341E-3</v>
      </c>
    </row>
    <row r="96" spans="2:11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3">
        <f t="shared" si="37"/>
        <v>-244</v>
      </c>
      <c r="K96" s="165">
        <f t="shared" si="36"/>
        <v>5.1535749130612561E-3</v>
      </c>
    </row>
    <row r="97" spans="2:11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59">
        <f t="shared" si="37"/>
        <v>-679</v>
      </c>
      <c r="K97" s="161">
        <f t="shared" si="36"/>
        <v>5.7527336617910797E-3</v>
      </c>
    </row>
    <row r="98" spans="2:11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38">IFERROR(H98/G98-1,"-")</f>
        <v>1.1118832522585054E-2</v>
      </c>
      <c r="J98" s="163">
        <f t="shared" si="37"/>
        <v>16</v>
      </c>
      <c r="K98" s="165">
        <f t="shared" si="36"/>
        <v>8.4148260560028363E-4</v>
      </c>
    </row>
    <row r="99" spans="2:11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38"/>
        <v>-0.1400778210116731</v>
      </c>
      <c r="J99" s="163">
        <f t="shared" si="37"/>
        <v>-288</v>
      </c>
      <c r="K99" s="165">
        <f t="shared" si="36"/>
        <v>1.0225025750524408E-3</v>
      </c>
    </row>
    <row r="100" spans="2:11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38"/>
        <v>-9.5137420718816035E-3</v>
      </c>
      <c r="J100" s="163">
        <f t="shared" si="37"/>
        <v>-18</v>
      </c>
      <c r="K100" s="165">
        <f t="shared" si="36"/>
        <v>1.0838064624707432E-3</v>
      </c>
    </row>
    <row r="101" spans="2:11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38"/>
        <v>-5.5248618784530246E-3</v>
      </c>
      <c r="J101" s="163">
        <f t="shared" si="37"/>
        <v>-3</v>
      </c>
      <c r="K101" s="165">
        <f t="shared" si="36"/>
        <v>3.1230282269701249E-4</v>
      </c>
    </row>
    <row r="102" spans="2:11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38"/>
        <v>-7.7253218884120178E-2</v>
      </c>
      <c r="J102" s="163">
        <f t="shared" si="37"/>
        <v>-36</v>
      </c>
      <c r="K102" s="165">
        <f t="shared" si="36"/>
        <v>2.4868558103650993E-4</v>
      </c>
    </row>
    <row r="103" spans="2:11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38"/>
        <v>-3.1746031746031744E-2</v>
      </c>
      <c r="J103" s="163">
        <f t="shared" si="37"/>
        <v>-4</v>
      </c>
      <c r="K103" s="165">
        <f t="shared" si="36"/>
        <v>7.0557304387102812E-5</v>
      </c>
    </row>
    <row r="104" spans="2:11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38"/>
        <v>-0.25179856115107913</v>
      </c>
      <c r="J104" s="163">
        <f t="shared" si="37"/>
        <v>-35</v>
      </c>
      <c r="K104" s="165">
        <f t="shared" si="36"/>
        <v>6.01472102972024E-5</v>
      </c>
    </row>
    <row r="105" spans="2:11" x14ac:dyDescent="0.25">
      <c r="B105" s="168" t="s">
        <v>150</v>
      </c>
      <c r="C105" s="169">
        <f t="shared" ref="C105:H105" si="39">C97-SUM(C98:C104)</f>
        <v>1192</v>
      </c>
      <c r="D105" s="169">
        <f t="shared" si="39"/>
        <v>2651</v>
      </c>
      <c r="E105" s="169">
        <f t="shared" si="39"/>
        <v>3573</v>
      </c>
      <c r="F105" s="169">
        <f t="shared" si="39"/>
        <v>3876</v>
      </c>
      <c r="G105" s="169">
        <f t="shared" si="39"/>
        <v>3965</v>
      </c>
      <c r="H105" s="169">
        <f t="shared" si="39"/>
        <v>3654</v>
      </c>
      <c r="I105" s="180">
        <f t="shared" si="38"/>
        <v>-7.8436317780580023E-2</v>
      </c>
      <c r="J105" s="168">
        <f>H105-G105</f>
        <v>-311</v>
      </c>
      <c r="K105" s="170">
        <f t="shared" si="36"/>
        <v>2.1132491002497844E-3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C108+C111</f>
        <v>17961</v>
      </c>
      <c r="D107" s="176">
        <f t="shared" si="40"/>
        <v>68287</v>
      </c>
      <c r="E107" s="176">
        <f t="shared" si="40"/>
        <v>92728</v>
      </c>
      <c r="F107" s="176">
        <f t="shared" si="40"/>
        <v>86636</v>
      </c>
      <c r="G107" s="176">
        <f t="shared" si="40"/>
        <v>95259</v>
      </c>
      <c r="H107" s="176">
        <f t="shared" si="40"/>
        <v>79767</v>
      </c>
      <c r="I107" s="177">
        <f>IFERROR(H107/G107-1,"-")</f>
        <v>-0.16263030264856859</v>
      </c>
      <c r="J107" s="176">
        <f>H107-G107</f>
        <v>-15492</v>
      </c>
      <c r="K107" s="177">
        <f t="shared" ref="K107:K119" si="41">H107/H$9</f>
        <v>4.6132331959393695E-2</v>
      </c>
    </row>
    <row r="108" spans="2:11" x14ac:dyDescent="0.25">
      <c r="B108" s="159" t="s">
        <v>102</v>
      </c>
      <c r="C108" s="160">
        <v>11052</v>
      </c>
      <c r="D108" s="160">
        <v>13107</v>
      </c>
      <c r="E108" s="160">
        <v>17275</v>
      </c>
      <c r="F108" s="160">
        <v>16131</v>
      </c>
      <c r="G108" s="160">
        <v>17740</v>
      </c>
      <c r="H108" s="160">
        <v>13440</v>
      </c>
      <c r="I108" s="178">
        <f>IFERROR(H108/G108-1,"-")</f>
        <v>-0.24239007891770015</v>
      </c>
      <c r="J108" s="159">
        <f t="shared" ref="J108:J118" si="42">H108-G108</f>
        <v>-4300</v>
      </c>
      <c r="K108" s="161">
        <f t="shared" si="41"/>
        <v>7.7728702537923104E-3</v>
      </c>
    </row>
    <row r="109" spans="2:11" x14ac:dyDescent="0.25">
      <c r="B109" s="163" t="s">
        <v>108</v>
      </c>
      <c r="C109" s="164">
        <v>10160</v>
      </c>
      <c r="D109" s="164">
        <v>5114</v>
      </c>
      <c r="E109" s="164">
        <v>6615</v>
      </c>
      <c r="F109" s="164">
        <v>4058</v>
      </c>
      <c r="G109" s="164">
        <v>5541</v>
      </c>
      <c r="H109" s="164">
        <v>7380</v>
      </c>
      <c r="I109" s="179">
        <f>IFERROR(H109/G109-1,"-")</f>
        <v>0.33188955062263137</v>
      </c>
      <c r="J109" s="163">
        <f t="shared" si="42"/>
        <v>1839</v>
      </c>
      <c r="K109" s="165">
        <f t="shared" si="41"/>
        <v>4.2681385768591701E-3</v>
      </c>
    </row>
    <row r="110" spans="2:11" x14ac:dyDescent="0.25">
      <c r="B110" s="163" t="s">
        <v>105</v>
      </c>
      <c r="C110" s="164">
        <v>892</v>
      </c>
      <c r="D110" s="164">
        <v>7993</v>
      </c>
      <c r="E110" s="164">
        <v>10660</v>
      </c>
      <c r="F110" s="164">
        <v>12073</v>
      </c>
      <c r="G110" s="164">
        <v>12199</v>
      </c>
      <c r="H110" s="164">
        <v>6060</v>
      </c>
      <c r="I110" s="179">
        <f>IFERROR(H110/G110-1,"-")</f>
        <v>-0.50323797032543649</v>
      </c>
      <c r="J110" s="163">
        <f t="shared" si="42"/>
        <v>-6139</v>
      </c>
      <c r="K110" s="165">
        <f t="shared" si="41"/>
        <v>3.5047316769331398E-3</v>
      </c>
    </row>
    <row r="111" spans="2:11" x14ac:dyDescent="0.25">
      <c r="B111" s="159" t="s">
        <v>112</v>
      </c>
      <c r="C111" s="160">
        <v>6909</v>
      </c>
      <c r="D111" s="160">
        <v>55180</v>
      </c>
      <c r="E111" s="160">
        <v>75453</v>
      </c>
      <c r="F111" s="160">
        <v>70505</v>
      </c>
      <c r="G111" s="160">
        <v>77519</v>
      </c>
      <c r="H111" s="160">
        <v>66327</v>
      </c>
      <c r="I111" s="178">
        <f>IFERROR(H111/G111-1,"-")</f>
        <v>-0.1443775074497865</v>
      </c>
      <c r="J111" s="159">
        <f t="shared" si="42"/>
        <v>-11192</v>
      </c>
      <c r="K111" s="161">
        <f t="shared" si="41"/>
        <v>3.835946170560138E-2</v>
      </c>
    </row>
    <row r="112" spans="2:11" x14ac:dyDescent="0.25">
      <c r="B112" s="163" t="s">
        <v>115</v>
      </c>
      <c r="C112" s="164">
        <v>999</v>
      </c>
      <c r="D112" s="164">
        <v>30291</v>
      </c>
      <c r="E112" s="164">
        <v>48894</v>
      </c>
      <c r="F112" s="164">
        <v>42355</v>
      </c>
      <c r="G112" s="164">
        <v>44687</v>
      </c>
      <c r="H112" s="164">
        <v>40826</v>
      </c>
      <c r="I112" s="179">
        <f t="shared" ref="I112:I119" si="43">IFERROR(H112/G112-1,"-")</f>
        <v>-8.6400966724103245E-2</v>
      </c>
      <c r="J112" s="163">
        <f t="shared" si="42"/>
        <v>-3861</v>
      </c>
      <c r="K112" s="165">
        <f t="shared" si="41"/>
        <v>2.3611250073015243E-2</v>
      </c>
    </row>
    <row r="113" spans="2:11" x14ac:dyDescent="0.25">
      <c r="B113" s="163" t="s">
        <v>118</v>
      </c>
      <c r="C113" s="164">
        <v>1535</v>
      </c>
      <c r="D113" s="164">
        <v>3092</v>
      </c>
      <c r="E113" s="164">
        <v>3778</v>
      </c>
      <c r="F113" s="164">
        <v>3352</v>
      </c>
      <c r="G113" s="164">
        <v>3940</v>
      </c>
      <c r="H113" s="164">
        <v>3532</v>
      </c>
      <c r="I113" s="179">
        <f t="shared" si="43"/>
        <v>-0.10355329949238579</v>
      </c>
      <c r="J113" s="163">
        <f t="shared" si="42"/>
        <v>-408</v>
      </c>
      <c r="K113" s="165">
        <f t="shared" si="41"/>
        <v>2.0426917958626814E-3</v>
      </c>
    </row>
    <row r="114" spans="2:11" x14ac:dyDescent="0.25">
      <c r="B114" s="163" t="s">
        <v>121</v>
      </c>
      <c r="C114" s="164">
        <v>1839</v>
      </c>
      <c r="D114" s="164">
        <v>3780</v>
      </c>
      <c r="E114" s="164">
        <v>6852</v>
      </c>
      <c r="F114" s="164">
        <v>4816</v>
      </c>
      <c r="G114" s="164">
        <v>6372</v>
      </c>
      <c r="H114" s="164">
        <v>5381</v>
      </c>
      <c r="I114" s="179">
        <f t="shared" si="43"/>
        <v>-0.15552416823603266</v>
      </c>
      <c r="J114" s="163">
        <f t="shared" si="42"/>
        <v>-991</v>
      </c>
      <c r="K114" s="165">
        <f t="shared" si="41"/>
        <v>3.1120397943196743E-3</v>
      </c>
    </row>
    <row r="115" spans="2:11" x14ac:dyDescent="0.25">
      <c r="B115" s="163" t="s">
        <v>128</v>
      </c>
      <c r="C115" s="164">
        <v>127</v>
      </c>
      <c r="D115" s="164">
        <v>3219</v>
      </c>
      <c r="E115" s="164">
        <v>2628</v>
      </c>
      <c r="F115" s="164">
        <v>3107</v>
      </c>
      <c r="G115" s="164">
        <v>2989</v>
      </c>
      <c r="H115" s="164">
        <v>1385</v>
      </c>
      <c r="I115" s="179">
        <f t="shared" si="43"/>
        <v>-0.53663432586149207</v>
      </c>
      <c r="J115" s="163">
        <f t="shared" si="42"/>
        <v>-1604</v>
      </c>
      <c r="K115" s="165">
        <f t="shared" si="41"/>
        <v>8.0099890636178199E-4</v>
      </c>
    </row>
    <row r="116" spans="2:11" x14ac:dyDescent="0.25">
      <c r="B116" s="163" t="s">
        <v>124</v>
      </c>
      <c r="C116" s="164">
        <v>449</v>
      </c>
      <c r="D116" s="164">
        <v>2104</v>
      </c>
      <c r="E116" s="164">
        <v>1868</v>
      </c>
      <c r="F116" s="164">
        <v>2165</v>
      </c>
      <c r="G116" s="164">
        <v>2043</v>
      </c>
      <c r="H116" s="164">
        <v>1179</v>
      </c>
      <c r="I116" s="179">
        <f t="shared" si="43"/>
        <v>-0.4229074889867841</v>
      </c>
      <c r="J116" s="163">
        <f t="shared" si="42"/>
        <v>-864</v>
      </c>
      <c r="K116" s="165">
        <f t="shared" si="41"/>
        <v>6.818611628884772E-4</v>
      </c>
    </row>
    <row r="117" spans="2:11" x14ac:dyDescent="0.25">
      <c r="B117" s="163" t="s">
        <v>133</v>
      </c>
      <c r="C117" s="164">
        <v>4</v>
      </c>
      <c r="D117" s="164">
        <v>413</v>
      </c>
      <c r="E117" s="164">
        <v>578</v>
      </c>
      <c r="F117" s="164">
        <v>806</v>
      </c>
      <c r="G117" s="164">
        <v>767</v>
      </c>
      <c r="H117" s="164">
        <v>688</v>
      </c>
      <c r="I117" s="179">
        <f t="shared" si="43"/>
        <v>-0.10299869621903524</v>
      </c>
      <c r="J117" s="163">
        <f t="shared" si="42"/>
        <v>-79</v>
      </c>
      <c r="K117" s="165">
        <f t="shared" si="41"/>
        <v>3.9789692965841591E-4</v>
      </c>
    </row>
    <row r="118" spans="2:11" x14ac:dyDescent="0.25">
      <c r="B118" s="163" t="s">
        <v>136</v>
      </c>
      <c r="C118" s="164">
        <v>6</v>
      </c>
      <c r="D118" s="164">
        <v>621</v>
      </c>
      <c r="E118" s="164">
        <v>362</v>
      </c>
      <c r="F118" s="164">
        <v>1002</v>
      </c>
      <c r="G118" s="164">
        <v>637</v>
      </c>
      <c r="H118" s="164">
        <v>683</v>
      </c>
      <c r="I118" s="179">
        <f t="shared" si="43"/>
        <v>7.2213500784929385E-2</v>
      </c>
      <c r="J118" s="163">
        <f t="shared" si="42"/>
        <v>46</v>
      </c>
      <c r="K118" s="165">
        <f t="shared" si="41"/>
        <v>3.9500523685566575E-4</v>
      </c>
    </row>
    <row r="119" spans="2:11" x14ac:dyDescent="0.25">
      <c r="B119" s="168" t="s">
        <v>150</v>
      </c>
      <c r="C119" s="169">
        <f t="shared" ref="C119:H119" si="44">C111-SUM(C112:C118)</f>
        <v>1950</v>
      </c>
      <c r="D119" s="169">
        <f t="shared" si="44"/>
        <v>11660</v>
      </c>
      <c r="E119" s="169">
        <f t="shared" si="44"/>
        <v>10493</v>
      </c>
      <c r="F119" s="169">
        <f t="shared" si="44"/>
        <v>12902</v>
      </c>
      <c r="G119" s="169">
        <f t="shared" si="44"/>
        <v>16084</v>
      </c>
      <c r="H119" s="169">
        <f t="shared" si="44"/>
        <v>12653</v>
      </c>
      <c r="I119" s="180">
        <f t="shared" si="43"/>
        <v>-0.21331758269087286</v>
      </c>
      <c r="J119" s="168">
        <f>H119-G119</f>
        <v>-3431</v>
      </c>
      <c r="K119" s="170">
        <f t="shared" si="41"/>
        <v>7.3177178066394424E-3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>
        <f t="shared" ref="C121:H121" si="45">C122+C125</f>
        <v>45262</v>
      </c>
      <c r="D121" s="176">
        <f t="shared" si="45"/>
        <v>86813</v>
      </c>
      <c r="E121" s="176">
        <f t="shared" si="45"/>
        <v>108593</v>
      </c>
      <c r="F121" s="176">
        <f t="shared" si="45"/>
        <v>105467</v>
      </c>
      <c r="G121" s="176">
        <f t="shared" si="45"/>
        <v>119888</v>
      </c>
      <c r="H121" s="176">
        <f t="shared" si="45"/>
        <v>127641</v>
      </c>
      <c r="I121" s="177">
        <f>IFERROR(H121/G121-1,"-")</f>
        <v>6.466869077805959E-2</v>
      </c>
      <c r="J121" s="176">
        <f>H121-G121</f>
        <v>7753</v>
      </c>
      <c r="K121" s="177">
        <f t="shared" ref="K121:K133" si="46">H121/H$9</f>
        <v>7.3819712207165503E-2</v>
      </c>
    </row>
    <row r="122" spans="2:11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59">
        <f t="shared" ref="J122:J132" si="47">H122-G122</f>
        <v>2943</v>
      </c>
      <c r="K122" s="161">
        <f t="shared" si="46"/>
        <v>4.2794740126459507E-2</v>
      </c>
    </row>
    <row r="123" spans="2:11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3">
        <f t="shared" si="47"/>
        <v>566</v>
      </c>
      <c r="K123" s="165">
        <f t="shared" si="46"/>
        <v>2.0653048335801876E-2</v>
      </c>
    </row>
    <row r="124" spans="2:11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3">
        <f t="shared" si="47"/>
        <v>2377</v>
      </c>
      <c r="K124" s="165">
        <f t="shared" si="46"/>
        <v>2.2141691790657635E-2</v>
      </c>
    </row>
    <row r="125" spans="2:11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59">
        <f t="shared" si="47"/>
        <v>4810</v>
      </c>
      <c r="K125" s="161">
        <f t="shared" si="46"/>
        <v>3.1024972080705988E-2</v>
      </c>
    </row>
    <row r="126" spans="2:11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48">IFERROR(H126/G126-1,"-")</f>
        <v>-4.117304330938043E-2</v>
      </c>
      <c r="J126" s="163">
        <f t="shared" si="47"/>
        <v>-212</v>
      </c>
      <c r="K126" s="165">
        <f t="shared" si="46"/>
        <v>2.8552574734354639E-3</v>
      </c>
    </row>
    <row r="127" spans="2:11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48"/>
        <v>8.9097303634232183E-2</v>
      </c>
      <c r="J127" s="163">
        <f t="shared" si="47"/>
        <v>684</v>
      </c>
      <c r="K127" s="165">
        <f t="shared" si="46"/>
        <v>4.8354887047587433E-3</v>
      </c>
    </row>
    <row r="128" spans="2:11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48"/>
        <v>7.8032449137265036E-2</v>
      </c>
      <c r="J128" s="163">
        <f t="shared" si="47"/>
        <v>303</v>
      </c>
      <c r="K128" s="165">
        <f t="shared" si="46"/>
        <v>2.4209252144623966E-3</v>
      </c>
    </row>
    <row r="129" spans="2:11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48"/>
        <v>0.18995815899581592</v>
      </c>
      <c r="J129" s="163">
        <f t="shared" si="47"/>
        <v>227</v>
      </c>
      <c r="K129" s="165">
        <f t="shared" si="46"/>
        <v>8.2239743310213282E-4</v>
      </c>
    </row>
    <row r="130" spans="2:11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48"/>
        <v>7.4803149606299302E-2</v>
      </c>
      <c r="J130" s="163">
        <f t="shared" si="47"/>
        <v>76</v>
      </c>
      <c r="K130" s="165">
        <f t="shared" si="46"/>
        <v>6.3154570812062525E-4</v>
      </c>
    </row>
    <row r="131" spans="2:11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48"/>
        <v>-0.21962616822429903</v>
      </c>
      <c r="J131" s="163">
        <f t="shared" si="47"/>
        <v>-141</v>
      </c>
      <c r="K131" s="165">
        <f t="shared" si="46"/>
        <v>2.897476188355616E-4</v>
      </c>
    </row>
    <row r="132" spans="2:11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48"/>
        <v>-0.11185682326621926</v>
      </c>
      <c r="J132" s="163">
        <f t="shared" si="47"/>
        <v>-150</v>
      </c>
      <c r="K132" s="165">
        <f t="shared" si="46"/>
        <v>6.8880122561507757E-4</v>
      </c>
    </row>
    <row r="133" spans="2:11" x14ac:dyDescent="0.25">
      <c r="B133" s="168" t="s">
        <v>150</v>
      </c>
      <c r="C133" s="169">
        <f t="shared" ref="C133:H133" si="49">C125-SUM(C126:C132)</f>
        <v>11181</v>
      </c>
      <c r="D133" s="169">
        <f t="shared" si="49"/>
        <v>21387</v>
      </c>
      <c r="E133" s="169">
        <f t="shared" si="49"/>
        <v>24718</v>
      </c>
      <c r="F133" s="169">
        <f t="shared" si="49"/>
        <v>24870</v>
      </c>
      <c r="G133" s="169">
        <f t="shared" si="49"/>
        <v>27932</v>
      </c>
      <c r="H133" s="169">
        <f t="shared" si="49"/>
        <v>31955</v>
      </c>
      <c r="I133" s="180">
        <f t="shared" si="48"/>
        <v>0.14402835457539731</v>
      </c>
      <c r="J133" s="168">
        <f>H133-G133</f>
        <v>4023</v>
      </c>
      <c r="K133" s="170">
        <f t="shared" si="46"/>
        <v>1.8480808702375989E-2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C136+C139</f>
        <v>25226</v>
      </c>
      <c r="D135" s="176">
        <f t="shared" si="50"/>
        <v>85266</v>
      </c>
      <c r="E135" s="176">
        <f t="shared" si="50"/>
        <v>92422</v>
      </c>
      <c r="F135" s="176">
        <f t="shared" si="50"/>
        <v>99252</v>
      </c>
      <c r="G135" s="176">
        <f t="shared" si="50"/>
        <v>91468</v>
      </c>
      <c r="H135" s="176">
        <f t="shared" si="50"/>
        <v>95662</v>
      </c>
      <c r="I135" s="177">
        <f>IFERROR(H135/G135-1,"-")</f>
        <v>4.5852101281322444E-2</v>
      </c>
      <c r="J135" s="176">
        <f>H135-G135</f>
        <v>4194</v>
      </c>
      <c r="K135" s="177">
        <f t="shared" ref="K135:K147" si="51">H135/H$9</f>
        <v>5.5325023379336313E-2</v>
      </c>
    </row>
    <row r="136" spans="2:11" x14ac:dyDescent="0.25">
      <c r="B136" s="159" t="s">
        <v>102</v>
      </c>
      <c r="C136" s="160">
        <v>15565</v>
      </c>
      <c r="D136" s="160">
        <v>7731</v>
      </c>
      <c r="E136" s="160">
        <v>8163</v>
      </c>
      <c r="F136" s="160">
        <v>6139</v>
      </c>
      <c r="G136" s="160">
        <v>4434</v>
      </c>
      <c r="H136" s="160">
        <v>8866</v>
      </c>
      <c r="I136" s="178">
        <f>IFERROR(H136/G136-1,"-")</f>
        <v>0.99954894000902117</v>
      </c>
      <c r="J136" s="159">
        <f t="shared" ref="J136:J146" si="52">H136-G136</f>
        <v>4432</v>
      </c>
      <c r="K136" s="161">
        <f t="shared" si="51"/>
        <v>5.1275496778365052E-3</v>
      </c>
    </row>
    <row r="137" spans="2:11" x14ac:dyDescent="0.25">
      <c r="B137" s="163" t="s">
        <v>108</v>
      </c>
      <c r="C137" s="164">
        <v>13952</v>
      </c>
      <c r="D137" s="164">
        <v>5489</v>
      </c>
      <c r="E137" s="164">
        <v>5390</v>
      </c>
      <c r="F137" s="164">
        <v>3711</v>
      </c>
      <c r="G137" s="164">
        <v>1698</v>
      </c>
      <c r="H137" s="164">
        <v>5307</v>
      </c>
      <c r="I137" s="179">
        <f>IFERROR(H137/G137-1,"-")</f>
        <v>2.1254416961130742</v>
      </c>
      <c r="J137" s="163">
        <f t="shared" si="52"/>
        <v>3609</v>
      </c>
      <c r="K137" s="165">
        <f t="shared" si="51"/>
        <v>3.0692427408389724E-3</v>
      </c>
    </row>
    <row r="138" spans="2:11" x14ac:dyDescent="0.25">
      <c r="B138" s="163" t="s">
        <v>105</v>
      </c>
      <c r="C138" s="164">
        <v>1613</v>
      </c>
      <c r="D138" s="164">
        <v>2242</v>
      </c>
      <c r="E138" s="164">
        <v>2773</v>
      </c>
      <c r="F138" s="164">
        <v>2428</v>
      </c>
      <c r="G138" s="164">
        <v>2736</v>
      </c>
      <c r="H138" s="164">
        <v>3559</v>
      </c>
      <c r="I138" s="179">
        <f>IFERROR(H138/G138-1,"-")</f>
        <v>0.30080409356725135</v>
      </c>
      <c r="J138" s="163">
        <f t="shared" si="52"/>
        <v>823</v>
      </c>
      <c r="K138" s="165">
        <f t="shared" si="51"/>
        <v>2.0583069369975323E-3</v>
      </c>
    </row>
    <row r="139" spans="2:11" x14ac:dyDescent="0.25">
      <c r="B139" s="159" t="s">
        <v>112</v>
      </c>
      <c r="C139" s="160">
        <v>9661</v>
      </c>
      <c r="D139" s="160">
        <v>77535</v>
      </c>
      <c r="E139" s="160">
        <v>84259</v>
      </c>
      <c r="F139" s="160">
        <v>93113</v>
      </c>
      <c r="G139" s="160">
        <v>87034</v>
      </c>
      <c r="H139" s="160">
        <v>86796</v>
      </c>
      <c r="I139" s="178">
        <f>IFERROR(H139/G139-1,"-")</f>
        <v>-2.7345635039179861E-3</v>
      </c>
      <c r="J139" s="159">
        <f t="shared" si="52"/>
        <v>-238</v>
      </c>
      <c r="K139" s="161">
        <f t="shared" si="51"/>
        <v>5.0197473701499802E-2</v>
      </c>
    </row>
    <row r="140" spans="2:11" x14ac:dyDescent="0.25">
      <c r="B140" s="163" t="s">
        <v>115</v>
      </c>
      <c r="C140" s="164">
        <v>277</v>
      </c>
      <c r="D140" s="164">
        <v>32119</v>
      </c>
      <c r="E140" s="164">
        <v>32989</v>
      </c>
      <c r="F140" s="164">
        <v>38899</v>
      </c>
      <c r="G140" s="164">
        <v>38617</v>
      </c>
      <c r="H140" s="164">
        <v>36196</v>
      </c>
      <c r="I140" s="179">
        <f t="shared" ref="I140:I147" si="53">IFERROR(H140/G140-1,"-")</f>
        <v>-6.26925965248466E-2</v>
      </c>
      <c r="J140" s="163">
        <f t="shared" si="52"/>
        <v>-2421</v>
      </c>
      <c r="K140" s="165">
        <f t="shared" si="51"/>
        <v>2.0933542537668635E-2</v>
      </c>
    </row>
    <row r="141" spans="2:11" x14ac:dyDescent="0.25">
      <c r="B141" s="163" t="s">
        <v>118</v>
      </c>
      <c r="C141" s="164">
        <v>1058</v>
      </c>
      <c r="D141" s="164">
        <v>4797</v>
      </c>
      <c r="E141" s="164">
        <v>7661</v>
      </c>
      <c r="F141" s="164">
        <v>8986</v>
      </c>
      <c r="G141" s="164">
        <v>7532</v>
      </c>
      <c r="H141" s="164">
        <v>8082</v>
      </c>
      <c r="I141" s="179">
        <f t="shared" si="53"/>
        <v>7.3021773765268083E-2</v>
      </c>
      <c r="J141" s="163">
        <f t="shared" si="52"/>
        <v>550</v>
      </c>
      <c r="K141" s="165">
        <f t="shared" si="51"/>
        <v>4.6741322463652868E-3</v>
      </c>
    </row>
    <row r="142" spans="2:11" x14ac:dyDescent="0.25">
      <c r="B142" s="163" t="s">
        <v>121</v>
      </c>
      <c r="C142" s="164">
        <v>3368</v>
      </c>
      <c r="D142" s="164">
        <v>10189</v>
      </c>
      <c r="E142" s="164">
        <v>9407</v>
      </c>
      <c r="F142" s="164">
        <v>10084</v>
      </c>
      <c r="G142" s="164">
        <v>8049</v>
      </c>
      <c r="H142" s="164">
        <v>8955</v>
      </c>
      <c r="I142" s="179">
        <f t="shared" si="53"/>
        <v>0.11256056653000379</v>
      </c>
      <c r="J142" s="163">
        <f t="shared" si="52"/>
        <v>906</v>
      </c>
      <c r="K142" s="165">
        <f t="shared" si="51"/>
        <v>5.1790218097254566E-3</v>
      </c>
    </row>
    <row r="143" spans="2:11" x14ac:dyDescent="0.25">
      <c r="B143" s="163" t="s">
        <v>128</v>
      </c>
      <c r="C143" s="164">
        <v>104</v>
      </c>
      <c r="D143" s="164">
        <v>3378</v>
      </c>
      <c r="E143" s="164">
        <v>3055</v>
      </c>
      <c r="F143" s="164">
        <v>2265</v>
      </c>
      <c r="G143" s="164">
        <v>2020</v>
      </c>
      <c r="H143" s="164">
        <v>1548</v>
      </c>
      <c r="I143" s="179">
        <f t="shared" si="53"/>
        <v>-0.23366336633663365</v>
      </c>
      <c r="J143" s="163">
        <f t="shared" si="52"/>
        <v>-472</v>
      </c>
      <c r="K143" s="165">
        <f t="shared" si="51"/>
        <v>8.9526809173143577E-4</v>
      </c>
    </row>
    <row r="144" spans="2:11" x14ac:dyDescent="0.25">
      <c r="B144" s="163" t="s">
        <v>124</v>
      </c>
      <c r="C144" s="164">
        <v>337</v>
      </c>
      <c r="D144" s="164">
        <v>1466</v>
      </c>
      <c r="E144" s="164">
        <v>1703</v>
      </c>
      <c r="F144" s="164">
        <v>2054</v>
      </c>
      <c r="G144" s="164">
        <v>1449</v>
      </c>
      <c r="H144" s="164">
        <v>1608</v>
      </c>
      <c r="I144" s="179">
        <f t="shared" si="53"/>
        <v>0.10973084886128359</v>
      </c>
      <c r="J144" s="163">
        <f t="shared" si="52"/>
        <v>159</v>
      </c>
      <c r="K144" s="165">
        <f t="shared" si="51"/>
        <v>9.299684053644372E-4</v>
      </c>
    </row>
    <row r="145" spans="2:11" x14ac:dyDescent="0.25">
      <c r="B145" s="163" t="s">
        <v>133</v>
      </c>
      <c r="C145" s="164">
        <v>19</v>
      </c>
      <c r="D145" s="164">
        <v>1548</v>
      </c>
      <c r="E145" s="164">
        <v>1944</v>
      </c>
      <c r="F145" s="164">
        <v>1762</v>
      </c>
      <c r="G145" s="164">
        <v>1975</v>
      </c>
      <c r="H145" s="164">
        <v>1486</v>
      </c>
      <c r="I145" s="179">
        <f t="shared" si="53"/>
        <v>-0.24759493670886079</v>
      </c>
      <c r="J145" s="163">
        <f t="shared" si="52"/>
        <v>-489</v>
      </c>
      <c r="K145" s="165">
        <f t="shared" si="51"/>
        <v>8.5941110097733438E-4</v>
      </c>
    </row>
    <row r="146" spans="2:11" x14ac:dyDescent="0.25">
      <c r="B146" s="163" t="s">
        <v>136</v>
      </c>
      <c r="C146" s="164">
        <v>33</v>
      </c>
      <c r="D146" s="164">
        <v>713</v>
      </c>
      <c r="E146" s="164">
        <v>1288</v>
      </c>
      <c r="F146" s="164">
        <v>1250</v>
      </c>
      <c r="G146" s="164">
        <v>798</v>
      </c>
      <c r="H146" s="164">
        <v>768</v>
      </c>
      <c r="I146" s="179">
        <f t="shared" si="53"/>
        <v>-3.7593984962406068E-2</v>
      </c>
      <c r="J146" s="163">
        <f t="shared" si="52"/>
        <v>-30</v>
      </c>
      <c r="K146" s="165">
        <f t="shared" si="51"/>
        <v>4.4416401450241775E-4</v>
      </c>
    </row>
    <row r="147" spans="2:11" x14ac:dyDescent="0.25">
      <c r="B147" s="168" t="s">
        <v>150</v>
      </c>
      <c r="C147" s="169">
        <f t="shared" ref="C147:H147" si="54">C139-SUM(C140:C146)</f>
        <v>4465</v>
      </c>
      <c r="D147" s="169">
        <f t="shared" si="54"/>
        <v>23325</v>
      </c>
      <c r="E147" s="169">
        <f t="shared" si="54"/>
        <v>26212</v>
      </c>
      <c r="F147" s="169">
        <f t="shared" si="54"/>
        <v>27813</v>
      </c>
      <c r="G147" s="169">
        <f t="shared" si="54"/>
        <v>26594</v>
      </c>
      <c r="H147" s="169">
        <f t="shared" si="54"/>
        <v>28153</v>
      </c>
      <c r="I147" s="180">
        <f t="shared" si="53"/>
        <v>5.8622245619312618E-2</v>
      </c>
      <c r="J147" s="168">
        <f>H147-G147</f>
        <v>1559</v>
      </c>
      <c r="K147" s="170">
        <f t="shared" si="51"/>
        <v>1.62819654951648E-2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C150+C153</f>
        <v>18815</v>
      </c>
      <c r="D149" s="176">
        <f t="shared" si="55"/>
        <v>44853</v>
      </c>
      <c r="E149" s="176">
        <f t="shared" si="55"/>
        <v>45806</v>
      </c>
      <c r="F149" s="176">
        <f t="shared" si="55"/>
        <v>49374</v>
      </c>
      <c r="G149" s="176">
        <f t="shared" si="55"/>
        <v>45502</v>
      </c>
      <c r="H149" s="176">
        <f t="shared" si="55"/>
        <v>38593</v>
      </c>
      <c r="I149" s="177">
        <f>IFERROR(H149/G149-1,"-")</f>
        <v>-0.15183947958331501</v>
      </c>
      <c r="J149" s="176">
        <f>H149-G149</f>
        <v>-6909</v>
      </c>
      <c r="K149" s="177">
        <f t="shared" ref="K149:K161" si="56">H149/H$9</f>
        <v>2.2319820067307043E-2</v>
      </c>
    </row>
    <row r="150" spans="2:11" x14ac:dyDescent="0.25">
      <c r="B150" s="159" t="s">
        <v>102</v>
      </c>
      <c r="C150" s="160">
        <v>12513</v>
      </c>
      <c r="D150" s="160">
        <v>23736</v>
      </c>
      <c r="E150" s="160">
        <v>22262</v>
      </c>
      <c r="F150" s="160">
        <v>21594</v>
      </c>
      <c r="G150" s="160">
        <v>17875</v>
      </c>
      <c r="H150" s="160">
        <v>12047</v>
      </c>
      <c r="I150" s="178">
        <f>IFERROR(H150/G150-1,"-")</f>
        <v>-0.32604195804195801</v>
      </c>
      <c r="J150" s="159">
        <f t="shared" ref="J150:J160" si="57">H150-G150</f>
        <v>-5828</v>
      </c>
      <c r="K150" s="161">
        <f t="shared" si="56"/>
        <v>6.9672446389461287E-3</v>
      </c>
    </row>
    <row r="151" spans="2:11" x14ac:dyDescent="0.25">
      <c r="B151" s="163" t="s">
        <v>108</v>
      </c>
      <c r="C151" s="164">
        <v>11278</v>
      </c>
      <c r="D151" s="164">
        <v>16199</v>
      </c>
      <c r="E151" s="164">
        <v>15533</v>
      </c>
      <c r="F151" s="164">
        <v>15406</v>
      </c>
      <c r="G151" s="164">
        <v>11799</v>
      </c>
      <c r="H151" s="164">
        <v>4622</v>
      </c>
      <c r="I151" s="179">
        <f>IFERROR(H151/G151-1,"-")</f>
        <v>-0.6082718874480888</v>
      </c>
      <c r="J151" s="163">
        <f t="shared" si="57"/>
        <v>-7177</v>
      </c>
      <c r="K151" s="165">
        <f t="shared" si="56"/>
        <v>2.6730808268622067E-3</v>
      </c>
    </row>
    <row r="152" spans="2:11" x14ac:dyDescent="0.25">
      <c r="B152" s="163" t="s">
        <v>105</v>
      </c>
      <c r="C152" s="164">
        <v>1235</v>
      </c>
      <c r="D152" s="164">
        <v>7537</v>
      </c>
      <c r="E152" s="164">
        <v>6729</v>
      </c>
      <c r="F152" s="164">
        <v>6188</v>
      </c>
      <c r="G152" s="164">
        <v>6076</v>
      </c>
      <c r="H152" s="164">
        <v>7425</v>
      </c>
      <c r="I152" s="179">
        <f>IFERROR(H152/G152-1,"-")</f>
        <v>0.22202106649111264</v>
      </c>
      <c r="J152" s="163">
        <f t="shared" si="57"/>
        <v>1349</v>
      </c>
      <c r="K152" s="165">
        <f t="shared" si="56"/>
        <v>4.294163812083922E-3</v>
      </c>
    </row>
    <row r="153" spans="2:11" x14ac:dyDescent="0.25">
      <c r="B153" s="159" t="s">
        <v>112</v>
      </c>
      <c r="C153" s="160">
        <v>6302</v>
      </c>
      <c r="D153" s="160">
        <v>21117</v>
      </c>
      <c r="E153" s="160">
        <v>23544</v>
      </c>
      <c r="F153" s="160">
        <v>27780</v>
      </c>
      <c r="G153" s="160">
        <v>27627</v>
      </c>
      <c r="H153" s="160">
        <v>26546</v>
      </c>
      <c r="I153" s="178">
        <f>IFERROR(H153/G153-1,"-")</f>
        <v>-3.9128388894921651E-2</v>
      </c>
      <c r="J153" s="159">
        <f t="shared" si="57"/>
        <v>-1081</v>
      </c>
      <c r="K153" s="161">
        <f t="shared" si="56"/>
        <v>1.5352575428360913E-2</v>
      </c>
    </row>
    <row r="154" spans="2:11" x14ac:dyDescent="0.25">
      <c r="B154" s="163" t="s">
        <v>115</v>
      </c>
      <c r="C154" s="164">
        <v>286</v>
      </c>
      <c r="D154" s="164">
        <v>7485</v>
      </c>
      <c r="E154" s="164">
        <v>8158</v>
      </c>
      <c r="F154" s="164">
        <v>9198</v>
      </c>
      <c r="G154" s="164">
        <v>7334</v>
      </c>
      <c r="H154" s="164">
        <v>7872</v>
      </c>
      <c r="I154" s="179">
        <f t="shared" ref="I154:I161" si="58">IFERROR(H154/G154-1,"-")</f>
        <v>7.3356967548404706E-2</v>
      </c>
      <c r="J154" s="163">
        <f t="shared" si="57"/>
        <v>538</v>
      </c>
      <c r="K154" s="165">
        <f t="shared" si="56"/>
        <v>4.552681148649782E-3</v>
      </c>
    </row>
    <row r="155" spans="2:11" x14ac:dyDescent="0.25">
      <c r="B155" s="163" t="s">
        <v>118</v>
      </c>
      <c r="C155" s="164">
        <v>1109</v>
      </c>
      <c r="D155" s="164">
        <v>4636</v>
      </c>
      <c r="E155" s="164">
        <v>4671</v>
      </c>
      <c r="F155" s="164">
        <v>4920</v>
      </c>
      <c r="G155" s="164">
        <v>4794</v>
      </c>
      <c r="H155" s="164">
        <v>4660</v>
      </c>
      <c r="I155" s="179">
        <f t="shared" si="58"/>
        <v>-2.7951606174384636E-2</v>
      </c>
      <c r="J155" s="163">
        <f t="shared" si="57"/>
        <v>-134</v>
      </c>
      <c r="K155" s="165">
        <f t="shared" si="56"/>
        <v>2.6950576921631075E-3</v>
      </c>
    </row>
    <row r="156" spans="2:11" x14ac:dyDescent="0.25">
      <c r="B156" s="163" t="s">
        <v>121</v>
      </c>
      <c r="C156" s="164">
        <v>1873</v>
      </c>
      <c r="D156" s="164">
        <v>2490</v>
      </c>
      <c r="E156" s="164">
        <v>3479</v>
      </c>
      <c r="F156" s="164">
        <v>4322</v>
      </c>
      <c r="G156" s="164">
        <v>6312</v>
      </c>
      <c r="H156" s="164">
        <v>5384</v>
      </c>
      <c r="I156" s="179">
        <f t="shared" si="58"/>
        <v>-0.14702154626108999</v>
      </c>
      <c r="J156" s="163">
        <f t="shared" si="57"/>
        <v>-928</v>
      </c>
      <c r="K156" s="165">
        <f t="shared" si="56"/>
        <v>3.1137748100013244E-3</v>
      </c>
    </row>
    <row r="157" spans="2:11" x14ac:dyDescent="0.25">
      <c r="B157" s="163" t="s">
        <v>128</v>
      </c>
      <c r="C157" s="164">
        <v>222</v>
      </c>
      <c r="D157" s="164">
        <v>658</v>
      </c>
      <c r="E157" s="164">
        <v>707</v>
      </c>
      <c r="F157" s="164">
        <v>974</v>
      </c>
      <c r="G157" s="164">
        <v>1015</v>
      </c>
      <c r="H157" s="164">
        <v>855</v>
      </c>
      <c r="I157" s="179">
        <f t="shared" si="58"/>
        <v>-0.1576354679802956</v>
      </c>
      <c r="J157" s="163">
        <f t="shared" si="57"/>
        <v>-160</v>
      </c>
      <c r="K157" s="165">
        <f t="shared" si="56"/>
        <v>4.944794692702697E-4</v>
      </c>
    </row>
    <row r="158" spans="2:11" x14ac:dyDescent="0.25">
      <c r="B158" s="163" t="s">
        <v>124</v>
      </c>
      <c r="C158" s="164">
        <v>220</v>
      </c>
      <c r="D158" s="164">
        <v>892</v>
      </c>
      <c r="E158" s="164">
        <v>1053</v>
      </c>
      <c r="F158" s="164">
        <v>1131</v>
      </c>
      <c r="G158" s="164">
        <v>1069</v>
      </c>
      <c r="H158" s="164">
        <v>1008</v>
      </c>
      <c r="I158" s="179">
        <f t="shared" si="58"/>
        <v>-5.7062675397567819E-2</v>
      </c>
      <c r="J158" s="163">
        <f t="shared" si="57"/>
        <v>-61</v>
      </c>
      <c r="K158" s="165">
        <f t="shared" si="56"/>
        <v>5.8296526903442328E-4</v>
      </c>
    </row>
    <row r="159" spans="2:11" x14ac:dyDescent="0.25">
      <c r="B159" s="163" t="s">
        <v>133</v>
      </c>
      <c r="C159" s="164">
        <v>22</v>
      </c>
      <c r="D159" s="164">
        <v>236</v>
      </c>
      <c r="E159" s="164">
        <v>234</v>
      </c>
      <c r="F159" s="164">
        <v>258</v>
      </c>
      <c r="G159" s="164">
        <v>184</v>
      </c>
      <c r="H159" s="164">
        <v>230</v>
      </c>
      <c r="I159" s="179">
        <f t="shared" si="58"/>
        <v>0.25</v>
      </c>
      <c r="J159" s="163">
        <f t="shared" si="57"/>
        <v>46</v>
      </c>
      <c r="K159" s="165">
        <f t="shared" si="56"/>
        <v>1.3301786892650532E-4</v>
      </c>
    </row>
    <row r="160" spans="2:11" x14ac:dyDescent="0.25">
      <c r="B160" s="163" t="s">
        <v>136</v>
      </c>
      <c r="C160" s="164">
        <v>56</v>
      </c>
      <c r="D160" s="164">
        <v>368</v>
      </c>
      <c r="E160" s="164">
        <v>488</v>
      </c>
      <c r="F160" s="164">
        <v>364</v>
      </c>
      <c r="G160" s="164">
        <v>260</v>
      </c>
      <c r="H160" s="164">
        <v>150</v>
      </c>
      <c r="I160" s="179">
        <f t="shared" si="58"/>
        <v>-0.42307692307692313</v>
      </c>
      <c r="J160" s="163">
        <f t="shared" si="57"/>
        <v>-110</v>
      </c>
      <c r="K160" s="165">
        <f t="shared" si="56"/>
        <v>8.6750784082503468E-5</v>
      </c>
    </row>
    <row r="161" spans="2:11" x14ac:dyDescent="0.25">
      <c r="B161" s="168" t="s">
        <v>150</v>
      </c>
      <c r="C161" s="169">
        <f t="shared" ref="C161:H161" si="59">C153-SUM(C154:C160)</f>
        <v>2514</v>
      </c>
      <c r="D161" s="169">
        <f t="shared" si="59"/>
        <v>4352</v>
      </c>
      <c r="E161" s="169">
        <f t="shared" si="59"/>
        <v>4754</v>
      </c>
      <c r="F161" s="169">
        <f t="shared" si="59"/>
        <v>6613</v>
      </c>
      <c r="G161" s="169">
        <f t="shared" si="59"/>
        <v>6659</v>
      </c>
      <c r="H161" s="169">
        <f t="shared" si="59"/>
        <v>6387</v>
      </c>
      <c r="I161" s="180">
        <f t="shared" si="58"/>
        <v>-4.0846974020123161E-2</v>
      </c>
      <c r="J161" s="168">
        <f>H161-G161</f>
        <v>-272</v>
      </c>
      <c r="K161" s="170">
        <f t="shared" si="56"/>
        <v>3.6938483862329974E-3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DB96-C2FF-4A66-AAA3-521B31C71861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77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77"/>
      <c r="D4" s="277"/>
      <c r="E4" s="277"/>
      <c r="F4" s="277"/>
      <c r="G4" s="277"/>
      <c r="H4" s="277"/>
      <c r="I4" s="277"/>
      <c r="J4" s="144"/>
      <c r="K4" s="144"/>
      <c r="N4" s="143" t="s">
        <v>281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N6" s="145"/>
      <c r="O6" s="308" t="s">
        <v>45</v>
      </c>
      <c r="P6" s="309"/>
      <c r="Q6" s="309"/>
      <c r="R6" s="309"/>
      <c r="S6" s="309"/>
      <c r="T6" s="309"/>
      <c r="U6" s="309"/>
      <c r="V6" s="309"/>
      <c r="W6" s="309"/>
    </row>
    <row r="7" spans="1:23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274</v>
      </c>
      <c r="P7" s="172" t="s">
        <v>275</v>
      </c>
      <c r="Q7" s="172" t="s">
        <v>276</v>
      </c>
      <c r="R7" s="172" t="s">
        <v>277</v>
      </c>
      <c r="S7" s="172" t="s">
        <v>278</v>
      </c>
      <c r="T7" s="172" t="s">
        <v>279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54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89464</v>
      </c>
      <c r="D9" s="176">
        <f t="shared" si="0"/>
        <v>371854</v>
      </c>
      <c r="E9" s="176">
        <f t="shared" si="0"/>
        <v>437671</v>
      </c>
      <c r="F9" s="176">
        <f t="shared" si="0"/>
        <v>486941</v>
      </c>
      <c r="G9" s="176">
        <f t="shared" si="0"/>
        <v>504739</v>
      </c>
      <c r="H9" s="176">
        <f t="shared" si="0"/>
        <v>488105</v>
      </c>
      <c r="I9" s="177">
        <f>IFERROR(H9/G9-1,"-")</f>
        <v>-3.2955646383576509E-2</v>
      </c>
      <c r="J9" s="176">
        <f t="shared" ref="J9:J21" si="1">H9-G9</f>
        <v>-16634</v>
      </c>
      <c r="K9" s="177">
        <f t="shared" ref="K9:K21" si="2">H9/H$9</f>
        <v>1</v>
      </c>
      <c r="N9" s="156" t="s">
        <v>73</v>
      </c>
      <c r="O9" s="176">
        <f t="shared" ref="O9:T9" si="3">O10+O13</f>
        <v>4831</v>
      </c>
      <c r="P9" s="176">
        <f t="shared" si="3"/>
        <v>18374</v>
      </c>
      <c r="Q9" s="176">
        <f t="shared" si="3"/>
        <v>19874</v>
      </c>
      <c r="R9" s="176">
        <f t="shared" si="3"/>
        <v>20869</v>
      </c>
      <c r="S9" s="176">
        <f t="shared" si="3"/>
        <v>21438</v>
      </c>
      <c r="T9" s="176">
        <f t="shared" si="3"/>
        <v>20526</v>
      </c>
      <c r="U9" s="177">
        <f>IFERROR(T9/S9-1,"-")</f>
        <v>-4.2541281835992151E-2</v>
      </c>
      <c r="V9" s="176">
        <f>T9-S9</f>
        <v>-912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39871</v>
      </c>
      <c r="D10" s="160">
        <v>46553</v>
      </c>
      <c r="E10" s="160">
        <v>50491</v>
      </c>
      <c r="F10" s="160">
        <v>53382</v>
      </c>
      <c r="G10" s="160">
        <v>57923</v>
      </c>
      <c r="H10" s="160">
        <v>61518</v>
      </c>
      <c r="I10" s="178">
        <f>IFERROR(H10/G10-1,"-")</f>
        <v>6.2065155465013788E-2</v>
      </c>
      <c r="J10" s="159">
        <f t="shared" si="1"/>
        <v>3595</v>
      </c>
      <c r="K10" s="161">
        <f t="shared" si="2"/>
        <v>0.12603435736163326</v>
      </c>
      <c r="N10" s="159" t="s">
        <v>102</v>
      </c>
      <c r="O10" s="160">
        <v>2118</v>
      </c>
      <c r="P10" s="160">
        <v>1787</v>
      </c>
      <c r="Q10" s="160">
        <v>2871</v>
      </c>
      <c r="R10" s="160">
        <v>2186</v>
      </c>
      <c r="S10" s="160">
        <v>2113</v>
      </c>
      <c r="T10" s="160">
        <v>2510</v>
      </c>
      <c r="U10" s="178">
        <f>IFERROR(T10/S10-1,"-")</f>
        <v>0.18788452437292946</v>
      </c>
      <c r="V10" s="159">
        <f t="shared" ref="V10:V20" si="5">T10-S10</f>
        <v>397</v>
      </c>
      <c r="W10" s="161">
        <f t="shared" si="4"/>
        <v>0.12228393257332164</v>
      </c>
    </row>
    <row r="11" spans="1:23" x14ac:dyDescent="0.25">
      <c r="A11" s="162" t="s">
        <v>105</v>
      </c>
      <c r="B11" s="163" t="s">
        <v>108</v>
      </c>
      <c r="C11" s="164">
        <v>32625</v>
      </c>
      <c r="D11" s="164">
        <v>27178</v>
      </c>
      <c r="E11" s="164">
        <v>27901</v>
      </c>
      <c r="F11" s="164">
        <v>25627</v>
      </c>
      <c r="G11" s="164">
        <v>22814</v>
      </c>
      <c r="H11" s="164">
        <v>29746</v>
      </c>
      <c r="I11" s="179">
        <f>IFERROR(H11/G11-1,"-")</f>
        <v>0.30384851407030777</v>
      </c>
      <c r="J11" s="163">
        <f t="shared" si="1"/>
        <v>6932</v>
      </c>
      <c r="K11" s="165">
        <f t="shared" si="2"/>
        <v>6.0941805554132818E-2</v>
      </c>
      <c r="N11" s="163" t="s">
        <v>108</v>
      </c>
      <c r="O11" s="164">
        <v>1523</v>
      </c>
      <c r="P11" s="164">
        <v>1141</v>
      </c>
      <c r="Q11" s="164">
        <v>1979</v>
      </c>
      <c r="R11" s="164">
        <v>1541</v>
      </c>
      <c r="S11" s="164">
        <v>1304</v>
      </c>
      <c r="T11" s="164">
        <v>1566</v>
      </c>
      <c r="U11" s="179">
        <f>IFERROR(T11/S11-1,"-")</f>
        <v>0.20092024539877307</v>
      </c>
      <c r="V11" s="163">
        <f t="shared" si="5"/>
        <v>262</v>
      </c>
      <c r="W11" s="165">
        <f>T11/T$9</f>
        <v>7.6293481438175978E-2</v>
      </c>
    </row>
    <row r="12" spans="1:23" x14ac:dyDescent="0.25">
      <c r="A12" s="1"/>
      <c r="B12" s="163" t="s">
        <v>105</v>
      </c>
      <c r="C12" s="164">
        <v>7246</v>
      </c>
      <c r="D12" s="164">
        <v>19375</v>
      </c>
      <c r="E12" s="164">
        <v>22590</v>
      </c>
      <c r="F12" s="164">
        <v>27755</v>
      </c>
      <c r="G12" s="164">
        <v>35109</v>
      </c>
      <c r="H12" s="164">
        <v>31772</v>
      </c>
      <c r="I12" s="179">
        <f>IFERROR(H12/G12-1,"-")</f>
        <v>-9.5046854082998622E-2</v>
      </c>
      <c r="J12" s="163">
        <f t="shared" si="1"/>
        <v>-3337</v>
      </c>
      <c r="K12" s="165">
        <f t="shared" si="2"/>
        <v>6.509255180750044E-2</v>
      </c>
      <c r="N12" s="163" t="s">
        <v>105</v>
      </c>
      <c r="O12" s="164">
        <v>595</v>
      </c>
      <c r="P12" s="164">
        <v>646</v>
      </c>
      <c r="Q12" s="164">
        <v>892</v>
      </c>
      <c r="R12" s="164">
        <v>645</v>
      </c>
      <c r="S12" s="164">
        <v>809</v>
      </c>
      <c r="T12" s="164">
        <v>944</v>
      </c>
      <c r="U12" s="179">
        <f>IFERROR(T12/S12-1,"-")</f>
        <v>0.16687268232385666</v>
      </c>
      <c r="V12" s="163">
        <f t="shared" si="5"/>
        <v>135</v>
      </c>
      <c r="W12" s="165">
        <f t="shared" si="4"/>
        <v>4.5990451135145667E-2</v>
      </c>
    </row>
    <row r="13" spans="1:23" s="57" customFormat="1" x14ac:dyDescent="0.25">
      <c r="B13" s="159" t="s">
        <v>112</v>
      </c>
      <c r="C13" s="160">
        <v>49593</v>
      </c>
      <c r="D13" s="160">
        <v>325301</v>
      </c>
      <c r="E13" s="160">
        <v>387180</v>
      </c>
      <c r="F13" s="160">
        <v>433559</v>
      </c>
      <c r="G13" s="160">
        <v>446816</v>
      </c>
      <c r="H13" s="160">
        <v>426587</v>
      </c>
      <c r="I13" s="178">
        <f>IFERROR(H13/G13-1,"-")</f>
        <v>-4.5273669698488894E-2</v>
      </c>
      <c r="J13" s="159">
        <f t="shared" si="1"/>
        <v>-20229</v>
      </c>
      <c r="K13" s="161">
        <f t="shared" si="2"/>
        <v>0.87396564263836674</v>
      </c>
      <c r="N13" s="159" t="s">
        <v>112</v>
      </c>
      <c r="O13" s="160">
        <v>2713</v>
      </c>
      <c r="P13" s="160">
        <v>16587</v>
      </c>
      <c r="Q13" s="160">
        <v>17003</v>
      </c>
      <c r="R13" s="160">
        <v>18683</v>
      </c>
      <c r="S13" s="160">
        <v>19325</v>
      </c>
      <c r="T13" s="160">
        <v>18016</v>
      </c>
      <c r="U13" s="178">
        <f>IFERROR(T13/S13-1,"-")</f>
        <v>-6.773609314359641E-2</v>
      </c>
      <c r="V13" s="159">
        <f t="shared" si="5"/>
        <v>-1309</v>
      </c>
      <c r="W13" s="161">
        <f t="shared" si="4"/>
        <v>0.8777160674266784</v>
      </c>
    </row>
    <row r="14" spans="1:23" s="57" customFormat="1" x14ac:dyDescent="0.25">
      <c r="B14" s="163" t="s">
        <v>115</v>
      </c>
      <c r="C14" s="164">
        <v>2203</v>
      </c>
      <c r="D14" s="164">
        <v>139864</v>
      </c>
      <c r="E14" s="164">
        <v>181059</v>
      </c>
      <c r="F14" s="164">
        <v>213757</v>
      </c>
      <c r="G14" s="164">
        <v>222768</v>
      </c>
      <c r="H14" s="164">
        <v>209932</v>
      </c>
      <c r="I14" s="179">
        <f t="shared" ref="I14:I21" si="6">IFERROR(H14/G14-1,"-")</f>
        <v>-5.7620484091072344E-2</v>
      </c>
      <c r="J14" s="163">
        <f t="shared" si="1"/>
        <v>-12836</v>
      </c>
      <c r="K14" s="165">
        <f t="shared" si="2"/>
        <v>0.43009598344618472</v>
      </c>
      <c r="N14" s="163" t="s">
        <v>115</v>
      </c>
      <c r="O14" s="164">
        <v>91</v>
      </c>
      <c r="P14" s="164">
        <v>5965</v>
      </c>
      <c r="Q14" s="164">
        <v>6583</v>
      </c>
      <c r="R14" s="164">
        <v>7948</v>
      </c>
      <c r="S14" s="164">
        <v>8057</v>
      </c>
      <c r="T14" s="164">
        <v>7586</v>
      </c>
      <c r="U14" s="179">
        <f t="shared" ref="U14:U21" si="7">IFERROR(T14/S14-1,"-")</f>
        <v>-5.8458483306441655E-2</v>
      </c>
      <c r="V14" s="163">
        <f t="shared" si="5"/>
        <v>-471</v>
      </c>
      <c r="W14" s="165">
        <f t="shared" si="4"/>
        <v>0.36958004482120238</v>
      </c>
    </row>
    <row r="15" spans="1:23" x14ac:dyDescent="0.25">
      <c r="A15" s="1"/>
      <c r="B15" s="163" t="s">
        <v>118</v>
      </c>
      <c r="C15" s="164">
        <v>5131</v>
      </c>
      <c r="D15" s="164">
        <v>19875</v>
      </c>
      <c r="E15" s="164">
        <v>21938</v>
      </c>
      <c r="F15" s="164">
        <v>25214</v>
      </c>
      <c r="G15" s="164">
        <v>26641</v>
      </c>
      <c r="H15" s="164">
        <v>24846</v>
      </c>
      <c r="I15" s="179">
        <f t="shared" si="6"/>
        <v>-6.7377350700048799E-2</v>
      </c>
      <c r="J15" s="163">
        <f t="shared" si="1"/>
        <v>-1795</v>
      </c>
      <c r="K15" s="165">
        <f t="shared" si="2"/>
        <v>5.0902981940361192E-2</v>
      </c>
      <c r="N15" s="163" t="s">
        <v>118</v>
      </c>
      <c r="O15" s="164">
        <v>220</v>
      </c>
      <c r="P15" s="164">
        <v>1525</v>
      </c>
      <c r="Q15" s="164">
        <v>1190</v>
      </c>
      <c r="R15" s="164">
        <v>1339</v>
      </c>
      <c r="S15" s="164">
        <v>1283</v>
      </c>
      <c r="T15" s="164">
        <v>1128</v>
      </c>
      <c r="U15" s="179">
        <f t="shared" si="7"/>
        <v>-0.12081060015588463</v>
      </c>
      <c r="V15" s="163">
        <f t="shared" si="5"/>
        <v>-155</v>
      </c>
      <c r="W15" s="165">
        <f t="shared" si="4"/>
        <v>5.4954691610640163E-2</v>
      </c>
    </row>
    <row r="16" spans="1:23" x14ac:dyDescent="0.25">
      <c r="A16" s="1"/>
      <c r="B16" s="163" t="s">
        <v>121</v>
      </c>
      <c r="C16" s="164">
        <v>7689</v>
      </c>
      <c r="D16" s="164">
        <v>13027</v>
      </c>
      <c r="E16" s="164">
        <v>15815</v>
      </c>
      <c r="F16" s="164">
        <v>17788</v>
      </c>
      <c r="G16" s="164">
        <v>17495</v>
      </c>
      <c r="H16" s="164">
        <v>17320</v>
      </c>
      <c r="I16" s="179">
        <f t="shared" si="6"/>
        <v>-1.0002857959417022E-2</v>
      </c>
      <c r="J16" s="163">
        <f t="shared" si="1"/>
        <v>-175</v>
      </c>
      <c r="K16" s="165">
        <f t="shared" si="2"/>
        <v>3.5484168365413182E-2</v>
      </c>
      <c r="N16" s="163" t="s">
        <v>121</v>
      </c>
      <c r="O16" s="164">
        <v>712</v>
      </c>
      <c r="P16" s="164">
        <v>1711</v>
      </c>
      <c r="Q16" s="164">
        <v>1694</v>
      </c>
      <c r="R16" s="164">
        <v>1571</v>
      </c>
      <c r="S16" s="164">
        <v>1758</v>
      </c>
      <c r="T16" s="164">
        <v>1375</v>
      </c>
      <c r="U16" s="179">
        <f t="shared" si="7"/>
        <v>-0.21786120591581337</v>
      </c>
      <c r="V16" s="163">
        <f t="shared" si="5"/>
        <v>-383</v>
      </c>
      <c r="W16" s="165">
        <f t="shared" si="4"/>
        <v>6.6988210075026797E-2</v>
      </c>
    </row>
    <row r="17" spans="1:23" x14ac:dyDescent="0.25">
      <c r="A17" s="1"/>
      <c r="B17" s="163" t="s">
        <v>128</v>
      </c>
      <c r="C17" s="164">
        <v>1435</v>
      </c>
      <c r="D17" s="164">
        <v>20678</v>
      </c>
      <c r="E17" s="164">
        <v>17815</v>
      </c>
      <c r="F17" s="164">
        <v>19378</v>
      </c>
      <c r="G17" s="164">
        <v>18159</v>
      </c>
      <c r="H17" s="164">
        <v>19351</v>
      </c>
      <c r="I17" s="179">
        <f t="shared" si="6"/>
        <v>6.5642381188391496E-2</v>
      </c>
      <c r="J17" s="163">
        <f t="shared" si="1"/>
        <v>1192</v>
      </c>
      <c r="K17" s="165">
        <f t="shared" si="2"/>
        <v>3.9645158316345866E-2</v>
      </c>
      <c r="N17" s="163" t="s">
        <v>128</v>
      </c>
      <c r="O17" s="164">
        <v>52</v>
      </c>
      <c r="P17" s="164">
        <v>782</v>
      </c>
      <c r="Q17" s="164">
        <v>537</v>
      </c>
      <c r="R17" s="164">
        <v>571</v>
      </c>
      <c r="S17" s="164">
        <v>587</v>
      </c>
      <c r="T17" s="164">
        <v>479</v>
      </c>
      <c r="U17" s="179">
        <f t="shared" si="7"/>
        <v>-0.18398637137989782</v>
      </c>
      <c r="V17" s="163">
        <f t="shared" si="5"/>
        <v>-108</v>
      </c>
      <c r="W17" s="165">
        <f t="shared" si="4"/>
        <v>2.3336256455227515E-2</v>
      </c>
    </row>
    <row r="18" spans="1:23" x14ac:dyDescent="0.25">
      <c r="A18" s="1"/>
      <c r="B18" s="163" t="s">
        <v>124</v>
      </c>
      <c r="C18" s="164">
        <v>1293</v>
      </c>
      <c r="D18" s="164">
        <v>6270</v>
      </c>
      <c r="E18" s="164">
        <v>6495</v>
      </c>
      <c r="F18" s="164">
        <v>7629</v>
      </c>
      <c r="G18" s="164">
        <v>6788</v>
      </c>
      <c r="H18" s="164">
        <v>6712</v>
      </c>
      <c r="I18" s="179">
        <f t="shared" si="6"/>
        <v>-1.1196228638774341E-2</v>
      </c>
      <c r="J18" s="163">
        <f t="shared" si="1"/>
        <v>-76</v>
      </c>
      <c r="K18" s="165">
        <f t="shared" si="2"/>
        <v>1.3751139611354114E-2</v>
      </c>
      <c r="N18" s="163" t="s">
        <v>124</v>
      </c>
      <c r="O18" s="164">
        <v>29</v>
      </c>
      <c r="P18" s="164">
        <v>465</v>
      </c>
      <c r="Q18" s="164">
        <v>296</v>
      </c>
      <c r="R18" s="164">
        <v>402</v>
      </c>
      <c r="S18" s="164">
        <v>389</v>
      </c>
      <c r="T18" s="164">
        <v>288</v>
      </c>
      <c r="U18" s="179">
        <f t="shared" si="7"/>
        <v>-0.25964010282776351</v>
      </c>
      <c r="V18" s="163">
        <f t="shared" si="5"/>
        <v>-101</v>
      </c>
      <c r="W18" s="165">
        <f t="shared" si="4"/>
        <v>1.4030985092078339E-2</v>
      </c>
    </row>
    <row r="19" spans="1:23" x14ac:dyDescent="0.25">
      <c r="A19" s="162" t="s">
        <v>149</v>
      </c>
      <c r="B19" s="163" t="s">
        <v>133</v>
      </c>
      <c r="C19" s="164">
        <v>166</v>
      </c>
      <c r="D19" s="164">
        <v>10987</v>
      </c>
      <c r="E19" s="164">
        <v>13556</v>
      </c>
      <c r="F19" s="164">
        <v>12255</v>
      </c>
      <c r="G19" s="164">
        <v>12188</v>
      </c>
      <c r="H19" s="164">
        <v>11943</v>
      </c>
      <c r="I19" s="179">
        <f t="shared" si="6"/>
        <v>-2.0101739415818831E-2</v>
      </c>
      <c r="J19" s="163">
        <f t="shared" si="1"/>
        <v>-245</v>
      </c>
      <c r="K19" s="165">
        <f t="shared" si="2"/>
        <v>2.4468096003933581E-2</v>
      </c>
      <c r="N19" s="163" t="s">
        <v>133</v>
      </c>
      <c r="O19" s="164">
        <v>15</v>
      </c>
      <c r="P19" s="164">
        <v>219</v>
      </c>
      <c r="Q19" s="164">
        <v>294</v>
      </c>
      <c r="R19" s="164">
        <v>182</v>
      </c>
      <c r="S19" s="164">
        <v>250</v>
      </c>
      <c r="T19" s="164">
        <v>331</v>
      </c>
      <c r="U19" s="179">
        <f t="shared" si="7"/>
        <v>0.32400000000000007</v>
      </c>
      <c r="V19" s="163">
        <f t="shared" si="5"/>
        <v>81</v>
      </c>
      <c r="W19" s="165">
        <f t="shared" si="4"/>
        <v>1.6125889116242815E-2</v>
      </c>
    </row>
    <row r="20" spans="1:23" x14ac:dyDescent="0.25">
      <c r="A20" s="167" t="s">
        <v>150</v>
      </c>
      <c r="B20" s="163" t="s">
        <v>136</v>
      </c>
      <c r="C20" s="164">
        <v>1205</v>
      </c>
      <c r="D20" s="164">
        <v>10360</v>
      </c>
      <c r="E20" s="164">
        <v>13679</v>
      </c>
      <c r="F20" s="164">
        <v>16334</v>
      </c>
      <c r="G20" s="164">
        <v>11699</v>
      </c>
      <c r="H20" s="164">
        <v>12689</v>
      </c>
      <c r="I20" s="179">
        <f t="shared" si="6"/>
        <v>8.4622617317719362E-2</v>
      </c>
      <c r="J20" s="163">
        <f t="shared" si="1"/>
        <v>990</v>
      </c>
      <c r="K20" s="165">
        <f t="shared" si="2"/>
        <v>2.5996455680642485E-2</v>
      </c>
      <c r="N20" s="163" t="s">
        <v>136</v>
      </c>
      <c r="O20" s="164">
        <v>4</v>
      </c>
      <c r="P20" s="164">
        <v>163</v>
      </c>
      <c r="Q20" s="164">
        <v>286</v>
      </c>
      <c r="R20" s="164">
        <v>305</v>
      </c>
      <c r="S20" s="164">
        <v>272</v>
      </c>
      <c r="T20" s="164">
        <v>322</v>
      </c>
      <c r="U20" s="179">
        <f t="shared" si="7"/>
        <v>0.18382352941176472</v>
      </c>
      <c r="V20" s="163">
        <f t="shared" si="5"/>
        <v>50</v>
      </c>
      <c r="W20" s="165">
        <f t="shared" si="4"/>
        <v>1.5687420832115367E-2</v>
      </c>
    </row>
    <row r="21" spans="1:23" x14ac:dyDescent="0.25">
      <c r="B21" s="168" t="s">
        <v>150</v>
      </c>
      <c r="C21" s="169">
        <f t="shared" ref="C21:H21" si="8">C13-SUM(C14:C20)</f>
        <v>30471</v>
      </c>
      <c r="D21" s="169">
        <f t="shared" si="8"/>
        <v>104240</v>
      </c>
      <c r="E21" s="169">
        <f t="shared" si="8"/>
        <v>116823</v>
      </c>
      <c r="F21" s="169">
        <f t="shared" si="8"/>
        <v>121204</v>
      </c>
      <c r="G21" s="169">
        <f t="shared" si="8"/>
        <v>131078</v>
      </c>
      <c r="H21" s="169">
        <f t="shared" si="8"/>
        <v>123794</v>
      </c>
      <c r="I21" s="180">
        <f t="shared" si="6"/>
        <v>-5.5569965974457958E-2</v>
      </c>
      <c r="J21" s="168">
        <f t="shared" si="1"/>
        <v>-7284</v>
      </c>
      <c r="K21" s="170">
        <f t="shared" si="2"/>
        <v>0.25362165927413161</v>
      </c>
      <c r="N21" s="168" t="s">
        <v>150</v>
      </c>
      <c r="O21" s="169">
        <f t="shared" ref="O21:T21" si="9">O13-SUM(O14:O20)</f>
        <v>1590</v>
      </c>
      <c r="P21" s="169">
        <f t="shared" si="9"/>
        <v>5757</v>
      </c>
      <c r="Q21" s="169">
        <f t="shared" si="9"/>
        <v>6123</v>
      </c>
      <c r="R21" s="169">
        <f t="shared" si="9"/>
        <v>6365</v>
      </c>
      <c r="S21" s="169">
        <f t="shared" si="9"/>
        <v>6729</v>
      </c>
      <c r="T21" s="169">
        <f t="shared" si="9"/>
        <v>6507</v>
      </c>
      <c r="U21" s="180">
        <f t="shared" si="7"/>
        <v>-3.2991529201961689E-2</v>
      </c>
      <c r="V21" s="168">
        <f>T21-S21</f>
        <v>-222</v>
      </c>
      <c r="W21" s="170">
        <f t="shared" si="4"/>
        <v>0.31701256942414496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27981</v>
      </c>
      <c r="D23" s="176">
        <f t="shared" si="10"/>
        <v>93344</v>
      </c>
      <c r="E23" s="176">
        <f t="shared" si="10"/>
        <v>135498</v>
      </c>
      <c r="F23" s="176">
        <f t="shared" si="10"/>
        <v>149077</v>
      </c>
      <c r="G23" s="176">
        <f t="shared" si="10"/>
        <v>151868</v>
      </c>
      <c r="H23" s="176">
        <f t="shared" si="10"/>
        <v>142226</v>
      </c>
      <c r="I23" s="177">
        <f>IFERROR(H23/G23-1,"-")</f>
        <v>-6.3489346011009529E-2</v>
      </c>
      <c r="J23" s="176">
        <f>H23-G23</f>
        <v>-9642</v>
      </c>
      <c r="K23" s="177">
        <f t="shared" ref="K23:K35" si="11">H23/H$9</f>
        <v>0.29138402597801705</v>
      </c>
    </row>
    <row r="24" spans="1:23" x14ac:dyDescent="0.25">
      <c r="B24" s="159" t="s">
        <v>102</v>
      </c>
      <c r="C24" s="160">
        <v>16128</v>
      </c>
      <c r="D24" s="160">
        <v>10405</v>
      </c>
      <c r="E24" s="160">
        <v>12221</v>
      </c>
      <c r="F24" s="160">
        <v>11850</v>
      </c>
      <c r="G24" s="160">
        <v>11197</v>
      </c>
      <c r="H24" s="160">
        <v>11875</v>
      </c>
      <c r="I24" s="178">
        <f>IFERROR(H24/G24-1,"-")</f>
        <v>6.0551933553630422E-2</v>
      </c>
      <c r="J24" s="159">
        <f t="shared" ref="J24:J34" si="12">H24-G24</f>
        <v>678</v>
      </c>
      <c r="K24" s="161">
        <f t="shared" si="11"/>
        <v>2.4328781717048584E-2</v>
      </c>
    </row>
    <row r="25" spans="1:23" x14ac:dyDescent="0.25">
      <c r="B25" s="163" t="s">
        <v>108</v>
      </c>
      <c r="C25" s="164">
        <v>13399</v>
      </c>
      <c r="D25" s="164">
        <v>6134</v>
      </c>
      <c r="E25" s="164">
        <v>6493</v>
      </c>
      <c r="F25" s="164">
        <v>6081</v>
      </c>
      <c r="G25" s="164">
        <v>4276</v>
      </c>
      <c r="H25" s="164">
        <v>5050</v>
      </c>
      <c r="I25" s="179">
        <f>IFERROR(H25/G25-1,"-")</f>
        <v>0.18101028999064539</v>
      </c>
      <c r="J25" s="163">
        <f t="shared" si="12"/>
        <v>774</v>
      </c>
      <c r="K25" s="165">
        <f t="shared" si="11"/>
        <v>1.034613454072382E-2</v>
      </c>
    </row>
    <row r="26" spans="1:23" x14ac:dyDescent="0.25">
      <c r="B26" s="163" t="s">
        <v>105</v>
      </c>
      <c r="C26" s="164">
        <v>2729</v>
      </c>
      <c r="D26" s="164">
        <v>4271</v>
      </c>
      <c r="E26" s="164">
        <v>5728</v>
      </c>
      <c r="F26" s="164">
        <v>5769</v>
      </c>
      <c r="G26" s="164">
        <v>6921</v>
      </c>
      <c r="H26" s="164">
        <v>6825</v>
      </c>
      <c r="I26" s="179">
        <f>IFERROR(H26/G26-1,"-")</f>
        <v>-1.3870827915041128E-2</v>
      </c>
      <c r="J26" s="163">
        <f t="shared" si="12"/>
        <v>-96</v>
      </c>
      <c r="K26" s="165">
        <f t="shared" si="11"/>
        <v>1.3982647176324766E-2</v>
      </c>
    </row>
    <row r="27" spans="1:23" x14ac:dyDescent="0.25">
      <c r="B27" s="159" t="s">
        <v>112</v>
      </c>
      <c r="C27" s="160">
        <v>11853</v>
      </c>
      <c r="D27" s="160">
        <v>82939</v>
      </c>
      <c r="E27" s="160">
        <v>123277</v>
      </c>
      <c r="F27" s="160">
        <v>137227</v>
      </c>
      <c r="G27" s="160">
        <v>140671</v>
      </c>
      <c r="H27" s="160">
        <v>130351</v>
      </c>
      <c r="I27" s="178">
        <f>IFERROR(H27/G27-1,"-")</f>
        <v>-7.3362668922521301E-2</v>
      </c>
      <c r="J27" s="159">
        <f t="shared" si="12"/>
        <v>-10320</v>
      </c>
      <c r="K27" s="161">
        <f t="shared" si="11"/>
        <v>0.26705524426096844</v>
      </c>
    </row>
    <row r="28" spans="1:23" x14ac:dyDescent="0.25">
      <c r="B28" s="163" t="s">
        <v>115</v>
      </c>
      <c r="C28" s="164">
        <v>831</v>
      </c>
      <c r="D28" s="164">
        <v>39529</v>
      </c>
      <c r="E28" s="164">
        <v>65090</v>
      </c>
      <c r="F28" s="164">
        <v>76523</v>
      </c>
      <c r="G28" s="164">
        <v>81963</v>
      </c>
      <c r="H28" s="164">
        <v>70500</v>
      </c>
      <c r="I28" s="179">
        <f t="shared" ref="I28:I35" si="13">IFERROR(H28/G28-1,"-")</f>
        <v>-0.13985578858753345</v>
      </c>
      <c r="J28" s="163">
        <f t="shared" si="12"/>
        <v>-11463</v>
      </c>
      <c r="K28" s="165">
        <f t="shared" si="11"/>
        <v>0.14443613566753055</v>
      </c>
    </row>
    <row r="29" spans="1:23" x14ac:dyDescent="0.25">
      <c r="B29" s="163" t="s">
        <v>118</v>
      </c>
      <c r="C29" s="164">
        <v>1407</v>
      </c>
      <c r="D29" s="164">
        <v>5430</v>
      </c>
      <c r="E29" s="164">
        <v>6424</v>
      </c>
      <c r="F29" s="164">
        <v>7330</v>
      </c>
      <c r="G29" s="164">
        <v>6658</v>
      </c>
      <c r="H29" s="164">
        <v>6561</v>
      </c>
      <c r="I29" s="179">
        <f t="shared" si="13"/>
        <v>-1.4568939621507959E-2</v>
      </c>
      <c r="J29" s="163">
        <f t="shared" si="12"/>
        <v>-97</v>
      </c>
      <c r="K29" s="165">
        <f t="shared" si="11"/>
        <v>1.3441779944888908E-2</v>
      </c>
    </row>
    <row r="30" spans="1:23" x14ac:dyDescent="0.25">
      <c r="B30" s="163" t="s">
        <v>121</v>
      </c>
      <c r="C30" s="164">
        <v>1901</v>
      </c>
      <c r="D30" s="164">
        <v>4245</v>
      </c>
      <c r="E30" s="164">
        <v>6768</v>
      </c>
      <c r="F30" s="164">
        <v>8693</v>
      </c>
      <c r="G30" s="164">
        <v>5116</v>
      </c>
      <c r="H30" s="164">
        <v>5560</v>
      </c>
      <c r="I30" s="179">
        <f t="shared" si="13"/>
        <v>8.6786551993745187E-2</v>
      </c>
      <c r="J30" s="163">
        <f t="shared" si="12"/>
        <v>444</v>
      </c>
      <c r="K30" s="165">
        <f t="shared" si="11"/>
        <v>1.1390991692361276E-2</v>
      </c>
    </row>
    <row r="31" spans="1:23" x14ac:dyDescent="0.25">
      <c r="B31" s="163" t="s">
        <v>128</v>
      </c>
      <c r="C31" s="164">
        <v>442</v>
      </c>
      <c r="D31" s="164">
        <v>4881</v>
      </c>
      <c r="E31" s="164">
        <v>5557</v>
      </c>
      <c r="F31" s="164">
        <v>4713</v>
      </c>
      <c r="G31" s="164">
        <v>4494</v>
      </c>
      <c r="H31" s="164">
        <v>4451</v>
      </c>
      <c r="I31" s="179">
        <f t="shared" si="13"/>
        <v>-9.5683133066311044E-3</v>
      </c>
      <c r="J31" s="163">
        <f t="shared" si="12"/>
        <v>-43</v>
      </c>
      <c r="K31" s="165">
        <f t="shared" si="11"/>
        <v>9.1189395724280628E-3</v>
      </c>
    </row>
    <row r="32" spans="1:23" x14ac:dyDescent="0.25">
      <c r="B32" s="163" t="s">
        <v>124</v>
      </c>
      <c r="C32" s="164">
        <v>499</v>
      </c>
      <c r="D32" s="164">
        <v>2109</v>
      </c>
      <c r="E32" s="164">
        <v>2232</v>
      </c>
      <c r="F32" s="164">
        <v>2348</v>
      </c>
      <c r="G32" s="164">
        <v>2118</v>
      </c>
      <c r="H32" s="164">
        <v>2234</v>
      </c>
      <c r="I32" s="179">
        <f t="shared" si="13"/>
        <v>5.4768649669499458E-2</v>
      </c>
      <c r="J32" s="163">
        <f t="shared" si="12"/>
        <v>116</v>
      </c>
      <c r="K32" s="165">
        <f t="shared" si="11"/>
        <v>4.576884072074656E-3</v>
      </c>
    </row>
    <row r="33" spans="2:11" x14ac:dyDescent="0.25">
      <c r="B33" s="163" t="s">
        <v>133</v>
      </c>
      <c r="C33" s="164">
        <v>24</v>
      </c>
      <c r="D33" s="164">
        <v>1352</v>
      </c>
      <c r="E33" s="164">
        <v>2266</v>
      </c>
      <c r="F33" s="164">
        <v>1743</v>
      </c>
      <c r="G33" s="164">
        <v>2137</v>
      </c>
      <c r="H33" s="164">
        <v>3014</v>
      </c>
      <c r="I33" s="179">
        <f t="shared" si="13"/>
        <v>0.41038839494618617</v>
      </c>
      <c r="J33" s="163">
        <f t="shared" si="12"/>
        <v>877</v>
      </c>
      <c r="K33" s="165">
        <f t="shared" si="11"/>
        <v>6.1749008922260583E-3</v>
      </c>
    </row>
    <row r="34" spans="2:11" x14ac:dyDescent="0.25">
      <c r="B34" s="163" t="s">
        <v>136</v>
      </c>
      <c r="C34" s="164">
        <v>126</v>
      </c>
      <c r="D34" s="164">
        <v>811</v>
      </c>
      <c r="E34" s="164">
        <v>1891</v>
      </c>
      <c r="F34" s="164">
        <v>2106</v>
      </c>
      <c r="G34" s="164">
        <v>1206</v>
      </c>
      <c r="H34" s="164">
        <v>2100</v>
      </c>
      <c r="I34" s="179">
        <f t="shared" si="13"/>
        <v>0.74129353233830853</v>
      </c>
      <c r="J34" s="163">
        <f t="shared" si="12"/>
        <v>894</v>
      </c>
      <c r="K34" s="165">
        <f t="shared" si="11"/>
        <v>4.302352977330697E-3</v>
      </c>
    </row>
    <row r="35" spans="2:11" x14ac:dyDescent="0.25">
      <c r="B35" s="168" t="s">
        <v>150</v>
      </c>
      <c r="C35" s="169">
        <f t="shared" ref="C35:H35" si="14">C27-SUM(C28:C34)</f>
        <v>6623</v>
      </c>
      <c r="D35" s="169">
        <f t="shared" si="14"/>
        <v>24582</v>
      </c>
      <c r="E35" s="169">
        <f t="shared" si="14"/>
        <v>33049</v>
      </c>
      <c r="F35" s="169">
        <f t="shared" si="14"/>
        <v>33771</v>
      </c>
      <c r="G35" s="169">
        <f t="shared" si="14"/>
        <v>36979</v>
      </c>
      <c r="H35" s="169">
        <f t="shared" si="14"/>
        <v>35931</v>
      </c>
      <c r="I35" s="180">
        <f t="shared" si="13"/>
        <v>-2.8340409421563573E-2</v>
      </c>
      <c r="J35" s="168">
        <f>H35-G35</f>
        <v>-1048</v>
      </c>
      <c r="K35" s="170">
        <f t="shared" si="11"/>
        <v>7.3613259442128237E-2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43809</v>
      </c>
      <c r="D37" s="176">
        <f t="shared" si="15"/>
        <v>196098</v>
      </c>
      <c r="E37" s="176">
        <f t="shared" si="15"/>
        <v>204306</v>
      </c>
      <c r="F37" s="176">
        <f t="shared" si="15"/>
        <v>219623</v>
      </c>
      <c r="G37" s="176">
        <f t="shared" si="15"/>
        <v>223924</v>
      </c>
      <c r="H37" s="176">
        <f t="shared" si="15"/>
        <v>227835</v>
      </c>
      <c r="I37" s="177">
        <f>IFERROR(H37/G37-1,"-")</f>
        <v>1.7465747307122026E-2</v>
      </c>
      <c r="J37" s="176">
        <f>H37-G37</f>
        <v>3911</v>
      </c>
      <c r="K37" s="177">
        <f t="shared" ref="K37:K49" si="16">H37/H$9</f>
        <v>0.46677456694768543</v>
      </c>
    </row>
    <row r="38" spans="2:11" x14ac:dyDescent="0.25">
      <c r="B38" s="159" t="s">
        <v>102</v>
      </c>
      <c r="C38" s="160">
        <v>15685</v>
      </c>
      <c r="D38" s="160">
        <v>12609</v>
      </c>
      <c r="E38" s="160">
        <v>10643</v>
      </c>
      <c r="F38" s="160">
        <v>10511</v>
      </c>
      <c r="G38" s="160">
        <v>11460</v>
      </c>
      <c r="H38" s="160">
        <v>14717</v>
      </c>
      <c r="I38" s="178">
        <f>IFERROR(H38/G38-1,"-")</f>
        <v>0.28420593368237346</v>
      </c>
      <c r="J38" s="159">
        <f t="shared" ref="J38:J48" si="17">H38-G38</f>
        <v>3257</v>
      </c>
      <c r="K38" s="161">
        <f t="shared" si="16"/>
        <v>3.0151299413036129E-2</v>
      </c>
    </row>
    <row r="39" spans="2:11" x14ac:dyDescent="0.25">
      <c r="B39" s="163" t="s">
        <v>108</v>
      </c>
      <c r="C39" s="164">
        <v>14160</v>
      </c>
      <c r="D39" s="164">
        <v>9181</v>
      </c>
      <c r="E39" s="164">
        <v>6542</v>
      </c>
      <c r="F39" s="164">
        <v>5341</v>
      </c>
      <c r="G39" s="164">
        <v>5768</v>
      </c>
      <c r="H39" s="164">
        <v>8747</v>
      </c>
      <c r="I39" s="179">
        <f>IFERROR(H39/G39-1,"-")</f>
        <v>0.5164701803051317</v>
      </c>
      <c r="J39" s="163">
        <f t="shared" si="17"/>
        <v>2979</v>
      </c>
      <c r="K39" s="165">
        <f t="shared" si="16"/>
        <v>1.792032452033886E-2</v>
      </c>
    </row>
    <row r="40" spans="2:11" x14ac:dyDescent="0.25">
      <c r="B40" s="163" t="s">
        <v>105</v>
      </c>
      <c r="C40" s="164">
        <v>1525</v>
      </c>
      <c r="D40" s="164">
        <v>3428</v>
      </c>
      <c r="E40" s="164">
        <v>4101</v>
      </c>
      <c r="F40" s="164">
        <v>5170</v>
      </c>
      <c r="G40" s="164">
        <v>5692</v>
      </c>
      <c r="H40" s="164">
        <v>5970</v>
      </c>
      <c r="I40" s="179">
        <f>IFERROR(H40/G40-1,"-")</f>
        <v>4.8840477863668408E-2</v>
      </c>
      <c r="J40" s="163">
        <f t="shared" si="17"/>
        <v>278</v>
      </c>
      <c r="K40" s="165">
        <f t="shared" si="16"/>
        <v>1.2230974892697267E-2</v>
      </c>
    </row>
    <row r="41" spans="2:11" x14ac:dyDescent="0.25">
      <c r="B41" s="159" t="s">
        <v>112</v>
      </c>
      <c r="C41" s="160">
        <v>28124</v>
      </c>
      <c r="D41" s="160">
        <v>183489</v>
      </c>
      <c r="E41" s="160">
        <v>193663</v>
      </c>
      <c r="F41" s="160">
        <v>209112</v>
      </c>
      <c r="G41" s="160">
        <v>212464</v>
      </c>
      <c r="H41" s="160">
        <v>213118</v>
      </c>
      <c r="I41" s="178">
        <f>IFERROR(H41/G41-1,"-")</f>
        <v>3.078168536787329E-3</v>
      </c>
      <c r="J41" s="159">
        <f t="shared" si="17"/>
        <v>654</v>
      </c>
      <c r="K41" s="161">
        <f t="shared" si="16"/>
        <v>0.43662326753464931</v>
      </c>
    </row>
    <row r="42" spans="2:11" x14ac:dyDescent="0.25">
      <c r="B42" s="163" t="s">
        <v>115</v>
      </c>
      <c r="C42" s="164">
        <v>1009</v>
      </c>
      <c r="D42" s="164">
        <v>84219</v>
      </c>
      <c r="E42" s="164">
        <v>97787</v>
      </c>
      <c r="F42" s="164">
        <v>107454</v>
      </c>
      <c r="G42" s="164">
        <v>110577</v>
      </c>
      <c r="H42" s="164">
        <v>110668</v>
      </c>
      <c r="I42" s="179">
        <f t="shared" ref="I42:I49" si="18">IFERROR(H42/G42-1,"-")</f>
        <v>8.2295594924808313E-4</v>
      </c>
      <c r="J42" s="163">
        <f t="shared" si="17"/>
        <v>91</v>
      </c>
      <c r="K42" s="165">
        <f t="shared" si="16"/>
        <v>0.22672990442630173</v>
      </c>
    </row>
    <row r="43" spans="2:11" x14ac:dyDescent="0.25">
      <c r="B43" s="163" t="s">
        <v>118</v>
      </c>
      <c r="C43" s="164">
        <v>2070</v>
      </c>
      <c r="D43" s="164">
        <v>5041</v>
      </c>
      <c r="E43" s="164">
        <v>4711</v>
      </c>
      <c r="F43" s="164">
        <v>5722</v>
      </c>
      <c r="G43" s="164">
        <v>6731</v>
      </c>
      <c r="H43" s="164">
        <v>7022</v>
      </c>
      <c r="I43" s="179">
        <f t="shared" si="18"/>
        <v>4.3232803446739076E-2</v>
      </c>
      <c r="J43" s="163">
        <f t="shared" si="17"/>
        <v>291</v>
      </c>
      <c r="K43" s="165">
        <f t="shared" si="16"/>
        <v>1.4386248860388647E-2</v>
      </c>
    </row>
    <row r="44" spans="2:11" x14ac:dyDescent="0.25">
      <c r="B44" s="163" t="s">
        <v>121</v>
      </c>
      <c r="C44" s="164">
        <v>3864</v>
      </c>
      <c r="D44" s="164">
        <v>4358</v>
      </c>
      <c r="E44" s="164">
        <v>4060</v>
      </c>
      <c r="F44" s="164">
        <v>4459</v>
      </c>
      <c r="G44" s="164">
        <v>4355</v>
      </c>
      <c r="H44" s="164">
        <v>5311</v>
      </c>
      <c r="I44" s="179">
        <f t="shared" si="18"/>
        <v>0.21951779563719853</v>
      </c>
      <c r="J44" s="163">
        <f t="shared" si="17"/>
        <v>956</v>
      </c>
      <c r="K44" s="165">
        <f t="shared" si="16"/>
        <v>1.0880855553620635E-2</v>
      </c>
    </row>
    <row r="45" spans="2:11" x14ac:dyDescent="0.25">
      <c r="B45" s="163" t="s">
        <v>128</v>
      </c>
      <c r="C45" s="164">
        <v>775</v>
      </c>
      <c r="D45" s="164">
        <v>12369</v>
      </c>
      <c r="E45" s="164">
        <v>9571</v>
      </c>
      <c r="F45" s="164">
        <v>10739</v>
      </c>
      <c r="G45" s="164">
        <v>9918</v>
      </c>
      <c r="H45" s="164">
        <v>11720</v>
      </c>
      <c r="I45" s="179">
        <f t="shared" si="18"/>
        <v>0.18168985682597305</v>
      </c>
      <c r="J45" s="163">
        <f t="shared" si="17"/>
        <v>1802</v>
      </c>
      <c r="K45" s="165">
        <f t="shared" si="16"/>
        <v>2.4011227092531319E-2</v>
      </c>
    </row>
    <row r="46" spans="2:11" x14ac:dyDescent="0.25">
      <c r="B46" s="163" t="s">
        <v>124</v>
      </c>
      <c r="C46" s="164">
        <v>640</v>
      </c>
      <c r="D46" s="164">
        <v>3081</v>
      </c>
      <c r="E46" s="164">
        <v>3129</v>
      </c>
      <c r="F46" s="164">
        <v>4033</v>
      </c>
      <c r="G46" s="164">
        <v>3634</v>
      </c>
      <c r="H46" s="164">
        <v>3453</v>
      </c>
      <c r="I46" s="179">
        <f t="shared" si="18"/>
        <v>-4.9807374793615855E-2</v>
      </c>
      <c r="J46" s="163">
        <f t="shared" si="17"/>
        <v>-181</v>
      </c>
      <c r="K46" s="165">
        <f t="shared" si="16"/>
        <v>7.0742975384394755E-3</v>
      </c>
    </row>
    <row r="47" spans="2:11" x14ac:dyDescent="0.25">
      <c r="B47" s="163" t="s">
        <v>133</v>
      </c>
      <c r="C47" s="164">
        <v>79</v>
      </c>
      <c r="D47" s="164">
        <v>7567</v>
      </c>
      <c r="E47" s="164">
        <v>8059</v>
      </c>
      <c r="F47" s="164">
        <v>7857</v>
      </c>
      <c r="G47" s="164">
        <v>7093</v>
      </c>
      <c r="H47" s="164">
        <v>6224</v>
      </c>
      <c r="I47" s="179">
        <f t="shared" si="18"/>
        <v>-0.12251515578739602</v>
      </c>
      <c r="J47" s="163">
        <f t="shared" si="17"/>
        <v>-869</v>
      </c>
      <c r="K47" s="165">
        <f t="shared" si="16"/>
        <v>1.2751354729002981E-2</v>
      </c>
    </row>
    <row r="48" spans="2:11" x14ac:dyDescent="0.25">
      <c r="B48" s="163" t="s">
        <v>136</v>
      </c>
      <c r="C48" s="164">
        <v>881</v>
      </c>
      <c r="D48" s="164">
        <v>7474</v>
      </c>
      <c r="E48" s="164">
        <v>8296</v>
      </c>
      <c r="F48" s="164">
        <v>9369</v>
      </c>
      <c r="G48" s="164">
        <v>6869</v>
      </c>
      <c r="H48" s="164">
        <v>6774</v>
      </c>
      <c r="I48" s="179">
        <f t="shared" si="18"/>
        <v>-1.3830251856165376E-2</v>
      </c>
      <c r="J48" s="163">
        <f t="shared" si="17"/>
        <v>-95</v>
      </c>
      <c r="K48" s="165">
        <f t="shared" si="16"/>
        <v>1.3878161461161021E-2</v>
      </c>
    </row>
    <row r="49" spans="2:11" x14ac:dyDescent="0.25">
      <c r="B49" s="168" t="s">
        <v>150</v>
      </c>
      <c r="C49" s="169">
        <f t="shared" ref="C49:H49" si="19">C41-SUM(C42:C48)</f>
        <v>18806</v>
      </c>
      <c r="D49" s="169">
        <f t="shared" si="19"/>
        <v>59380</v>
      </c>
      <c r="E49" s="169">
        <f t="shared" si="19"/>
        <v>58050</v>
      </c>
      <c r="F49" s="169">
        <f t="shared" si="19"/>
        <v>59479</v>
      </c>
      <c r="G49" s="169">
        <f t="shared" si="19"/>
        <v>63287</v>
      </c>
      <c r="H49" s="169">
        <f t="shared" si="19"/>
        <v>61946</v>
      </c>
      <c r="I49" s="180">
        <f t="shared" si="18"/>
        <v>-2.118918577274953E-2</v>
      </c>
      <c r="J49" s="168">
        <f>H49-G49</f>
        <v>-1341</v>
      </c>
      <c r="K49" s="170">
        <f t="shared" si="16"/>
        <v>0.1269112178732035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IFERROR(C52+C55,"nd")</f>
        <v>0</v>
      </c>
      <c r="D51" s="176">
        <f t="shared" si="20"/>
        <v>0</v>
      </c>
      <c r="E51" s="176">
        <f t="shared" si="20"/>
        <v>0</v>
      </c>
      <c r="F51" s="176">
        <f t="shared" si="20"/>
        <v>0</v>
      </c>
      <c r="G51" s="176">
        <f t="shared" si="20"/>
        <v>0</v>
      </c>
      <c r="H51" s="176">
        <f t="shared" si="20"/>
        <v>0</v>
      </c>
      <c r="I51" s="177" t="str">
        <f>IFERROR(H51/G51-1,"-")</f>
        <v>-</v>
      </c>
      <c r="J51" s="176">
        <f>H51-G51</f>
        <v>0</v>
      </c>
      <c r="K51" s="177">
        <f t="shared" ref="K51:K63" si="21">H51/H$9</f>
        <v>0</v>
      </c>
    </row>
    <row r="52" spans="2:11" x14ac:dyDescent="0.25"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0">
        <v>0</v>
      </c>
      <c r="I52" s="178" t="str">
        <f>IFERROR(H52/G52-1,"-")</f>
        <v>-</v>
      </c>
      <c r="J52" s="159">
        <f t="shared" ref="J52:J62" si="22">H52-G52</f>
        <v>0</v>
      </c>
      <c r="K52" s="161">
        <f t="shared" si="21"/>
        <v>0</v>
      </c>
    </row>
    <row r="53" spans="2:11" x14ac:dyDescent="0.25"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79" t="str">
        <f>IFERROR(H53/G53-1,"-")</f>
        <v>-</v>
      </c>
      <c r="J53" s="163">
        <f t="shared" si="22"/>
        <v>0</v>
      </c>
      <c r="K53" s="165">
        <f t="shared" si="21"/>
        <v>0</v>
      </c>
    </row>
    <row r="54" spans="2:11" x14ac:dyDescent="0.25"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4">
        <v>0</v>
      </c>
      <c r="I54" s="179" t="str">
        <f>IFERROR(H54/G54-1,"-")</f>
        <v>-</v>
      </c>
      <c r="J54" s="163">
        <f t="shared" si="22"/>
        <v>0</v>
      </c>
      <c r="K54" s="165">
        <f t="shared" si="21"/>
        <v>0</v>
      </c>
    </row>
    <row r="55" spans="2:11" x14ac:dyDescent="0.25"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0">
        <v>0</v>
      </c>
      <c r="I55" s="178" t="str">
        <f>IFERROR(H55/G55-1,"-")</f>
        <v>-</v>
      </c>
      <c r="J55" s="159">
        <f t="shared" si="22"/>
        <v>0</v>
      </c>
      <c r="K55" s="161">
        <f t="shared" si="21"/>
        <v>0</v>
      </c>
    </row>
    <row r="56" spans="2:11" x14ac:dyDescent="0.25"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79" t="str">
        <f t="shared" ref="I56:I63" si="23">IFERROR(H56/G56-1,"-")</f>
        <v>-</v>
      </c>
      <c r="J56" s="163">
        <f t="shared" si="22"/>
        <v>0</v>
      </c>
      <c r="K56" s="165">
        <f t="shared" si="21"/>
        <v>0</v>
      </c>
    </row>
    <row r="57" spans="2:11" x14ac:dyDescent="0.25"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79" t="str">
        <f t="shared" si="23"/>
        <v>-</v>
      </c>
      <c r="J57" s="163">
        <f t="shared" si="22"/>
        <v>0</v>
      </c>
      <c r="K57" s="165">
        <f t="shared" si="21"/>
        <v>0</v>
      </c>
    </row>
    <row r="58" spans="2:11" x14ac:dyDescent="0.25"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79" t="str">
        <f t="shared" si="23"/>
        <v>-</v>
      </c>
      <c r="J58" s="163">
        <f t="shared" si="22"/>
        <v>0</v>
      </c>
      <c r="K58" s="165">
        <f t="shared" si="21"/>
        <v>0</v>
      </c>
    </row>
    <row r="59" spans="2:11" x14ac:dyDescent="0.25"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79" t="str">
        <f t="shared" si="23"/>
        <v>-</v>
      </c>
      <c r="J59" s="163">
        <f t="shared" si="22"/>
        <v>0</v>
      </c>
      <c r="K59" s="165">
        <f t="shared" si="21"/>
        <v>0</v>
      </c>
    </row>
    <row r="60" spans="2:11" x14ac:dyDescent="0.25"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79" t="str">
        <f t="shared" si="23"/>
        <v>-</v>
      </c>
      <c r="J60" s="163">
        <f t="shared" si="22"/>
        <v>0</v>
      </c>
      <c r="K60" s="165">
        <f t="shared" si="21"/>
        <v>0</v>
      </c>
    </row>
    <row r="61" spans="2:11" x14ac:dyDescent="0.25"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79" t="str">
        <f t="shared" si="23"/>
        <v>-</v>
      </c>
      <c r="J61" s="163">
        <f t="shared" si="22"/>
        <v>0</v>
      </c>
      <c r="K61" s="165">
        <f t="shared" si="21"/>
        <v>0</v>
      </c>
    </row>
    <row r="62" spans="2:11" x14ac:dyDescent="0.25"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4">
        <v>0</v>
      </c>
      <c r="I62" s="179" t="str">
        <f t="shared" si="23"/>
        <v>-</v>
      </c>
      <c r="J62" s="163">
        <f t="shared" si="22"/>
        <v>0</v>
      </c>
      <c r="K62" s="165">
        <f t="shared" si="21"/>
        <v>0</v>
      </c>
    </row>
    <row r="63" spans="2:11" x14ac:dyDescent="0.25">
      <c r="B63" s="168" t="s">
        <v>150</v>
      </c>
      <c r="C63" s="169">
        <f t="shared" ref="C63:H63" si="24">IFERROR(C55-SUM(C56:C62),"nd")</f>
        <v>0</v>
      </c>
      <c r="D63" s="169">
        <f t="shared" si="24"/>
        <v>0</v>
      </c>
      <c r="E63" s="169">
        <f t="shared" si="24"/>
        <v>0</v>
      </c>
      <c r="F63" s="169">
        <f t="shared" si="24"/>
        <v>0</v>
      </c>
      <c r="G63" s="169">
        <f t="shared" si="24"/>
        <v>0</v>
      </c>
      <c r="H63" s="169">
        <f t="shared" si="24"/>
        <v>0</v>
      </c>
      <c r="I63" s="180" t="str">
        <f t="shared" si="23"/>
        <v>-</v>
      </c>
      <c r="J63" s="168">
        <f>H63-G63</f>
        <v>0</v>
      </c>
      <c r="K63" s="170">
        <f t="shared" si="21"/>
        <v>0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 t="str">
        <f t="shared" ref="C65:H65" si="25">IFERROR(C66+C69,"nd")</f>
        <v>nd</v>
      </c>
      <c r="D65" s="176" t="str">
        <f t="shared" si="25"/>
        <v>nd</v>
      </c>
      <c r="E65" s="176" t="str">
        <f t="shared" si="25"/>
        <v>nd</v>
      </c>
      <c r="F65" s="176" t="str">
        <f t="shared" si="25"/>
        <v>nd</v>
      </c>
      <c r="G65" s="176" t="str">
        <f t="shared" si="25"/>
        <v>nd</v>
      </c>
      <c r="H65" s="176" t="str">
        <f t="shared" si="25"/>
        <v>nd</v>
      </c>
      <c r="I65" s="177" t="str">
        <f>IFERROR(H65/G65-1,"-")</f>
        <v>-</v>
      </c>
      <c r="J65" s="176" t="str">
        <f>IFERROR(H65-G65,"-")</f>
        <v>-</v>
      </c>
      <c r="K65" s="177" t="str">
        <f>IFERROR(H65/H$9,"-")</f>
        <v>-</v>
      </c>
    </row>
    <row r="66" spans="2:11" x14ac:dyDescent="0.25">
      <c r="B66" s="159" t="s">
        <v>102</v>
      </c>
      <c r="C66" s="160" t="s">
        <v>329</v>
      </c>
      <c r="D66" s="160" t="s">
        <v>329</v>
      </c>
      <c r="E66" s="160" t="s">
        <v>329</v>
      </c>
      <c r="F66" s="160" t="s">
        <v>329</v>
      </c>
      <c r="G66" s="160" t="s">
        <v>329</v>
      </c>
      <c r="H66" s="160" t="s">
        <v>329</v>
      </c>
      <c r="I66" s="178" t="str">
        <f>IFERROR(H66/G66-1,"-")</f>
        <v>-</v>
      </c>
      <c r="J66" s="181" t="str">
        <f t="shared" ref="J66:J77" si="26">IFERROR(H66-G66,"-")</f>
        <v>-</v>
      </c>
      <c r="K66" s="161" t="str">
        <f t="shared" ref="K66:K77" si="27">IFERROR(H66/H$9,"-")</f>
        <v>-</v>
      </c>
    </row>
    <row r="67" spans="2:11" x14ac:dyDescent="0.25">
      <c r="B67" s="163" t="s">
        <v>108</v>
      </c>
      <c r="C67" s="164" t="s">
        <v>329</v>
      </c>
      <c r="D67" s="164" t="s">
        <v>329</v>
      </c>
      <c r="E67" s="164" t="s">
        <v>329</v>
      </c>
      <c r="F67" s="164" t="s">
        <v>329</v>
      </c>
      <c r="G67" s="164" t="s">
        <v>329</v>
      </c>
      <c r="H67" s="164" t="s">
        <v>329</v>
      </c>
      <c r="I67" s="179" t="str">
        <f>IFERROR(H67/G67-1,"-")</f>
        <v>-</v>
      </c>
      <c r="J67" s="182" t="str">
        <f t="shared" si="26"/>
        <v>-</v>
      </c>
      <c r="K67" s="165" t="str">
        <f t="shared" si="27"/>
        <v>-</v>
      </c>
    </row>
    <row r="68" spans="2:11" x14ac:dyDescent="0.25">
      <c r="B68" s="163" t="s">
        <v>105</v>
      </c>
      <c r="C68" s="164" t="s">
        <v>329</v>
      </c>
      <c r="D68" s="164" t="s">
        <v>329</v>
      </c>
      <c r="E68" s="164" t="s">
        <v>329</v>
      </c>
      <c r="F68" s="164" t="s">
        <v>329</v>
      </c>
      <c r="G68" s="164" t="s">
        <v>329</v>
      </c>
      <c r="H68" s="164" t="s">
        <v>329</v>
      </c>
      <c r="I68" s="179" t="str">
        <f>IFERROR(H68/G68-1,"-")</f>
        <v>-</v>
      </c>
      <c r="J68" s="182" t="str">
        <f t="shared" si="26"/>
        <v>-</v>
      </c>
      <c r="K68" s="165" t="str">
        <f t="shared" si="27"/>
        <v>-</v>
      </c>
    </row>
    <row r="69" spans="2:11" x14ac:dyDescent="0.25">
      <c r="B69" s="159" t="s">
        <v>112</v>
      </c>
      <c r="C69" s="160" t="s">
        <v>329</v>
      </c>
      <c r="D69" s="160" t="s">
        <v>329</v>
      </c>
      <c r="E69" s="160" t="s">
        <v>329</v>
      </c>
      <c r="F69" s="160" t="s">
        <v>329</v>
      </c>
      <c r="G69" s="160" t="s">
        <v>329</v>
      </c>
      <c r="H69" s="160" t="s">
        <v>329</v>
      </c>
      <c r="I69" s="178" t="str">
        <f>IFERROR(H69/G69-1,"-")</f>
        <v>-</v>
      </c>
      <c r="J69" s="181" t="str">
        <f t="shared" si="26"/>
        <v>-</v>
      </c>
      <c r="K69" s="161" t="str">
        <f t="shared" si="27"/>
        <v>-</v>
      </c>
    </row>
    <row r="70" spans="2:11" x14ac:dyDescent="0.25">
      <c r="B70" s="163" t="s">
        <v>115</v>
      </c>
      <c r="C70" s="164" t="s">
        <v>329</v>
      </c>
      <c r="D70" s="164" t="s">
        <v>329</v>
      </c>
      <c r="E70" s="164" t="s">
        <v>329</v>
      </c>
      <c r="F70" s="164" t="s">
        <v>329</v>
      </c>
      <c r="G70" s="164" t="s">
        <v>329</v>
      </c>
      <c r="H70" s="164" t="s">
        <v>329</v>
      </c>
      <c r="I70" s="179" t="str">
        <f t="shared" ref="I70:I77" si="28">IFERROR(H70/G70-1,"-")</f>
        <v>-</v>
      </c>
      <c r="J70" s="182" t="str">
        <f t="shared" si="26"/>
        <v>-</v>
      </c>
      <c r="K70" s="165" t="str">
        <f t="shared" si="27"/>
        <v>-</v>
      </c>
    </row>
    <row r="71" spans="2:11" x14ac:dyDescent="0.25">
      <c r="B71" s="163" t="s">
        <v>118</v>
      </c>
      <c r="C71" s="164" t="s">
        <v>329</v>
      </c>
      <c r="D71" s="164" t="s">
        <v>329</v>
      </c>
      <c r="E71" s="164" t="s">
        <v>329</v>
      </c>
      <c r="F71" s="164" t="s">
        <v>329</v>
      </c>
      <c r="G71" s="164" t="s">
        <v>329</v>
      </c>
      <c r="H71" s="164" t="s">
        <v>329</v>
      </c>
      <c r="I71" s="179" t="str">
        <f t="shared" si="28"/>
        <v>-</v>
      </c>
      <c r="J71" s="182" t="str">
        <f t="shared" si="26"/>
        <v>-</v>
      </c>
      <c r="K71" s="165" t="str">
        <f t="shared" si="27"/>
        <v>-</v>
      </c>
    </row>
    <row r="72" spans="2:11" x14ac:dyDescent="0.25">
      <c r="B72" s="163" t="s">
        <v>121</v>
      </c>
      <c r="C72" s="164" t="s">
        <v>329</v>
      </c>
      <c r="D72" s="164" t="s">
        <v>329</v>
      </c>
      <c r="E72" s="164" t="s">
        <v>329</v>
      </c>
      <c r="F72" s="164" t="s">
        <v>329</v>
      </c>
      <c r="G72" s="164" t="s">
        <v>329</v>
      </c>
      <c r="H72" s="164" t="s">
        <v>329</v>
      </c>
      <c r="I72" s="179" t="str">
        <f t="shared" si="28"/>
        <v>-</v>
      </c>
      <c r="J72" s="182" t="str">
        <f t="shared" si="26"/>
        <v>-</v>
      </c>
      <c r="K72" s="165" t="str">
        <f t="shared" si="27"/>
        <v>-</v>
      </c>
    </row>
    <row r="73" spans="2:11" x14ac:dyDescent="0.25">
      <c r="B73" s="163" t="s">
        <v>128</v>
      </c>
      <c r="C73" s="164" t="s">
        <v>329</v>
      </c>
      <c r="D73" s="164" t="s">
        <v>329</v>
      </c>
      <c r="E73" s="164" t="s">
        <v>329</v>
      </c>
      <c r="F73" s="164" t="s">
        <v>329</v>
      </c>
      <c r="G73" s="164" t="s">
        <v>329</v>
      </c>
      <c r="H73" s="164" t="s">
        <v>329</v>
      </c>
      <c r="I73" s="179" t="str">
        <f t="shared" si="28"/>
        <v>-</v>
      </c>
      <c r="J73" s="182" t="str">
        <f t="shared" si="26"/>
        <v>-</v>
      </c>
      <c r="K73" s="165" t="str">
        <f t="shared" si="27"/>
        <v>-</v>
      </c>
    </row>
    <row r="74" spans="2:11" x14ac:dyDescent="0.25">
      <c r="B74" s="163" t="s">
        <v>124</v>
      </c>
      <c r="C74" s="164" t="s">
        <v>329</v>
      </c>
      <c r="D74" s="164" t="s">
        <v>329</v>
      </c>
      <c r="E74" s="164" t="s">
        <v>329</v>
      </c>
      <c r="F74" s="164" t="s">
        <v>329</v>
      </c>
      <c r="G74" s="164" t="s">
        <v>329</v>
      </c>
      <c r="H74" s="164" t="s">
        <v>329</v>
      </c>
      <c r="I74" s="179" t="str">
        <f t="shared" si="28"/>
        <v>-</v>
      </c>
      <c r="J74" s="182" t="str">
        <f t="shared" si="26"/>
        <v>-</v>
      </c>
      <c r="K74" s="165" t="str">
        <f t="shared" si="27"/>
        <v>-</v>
      </c>
    </row>
    <row r="75" spans="2:11" x14ac:dyDescent="0.25">
      <c r="B75" s="163" t="s">
        <v>133</v>
      </c>
      <c r="C75" s="164" t="s">
        <v>329</v>
      </c>
      <c r="D75" s="164" t="s">
        <v>329</v>
      </c>
      <c r="E75" s="164" t="s">
        <v>329</v>
      </c>
      <c r="F75" s="164" t="s">
        <v>329</v>
      </c>
      <c r="G75" s="164" t="s">
        <v>329</v>
      </c>
      <c r="H75" s="164" t="s">
        <v>329</v>
      </c>
      <c r="I75" s="179" t="str">
        <f t="shared" si="28"/>
        <v>-</v>
      </c>
      <c r="J75" s="182" t="str">
        <f t="shared" si="26"/>
        <v>-</v>
      </c>
      <c r="K75" s="165" t="str">
        <f t="shared" si="27"/>
        <v>-</v>
      </c>
    </row>
    <row r="76" spans="2:11" x14ac:dyDescent="0.25">
      <c r="B76" s="163" t="s">
        <v>136</v>
      </c>
      <c r="C76" s="164" t="s">
        <v>329</v>
      </c>
      <c r="D76" s="164" t="s">
        <v>329</v>
      </c>
      <c r="E76" s="164" t="s">
        <v>329</v>
      </c>
      <c r="F76" s="164" t="s">
        <v>329</v>
      </c>
      <c r="G76" s="164" t="s">
        <v>329</v>
      </c>
      <c r="H76" s="164" t="s">
        <v>329</v>
      </c>
      <c r="I76" s="179" t="str">
        <f t="shared" si="28"/>
        <v>-</v>
      </c>
      <c r="J76" s="182" t="str">
        <f t="shared" si="26"/>
        <v>-</v>
      </c>
      <c r="K76" s="165" t="str">
        <f t="shared" si="27"/>
        <v>-</v>
      </c>
    </row>
    <row r="77" spans="2:11" x14ac:dyDescent="0.25">
      <c r="B77" s="168" t="s">
        <v>150</v>
      </c>
      <c r="C77" s="169" t="str">
        <f t="shared" ref="C77:H77" si="29">IFERROR(C69-SUM(C70:C76),"nd")</f>
        <v>nd</v>
      </c>
      <c r="D77" s="169" t="str">
        <f t="shared" si="29"/>
        <v>nd</v>
      </c>
      <c r="E77" s="169" t="str">
        <f t="shared" si="29"/>
        <v>nd</v>
      </c>
      <c r="F77" s="169" t="str">
        <f t="shared" si="29"/>
        <v>nd</v>
      </c>
      <c r="G77" s="169" t="str">
        <f t="shared" si="29"/>
        <v>nd</v>
      </c>
      <c r="H77" s="169" t="str">
        <f t="shared" si="29"/>
        <v>nd</v>
      </c>
      <c r="I77" s="180" t="str">
        <f t="shared" si="28"/>
        <v>-</v>
      </c>
      <c r="J77" s="183" t="str">
        <f t="shared" si="26"/>
        <v>-</v>
      </c>
      <c r="K77" s="170" t="str">
        <f t="shared" si="27"/>
        <v>-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IFERROR(C80+C83,"nd")</f>
        <v>12355</v>
      </c>
      <c r="D79" s="176">
        <f t="shared" si="30"/>
        <v>48023</v>
      </c>
      <c r="E79" s="176">
        <f t="shared" si="30"/>
        <v>58261</v>
      </c>
      <c r="F79" s="176">
        <f t="shared" si="30"/>
        <v>64208</v>
      </c>
      <c r="G79" s="176">
        <f t="shared" si="30"/>
        <v>73707</v>
      </c>
      <c r="H79" s="176">
        <f t="shared" si="30"/>
        <v>64838</v>
      </c>
      <c r="I79" s="177">
        <f>IFERROR(H79/G79-1,"-")</f>
        <v>-0.12032778433527347</v>
      </c>
      <c r="J79" s="176">
        <f>IFERROR(H79-G79,"-")</f>
        <v>-8869</v>
      </c>
      <c r="K79" s="177">
        <f>IFERROR(H79/H$9,"-")</f>
        <v>0.13283617254484179</v>
      </c>
    </row>
    <row r="80" spans="2:11" x14ac:dyDescent="0.25">
      <c r="B80" s="159" t="s">
        <v>102</v>
      </c>
      <c r="C80" s="160">
        <v>5741</v>
      </c>
      <c r="D80" s="160">
        <v>18844</v>
      </c>
      <c r="E80" s="160">
        <v>21367</v>
      </c>
      <c r="F80" s="160">
        <v>25639</v>
      </c>
      <c r="G80" s="160">
        <v>29293</v>
      </c>
      <c r="H80" s="160">
        <v>28192</v>
      </c>
      <c r="I80" s="178">
        <f>IFERROR(H80/G80-1,"-")</f>
        <v>-3.7585771344689878E-2</v>
      </c>
      <c r="J80" s="181">
        <f t="shared" ref="J80:J91" si="31">IFERROR(H80-G80,"-")</f>
        <v>-1101</v>
      </c>
      <c r="K80" s="161">
        <f t="shared" ref="K80:K91" si="32">IFERROR(H80/H$9,"-")</f>
        <v>5.7758064350908106E-2</v>
      </c>
    </row>
    <row r="81" spans="2:11" x14ac:dyDescent="0.25">
      <c r="B81" s="163" t="s">
        <v>108</v>
      </c>
      <c r="C81" s="164">
        <v>3459</v>
      </c>
      <c r="D81" s="164">
        <v>8898</v>
      </c>
      <c r="E81" s="164">
        <v>11075</v>
      </c>
      <c r="F81" s="164">
        <v>10692</v>
      </c>
      <c r="G81" s="164">
        <v>9256</v>
      </c>
      <c r="H81" s="164">
        <v>11320</v>
      </c>
      <c r="I81" s="179">
        <f>IFERROR(H81/G81-1,"-")</f>
        <v>0.22299049265341409</v>
      </c>
      <c r="J81" s="182">
        <f t="shared" si="31"/>
        <v>2064</v>
      </c>
      <c r="K81" s="165">
        <f t="shared" si="32"/>
        <v>2.3191731287325473E-2</v>
      </c>
    </row>
    <row r="82" spans="2:11" x14ac:dyDescent="0.25">
      <c r="B82" s="163" t="s">
        <v>105</v>
      </c>
      <c r="C82" s="164">
        <v>2282</v>
      </c>
      <c r="D82" s="164">
        <v>9946</v>
      </c>
      <c r="E82" s="164">
        <v>10292</v>
      </c>
      <c r="F82" s="164">
        <v>14947</v>
      </c>
      <c r="G82" s="164">
        <v>20037</v>
      </c>
      <c r="H82" s="164">
        <v>16872</v>
      </c>
      <c r="I82" s="179">
        <f>IFERROR(H82/G82-1,"-")</f>
        <v>-0.15795777811049561</v>
      </c>
      <c r="J82" s="182">
        <f t="shared" si="31"/>
        <v>-3165</v>
      </c>
      <c r="K82" s="165">
        <f t="shared" si="32"/>
        <v>3.456633306358263E-2</v>
      </c>
    </row>
    <row r="83" spans="2:11" x14ac:dyDescent="0.25">
      <c r="B83" s="159" t="s">
        <v>112</v>
      </c>
      <c r="C83" s="160">
        <v>6614</v>
      </c>
      <c r="D83" s="160">
        <v>29179</v>
      </c>
      <c r="E83" s="160">
        <v>36894</v>
      </c>
      <c r="F83" s="160">
        <v>38569</v>
      </c>
      <c r="G83" s="160">
        <v>44414</v>
      </c>
      <c r="H83" s="160">
        <v>36646</v>
      </c>
      <c r="I83" s="178">
        <f>IFERROR(H83/G83-1,"-")</f>
        <v>-0.17489980636736169</v>
      </c>
      <c r="J83" s="181">
        <f t="shared" si="31"/>
        <v>-7768</v>
      </c>
      <c r="K83" s="161">
        <f t="shared" si="32"/>
        <v>7.5078108193933679E-2</v>
      </c>
    </row>
    <row r="84" spans="2:11" x14ac:dyDescent="0.25">
      <c r="B84" s="163" t="s">
        <v>115</v>
      </c>
      <c r="C84" s="164">
        <v>266</v>
      </c>
      <c r="D84" s="164">
        <v>3314</v>
      </c>
      <c r="E84" s="164">
        <v>4473</v>
      </c>
      <c r="F84" s="164">
        <v>5471</v>
      </c>
      <c r="G84" s="164">
        <v>5185</v>
      </c>
      <c r="H84" s="164">
        <v>4575</v>
      </c>
      <c r="I84" s="179">
        <f t="shared" ref="I84:I91" si="33">IFERROR(H84/G84-1,"-")</f>
        <v>-0.11764705882352944</v>
      </c>
      <c r="J84" s="182">
        <f t="shared" si="31"/>
        <v>-610</v>
      </c>
      <c r="K84" s="165">
        <f t="shared" si="32"/>
        <v>9.3729832720418765E-3</v>
      </c>
    </row>
    <row r="85" spans="2:11" x14ac:dyDescent="0.25">
      <c r="B85" s="163" t="s">
        <v>118</v>
      </c>
      <c r="C85" s="164">
        <v>1348</v>
      </c>
      <c r="D85" s="164">
        <v>6731</v>
      </c>
      <c r="E85" s="164">
        <v>7580</v>
      </c>
      <c r="F85" s="164">
        <v>8278</v>
      </c>
      <c r="G85" s="164">
        <v>9830</v>
      </c>
      <c r="H85" s="164">
        <v>7959</v>
      </c>
      <c r="I85" s="179">
        <f t="shared" si="33"/>
        <v>-0.19033570701932856</v>
      </c>
      <c r="J85" s="182">
        <f t="shared" si="31"/>
        <v>-1871</v>
      </c>
      <c r="K85" s="165">
        <f t="shared" si="32"/>
        <v>1.6305917784083343E-2</v>
      </c>
    </row>
    <row r="86" spans="2:11" x14ac:dyDescent="0.25">
      <c r="B86" s="163" t="s">
        <v>121</v>
      </c>
      <c r="C86" s="164">
        <v>1161</v>
      </c>
      <c r="D86" s="164">
        <v>2137</v>
      </c>
      <c r="E86" s="164">
        <v>2077</v>
      </c>
      <c r="F86" s="164">
        <v>2146</v>
      </c>
      <c r="G86" s="164">
        <v>5104</v>
      </c>
      <c r="H86" s="164">
        <v>3695</v>
      </c>
      <c r="I86" s="179">
        <f t="shared" si="33"/>
        <v>-0.27605799373040751</v>
      </c>
      <c r="J86" s="182">
        <f t="shared" si="31"/>
        <v>-1409</v>
      </c>
      <c r="K86" s="165">
        <f t="shared" si="32"/>
        <v>7.5700925005890126E-3</v>
      </c>
    </row>
    <row r="87" spans="2:11" x14ac:dyDescent="0.25">
      <c r="B87" s="163" t="s">
        <v>128</v>
      </c>
      <c r="C87" s="164">
        <v>161</v>
      </c>
      <c r="D87" s="164">
        <v>1709</v>
      </c>
      <c r="E87" s="164">
        <v>1543</v>
      </c>
      <c r="F87" s="164">
        <v>1872</v>
      </c>
      <c r="G87" s="164">
        <v>1471</v>
      </c>
      <c r="H87" s="164">
        <v>1135</v>
      </c>
      <c r="I87" s="179">
        <f t="shared" si="33"/>
        <v>-0.22841604350781786</v>
      </c>
      <c r="J87" s="182">
        <f t="shared" si="31"/>
        <v>-336</v>
      </c>
      <c r="K87" s="165">
        <f t="shared" si="32"/>
        <v>2.325319347271591E-3</v>
      </c>
    </row>
    <row r="88" spans="2:11" x14ac:dyDescent="0.25">
      <c r="B88" s="163" t="s">
        <v>124</v>
      </c>
      <c r="C88" s="164">
        <v>111</v>
      </c>
      <c r="D88" s="164">
        <v>316</v>
      </c>
      <c r="E88" s="164">
        <v>270</v>
      </c>
      <c r="F88" s="164">
        <v>332</v>
      </c>
      <c r="G88" s="164">
        <v>397</v>
      </c>
      <c r="H88" s="164">
        <v>345</v>
      </c>
      <c r="I88" s="179">
        <f t="shared" si="33"/>
        <v>-0.13098236775818639</v>
      </c>
      <c r="J88" s="182">
        <f t="shared" si="31"/>
        <v>-52</v>
      </c>
      <c r="K88" s="165">
        <f t="shared" si="32"/>
        <v>7.068151319900431E-4</v>
      </c>
    </row>
    <row r="89" spans="2:11" x14ac:dyDescent="0.25">
      <c r="B89" s="163" t="s">
        <v>133</v>
      </c>
      <c r="C89" s="164">
        <v>47</v>
      </c>
      <c r="D89" s="164">
        <v>1629</v>
      </c>
      <c r="E89" s="164">
        <v>2649</v>
      </c>
      <c r="F89" s="164">
        <v>1815</v>
      </c>
      <c r="G89" s="164">
        <v>1916</v>
      </c>
      <c r="H89" s="164">
        <v>1803</v>
      </c>
      <c r="I89" s="179">
        <f t="shared" si="33"/>
        <v>-5.8977035490605401E-2</v>
      </c>
      <c r="J89" s="182">
        <f t="shared" si="31"/>
        <v>-113</v>
      </c>
      <c r="K89" s="165">
        <f t="shared" si="32"/>
        <v>3.6938773419653557E-3</v>
      </c>
    </row>
    <row r="90" spans="2:11" x14ac:dyDescent="0.25">
      <c r="B90" s="163" t="s">
        <v>136</v>
      </c>
      <c r="C90" s="164">
        <v>194</v>
      </c>
      <c r="D90" s="164">
        <v>1702</v>
      </c>
      <c r="E90" s="164">
        <v>3091</v>
      </c>
      <c r="F90" s="164">
        <v>2941</v>
      </c>
      <c r="G90" s="164">
        <v>1920</v>
      </c>
      <c r="H90" s="164">
        <v>2270</v>
      </c>
      <c r="I90" s="179">
        <f t="shared" si="33"/>
        <v>0.18229166666666674</v>
      </c>
      <c r="J90" s="182">
        <f t="shared" si="31"/>
        <v>350</v>
      </c>
      <c r="K90" s="165">
        <f t="shared" si="32"/>
        <v>4.650638694543182E-3</v>
      </c>
    </row>
    <row r="91" spans="2:11" x14ac:dyDescent="0.25">
      <c r="B91" s="168" t="s">
        <v>150</v>
      </c>
      <c r="C91" s="169">
        <f t="shared" ref="C91:H91" si="34">IFERROR(C83-SUM(C84:C90),"nd")</f>
        <v>3326</v>
      </c>
      <c r="D91" s="169">
        <f t="shared" si="34"/>
        <v>11641</v>
      </c>
      <c r="E91" s="169">
        <f t="shared" si="34"/>
        <v>15211</v>
      </c>
      <c r="F91" s="169">
        <f t="shared" si="34"/>
        <v>15714</v>
      </c>
      <c r="G91" s="169">
        <f t="shared" si="34"/>
        <v>18591</v>
      </c>
      <c r="H91" s="169">
        <f t="shared" si="34"/>
        <v>14864</v>
      </c>
      <c r="I91" s="180">
        <f t="shared" si="33"/>
        <v>-0.20047334731859501</v>
      </c>
      <c r="J91" s="183">
        <f t="shared" si="31"/>
        <v>-3727</v>
      </c>
      <c r="K91" s="170">
        <f t="shared" si="32"/>
        <v>3.045246412144928E-2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 t="str">
        <f t="shared" ref="C93:H93" si="35">IFERROR(C94+C97,"nd")</f>
        <v>nd</v>
      </c>
      <c r="D93" s="176" t="str">
        <f t="shared" si="35"/>
        <v>nd</v>
      </c>
      <c r="E93" s="176" t="str">
        <f t="shared" si="35"/>
        <v>nd</v>
      </c>
      <c r="F93" s="176" t="str">
        <f t="shared" si="35"/>
        <v>nd</v>
      </c>
      <c r="G93" s="176" t="str">
        <f t="shared" si="35"/>
        <v>nd</v>
      </c>
      <c r="H93" s="176" t="str">
        <f t="shared" si="35"/>
        <v>nd</v>
      </c>
      <c r="I93" s="177" t="str">
        <f>IFERROR(H93/G93-1,"-")</f>
        <v>-</v>
      </c>
      <c r="J93" s="176" t="str">
        <f>IFERROR(H93-G93,"-")</f>
        <v>-</v>
      </c>
      <c r="K93" s="177" t="str">
        <f>IFERROR(H93/H$9,"-")</f>
        <v>-</v>
      </c>
    </row>
    <row r="94" spans="2:11" x14ac:dyDescent="0.25">
      <c r="B94" s="159" t="s">
        <v>102</v>
      </c>
      <c r="C94" s="160" t="s">
        <v>329</v>
      </c>
      <c r="D94" s="160" t="s">
        <v>329</v>
      </c>
      <c r="E94" s="160" t="s">
        <v>329</v>
      </c>
      <c r="F94" s="160" t="s">
        <v>329</v>
      </c>
      <c r="G94" s="160" t="s">
        <v>329</v>
      </c>
      <c r="H94" s="160" t="s">
        <v>329</v>
      </c>
      <c r="I94" s="178" t="str">
        <f>IFERROR(H94/G94-1,"-")</f>
        <v>-</v>
      </c>
      <c r="J94" s="181" t="str">
        <f t="shared" ref="J94:J105" si="36">IFERROR(H94-G94,"-")</f>
        <v>-</v>
      </c>
      <c r="K94" s="161" t="str">
        <f t="shared" ref="K94:K105" si="37">IFERROR(H94/H$9,"-")</f>
        <v>-</v>
      </c>
    </row>
    <row r="95" spans="2:11" x14ac:dyDescent="0.25">
      <c r="B95" s="163" t="s">
        <v>108</v>
      </c>
      <c r="C95" s="164" t="s">
        <v>329</v>
      </c>
      <c r="D95" s="164" t="s">
        <v>329</v>
      </c>
      <c r="E95" s="164" t="s">
        <v>329</v>
      </c>
      <c r="F95" s="164" t="s">
        <v>329</v>
      </c>
      <c r="G95" s="164" t="s">
        <v>329</v>
      </c>
      <c r="H95" s="164" t="s">
        <v>329</v>
      </c>
      <c r="I95" s="179" t="str">
        <f>IFERROR(H95/G95-1,"-")</f>
        <v>-</v>
      </c>
      <c r="J95" s="182" t="str">
        <f t="shared" si="36"/>
        <v>-</v>
      </c>
      <c r="K95" s="165" t="str">
        <f t="shared" si="37"/>
        <v>-</v>
      </c>
    </row>
    <row r="96" spans="2:11" x14ac:dyDescent="0.25">
      <c r="B96" s="163" t="s">
        <v>105</v>
      </c>
      <c r="C96" s="164" t="s">
        <v>329</v>
      </c>
      <c r="D96" s="164" t="s">
        <v>329</v>
      </c>
      <c r="E96" s="164" t="s">
        <v>329</v>
      </c>
      <c r="F96" s="164" t="s">
        <v>329</v>
      </c>
      <c r="G96" s="164" t="s">
        <v>329</v>
      </c>
      <c r="H96" s="164" t="s">
        <v>329</v>
      </c>
      <c r="I96" s="179" t="str">
        <f>IFERROR(H96/G96-1,"-")</f>
        <v>-</v>
      </c>
      <c r="J96" s="182" t="str">
        <f t="shared" si="36"/>
        <v>-</v>
      </c>
      <c r="K96" s="165" t="str">
        <f t="shared" si="37"/>
        <v>-</v>
      </c>
    </row>
    <row r="97" spans="2:11" x14ac:dyDescent="0.25">
      <c r="B97" s="159" t="s">
        <v>112</v>
      </c>
      <c r="C97" s="160" t="s">
        <v>329</v>
      </c>
      <c r="D97" s="160" t="s">
        <v>329</v>
      </c>
      <c r="E97" s="160" t="s">
        <v>329</v>
      </c>
      <c r="F97" s="160" t="s">
        <v>329</v>
      </c>
      <c r="G97" s="160" t="s">
        <v>329</v>
      </c>
      <c r="H97" s="160" t="s">
        <v>329</v>
      </c>
      <c r="I97" s="178" t="str">
        <f>IFERROR(H97/G97-1,"-")</f>
        <v>-</v>
      </c>
      <c r="J97" s="181" t="str">
        <f t="shared" si="36"/>
        <v>-</v>
      </c>
      <c r="K97" s="161" t="str">
        <f t="shared" si="37"/>
        <v>-</v>
      </c>
    </row>
    <row r="98" spans="2:11" x14ac:dyDescent="0.25">
      <c r="B98" s="163" t="s">
        <v>115</v>
      </c>
      <c r="C98" s="164" t="s">
        <v>329</v>
      </c>
      <c r="D98" s="164" t="s">
        <v>329</v>
      </c>
      <c r="E98" s="164" t="s">
        <v>329</v>
      </c>
      <c r="F98" s="164" t="s">
        <v>329</v>
      </c>
      <c r="G98" s="164" t="s">
        <v>329</v>
      </c>
      <c r="H98" s="164" t="s">
        <v>329</v>
      </c>
      <c r="I98" s="179" t="str">
        <f t="shared" ref="I98:I105" si="38">IFERROR(H98/G98-1,"-")</f>
        <v>-</v>
      </c>
      <c r="J98" s="182" t="str">
        <f t="shared" si="36"/>
        <v>-</v>
      </c>
      <c r="K98" s="165" t="str">
        <f t="shared" si="37"/>
        <v>-</v>
      </c>
    </row>
    <row r="99" spans="2:11" x14ac:dyDescent="0.25">
      <c r="B99" s="163" t="s">
        <v>118</v>
      </c>
      <c r="C99" s="164" t="s">
        <v>329</v>
      </c>
      <c r="D99" s="164" t="s">
        <v>329</v>
      </c>
      <c r="E99" s="164" t="s">
        <v>329</v>
      </c>
      <c r="F99" s="164" t="s">
        <v>329</v>
      </c>
      <c r="G99" s="164" t="s">
        <v>329</v>
      </c>
      <c r="H99" s="164" t="s">
        <v>329</v>
      </c>
      <c r="I99" s="179" t="str">
        <f t="shared" si="38"/>
        <v>-</v>
      </c>
      <c r="J99" s="182" t="str">
        <f t="shared" si="36"/>
        <v>-</v>
      </c>
      <c r="K99" s="165" t="str">
        <f t="shared" si="37"/>
        <v>-</v>
      </c>
    </row>
    <row r="100" spans="2:11" x14ac:dyDescent="0.25">
      <c r="B100" s="163" t="s">
        <v>121</v>
      </c>
      <c r="C100" s="164" t="s">
        <v>329</v>
      </c>
      <c r="D100" s="164" t="s">
        <v>329</v>
      </c>
      <c r="E100" s="164" t="s">
        <v>329</v>
      </c>
      <c r="F100" s="164" t="s">
        <v>329</v>
      </c>
      <c r="G100" s="164" t="s">
        <v>329</v>
      </c>
      <c r="H100" s="164" t="s">
        <v>329</v>
      </c>
      <c r="I100" s="179" t="str">
        <f t="shared" si="38"/>
        <v>-</v>
      </c>
      <c r="J100" s="182" t="str">
        <f t="shared" si="36"/>
        <v>-</v>
      </c>
      <c r="K100" s="165" t="str">
        <f t="shared" si="37"/>
        <v>-</v>
      </c>
    </row>
    <row r="101" spans="2:11" x14ac:dyDescent="0.25">
      <c r="B101" s="163" t="s">
        <v>128</v>
      </c>
      <c r="C101" s="164" t="s">
        <v>329</v>
      </c>
      <c r="D101" s="164" t="s">
        <v>329</v>
      </c>
      <c r="E101" s="164" t="s">
        <v>329</v>
      </c>
      <c r="F101" s="164" t="s">
        <v>329</v>
      </c>
      <c r="G101" s="164" t="s">
        <v>329</v>
      </c>
      <c r="H101" s="164" t="s">
        <v>329</v>
      </c>
      <c r="I101" s="179" t="str">
        <f t="shared" si="38"/>
        <v>-</v>
      </c>
      <c r="J101" s="182" t="str">
        <f t="shared" si="36"/>
        <v>-</v>
      </c>
      <c r="K101" s="165" t="str">
        <f t="shared" si="37"/>
        <v>-</v>
      </c>
    </row>
    <row r="102" spans="2:11" x14ac:dyDescent="0.25">
      <c r="B102" s="163" t="s">
        <v>124</v>
      </c>
      <c r="C102" s="164" t="s">
        <v>329</v>
      </c>
      <c r="D102" s="164" t="s">
        <v>329</v>
      </c>
      <c r="E102" s="164" t="s">
        <v>329</v>
      </c>
      <c r="F102" s="164" t="s">
        <v>329</v>
      </c>
      <c r="G102" s="164" t="s">
        <v>329</v>
      </c>
      <c r="H102" s="164" t="s">
        <v>329</v>
      </c>
      <c r="I102" s="179" t="str">
        <f t="shared" si="38"/>
        <v>-</v>
      </c>
      <c r="J102" s="182" t="str">
        <f t="shared" si="36"/>
        <v>-</v>
      </c>
      <c r="K102" s="165" t="str">
        <f t="shared" si="37"/>
        <v>-</v>
      </c>
    </row>
    <row r="103" spans="2:11" x14ac:dyDescent="0.25">
      <c r="B103" s="163" t="s">
        <v>133</v>
      </c>
      <c r="C103" s="164" t="s">
        <v>329</v>
      </c>
      <c r="D103" s="164" t="s">
        <v>329</v>
      </c>
      <c r="E103" s="164" t="s">
        <v>329</v>
      </c>
      <c r="F103" s="164" t="s">
        <v>329</v>
      </c>
      <c r="G103" s="164" t="s">
        <v>329</v>
      </c>
      <c r="H103" s="164" t="s">
        <v>329</v>
      </c>
      <c r="I103" s="179" t="str">
        <f t="shared" si="38"/>
        <v>-</v>
      </c>
      <c r="J103" s="182" t="str">
        <f t="shared" si="36"/>
        <v>-</v>
      </c>
      <c r="K103" s="165" t="str">
        <f t="shared" si="37"/>
        <v>-</v>
      </c>
    </row>
    <row r="104" spans="2:11" x14ac:dyDescent="0.25">
      <c r="B104" s="163" t="s">
        <v>136</v>
      </c>
      <c r="C104" s="164" t="s">
        <v>329</v>
      </c>
      <c r="D104" s="164" t="s">
        <v>329</v>
      </c>
      <c r="E104" s="164" t="s">
        <v>329</v>
      </c>
      <c r="F104" s="164" t="s">
        <v>329</v>
      </c>
      <c r="G104" s="164" t="s">
        <v>329</v>
      </c>
      <c r="H104" s="164" t="s">
        <v>329</v>
      </c>
      <c r="I104" s="179" t="str">
        <f t="shared" si="38"/>
        <v>-</v>
      </c>
      <c r="J104" s="182" t="str">
        <f t="shared" si="36"/>
        <v>-</v>
      </c>
      <c r="K104" s="165" t="str">
        <f t="shared" si="37"/>
        <v>-</v>
      </c>
    </row>
    <row r="105" spans="2:11" x14ac:dyDescent="0.25">
      <c r="B105" s="168" t="s">
        <v>150</v>
      </c>
      <c r="C105" s="169" t="str">
        <f t="shared" ref="C105:H105" si="39">IFERROR(C97-SUM(C98:C104),"nd")</f>
        <v>nd</v>
      </c>
      <c r="D105" s="169" t="str">
        <f t="shared" si="39"/>
        <v>nd</v>
      </c>
      <c r="E105" s="169" t="str">
        <f t="shared" si="39"/>
        <v>nd</v>
      </c>
      <c r="F105" s="169" t="str">
        <f t="shared" si="39"/>
        <v>nd</v>
      </c>
      <c r="G105" s="169" t="str">
        <f t="shared" si="39"/>
        <v>nd</v>
      </c>
      <c r="H105" s="169" t="str">
        <f t="shared" si="39"/>
        <v>nd</v>
      </c>
      <c r="I105" s="180" t="str">
        <f t="shared" si="38"/>
        <v>-</v>
      </c>
      <c r="J105" s="183" t="str">
        <f t="shared" si="36"/>
        <v>-</v>
      </c>
      <c r="K105" s="170" t="str">
        <f t="shared" si="37"/>
        <v>-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IFERROR(C108+C111,"nd")</f>
        <v>34</v>
      </c>
      <c r="D107" s="176">
        <f t="shared" si="40"/>
        <v>10187</v>
      </c>
      <c r="E107" s="176">
        <f t="shared" si="40"/>
        <v>11931</v>
      </c>
      <c r="F107" s="176">
        <f t="shared" si="40"/>
        <v>11919</v>
      </c>
      <c r="G107" s="176">
        <f t="shared" si="40"/>
        <v>12964</v>
      </c>
      <c r="H107" s="176">
        <f t="shared" si="40"/>
        <v>13594</v>
      </c>
      <c r="I107" s="177">
        <f>IFERROR(H107/G107-1,"-")</f>
        <v>4.8596112311015016E-2</v>
      </c>
      <c r="J107" s="176">
        <f>IFERROR(H107-G107,"-")</f>
        <v>630</v>
      </c>
      <c r="K107" s="177">
        <f>IFERROR(H107/H$9,"-")</f>
        <v>2.7850564939920715E-2</v>
      </c>
    </row>
    <row r="108" spans="2:11" x14ac:dyDescent="0.25">
      <c r="B108" s="159" t="s">
        <v>102</v>
      </c>
      <c r="C108" s="160">
        <v>28</v>
      </c>
      <c r="D108" s="160">
        <v>2061</v>
      </c>
      <c r="E108" s="160">
        <v>1945</v>
      </c>
      <c r="F108" s="160">
        <v>1386</v>
      </c>
      <c r="G108" s="160">
        <v>2037</v>
      </c>
      <c r="H108" s="160">
        <v>2114</v>
      </c>
      <c r="I108" s="178">
        <f>IFERROR(H108/G108-1,"-")</f>
        <v>3.7800687285223455E-2</v>
      </c>
      <c r="J108" s="181">
        <f t="shared" ref="J108:J119" si="41">IFERROR(H108-G108,"-")</f>
        <v>77</v>
      </c>
      <c r="K108" s="161">
        <f t="shared" ref="K108:K119" si="42">IFERROR(H108/H$9,"-")</f>
        <v>4.3310353305129022E-3</v>
      </c>
    </row>
    <row r="109" spans="2:11" x14ac:dyDescent="0.25">
      <c r="B109" s="163" t="s">
        <v>108</v>
      </c>
      <c r="C109" s="164">
        <v>22</v>
      </c>
      <c r="D109" s="164">
        <v>1458</v>
      </c>
      <c r="E109" s="164">
        <v>1307</v>
      </c>
      <c r="F109" s="164">
        <v>662</v>
      </c>
      <c r="G109" s="164">
        <v>1070</v>
      </c>
      <c r="H109" s="164">
        <v>1475</v>
      </c>
      <c r="I109" s="179">
        <f>IFERROR(H109/G109-1,"-")</f>
        <v>0.37850467289719636</v>
      </c>
      <c r="J109" s="182">
        <f t="shared" si="41"/>
        <v>405</v>
      </c>
      <c r="K109" s="165">
        <f t="shared" si="42"/>
        <v>3.0218907816965614E-3</v>
      </c>
    </row>
    <row r="110" spans="2:11" x14ac:dyDescent="0.25">
      <c r="B110" s="163" t="s">
        <v>105</v>
      </c>
      <c r="C110" s="164">
        <v>6</v>
      </c>
      <c r="D110" s="164">
        <v>603</v>
      </c>
      <c r="E110" s="164">
        <v>638</v>
      </c>
      <c r="F110" s="164">
        <v>724</v>
      </c>
      <c r="G110" s="164">
        <v>967</v>
      </c>
      <c r="H110" s="164">
        <v>639</v>
      </c>
      <c r="I110" s="179">
        <f>IFERROR(H110/G110-1,"-")</f>
        <v>-0.3391933815925543</v>
      </c>
      <c r="J110" s="182">
        <f t="shared" si="41"/>
        <v>-328</v>
      </c>
      <c r="K110" s="165">
        <f t="shared" si="42"/>
        <v>1.3091445488163408E-3</v>
      </c>
    </row>
    <row r="111" spans="2:11" x14ac:dyDescent="0.25">
      <c r="B111" s="159" t="s">
        <v>112</v>
      </c>
      <c r="C111" s="160">
        <v>6</v>
      </c>
      <c r="D111" s="160">
        <v>8126</v>
      </c>
      <c r="E111" s="160">
        <v>9986</v>
      </c>
      <c r="F111" s="160">
        <v>10533</v>
      </c>
      <c r="G111" s="160">
        <v>10927</v>
      </c>
      <c r="H111" s="160">
        <v>11480</v>
      </c>
      <c r="I111" s="178">
        <f>IFERROR(H111/G111-1,"-")</f>
        <v>5.0608584240871224E-2</v>
      </c>
      <c r="J111" s="181">
        <f t="shared" si="41"/>
        <v>553</v>
      </c>
      <c r="K111" s="161">
        <f t="shared" si="42"/>
        <v>2.3519529609407813E-2</v>
      </c>
    </row>
    <row r="112" spans="2:11" x14ac:dyDescent="0.25">
      <c r="B112" s="163" t="s">
        <v>115</v>
      </c>
      <c r="C112" s="164">
        <v>0</v>
      </c>
      <c r="D112" s="164">
        <v>4896</v>
      </c>
      <c r="E112" s="164">
        <v>5884</v>
      </c>
      <c r="F112" s="164">
        <v>5857</v>
      </c>
      <c r="G112" s="164">
        <v>5915</v>
      </c>
      <c r="H112" s="164">
        <v>6328</v>
      </c>
      <c r="I112" s="179">
        <f t="shared" ref="I112:I119" si="43">IFERROR(H112/G112-1,"-")</f>
        <v>6.9822485207100549E-2</v>
      </c>
      <c r="J112" s="182">
        <f t="shared" si="41"/>
        <v>413</v>
      </c>
      <c r="K112" s="165">
        <f t="shared" si="42"/>
        <v>1.2964423638356501E-2</v>
      </c>
    </row>
    <row r="113" spans="2:11" x14ac:dyDescent="0.25">
      <c r="B113" s="163" t="s">
        <v>118</v>
      </c>
      <c r="C113" s="164">
        <v>4</v>
      </c>
      <c r="D113" s="164">
        <v>362</v>
      </c>
      <c r="E113" s="164">
        <v>584</v>
      </c>
      <c r="F113" s="164">
        <v>576</v>
      </c>
      <c r="G113" s="164">
        <v>615</v>
      </c>
      <c r="H113" s="164">
        <v>793</v>
      </c>
      <c r="I113" s="179">
        <f t="shared" si="43"/>
        <v>0.2894308943089432</v>
      </c>
      <c r="J113" s="182">
        <f t="shared" si="41"/>
        <v>178</v>
      </c>
      <c r="K113" s="165">
        <f t="shared" si="42"/>
        <v>1.6246504338205919E-3</v>
      </c>
    </row>
    <row r="114" spans="2:11" x14ac:dyDescent="0.25">
      <c r="B114" s="163" t="s">
        <v>121</v>
      </c>
      <c r="C114" s="164">
        <v>0</v>
      </c>
      <c r="D114" s="164">
        <v>394</v>
      </c>
      <c r="E114" s="164">
        <v>549</v>
      </c>
      <c r="F114" s="164">
        <v>499</v>
      </c>
      <c r="G114" s="164">
        <v>597</v>
      </c>
      <c r="H114" s="164">
        <v>726</v>
      </c>
      <c r="I114" s="179">
        <f t="shared" si="43"/>
        <v>0.21608040201005019</v>
      </c>
      <c r="J114" s="182">
        <f t="shared" si="41"/>
        <v>129</v>
      </c>
      <c r="K114" s="165">
        <f t="shared" si="42"/>
        <v>1.4873848864486124E-3</v>
      </c>
    </row>
    <row r="115" spans="2:11" x14ac:dyDescent="0.25">
      <c r="B115" s="163" t="s">
        <v>128</v>
      </c>
      <c r="C115" s="164">
        <v>1</v>
      </c>
      <c r="D115" s="164">
        <v>199</v>
      </c>
      <c r="E115" s="164">
        <v>214</v>
      </c>
      <c r="F115" s="164">
        <v>230</v>
      </c>
      <c r="G115" s="164">
        <v>261</v>
      </c>
      <c r="H115" s="164">
        <v>270</v>
      </c>
      <c r="I115" s="179">
        <f t="shared" si="43"/>
        <v>3.4482758620689724E-2</v>
      </c>
      <c r="J115" s="182">
        <f t="shared" si="41"/>
        <v>9</v>
      </c>
      <c r="K115" s="165">
        <f t="shared" si="42"/>
        <v>5.5315966851394679E-4</v>
      </c>
    </row>
    <row r="116" spans="2:11" x14ac:dyDescent="0.25">
      <c r="B116" s="163" t="s">
        <v>124</v>
      </c>
      <c r="C116" s="164">
        <v>1</v>
      </c>
      <c r="D116" s="164">
        <v>173</v>
      </c>
      <c r="E116" s="164">
        <v>207</v>
      </c>
      <c r="F116" s="164">
        <v>162</v>
      </c>
      <c r="G116" s="164">
        <v>201</v>
      </c>
      <c r="H116" s="164">
        <v>307</v>
      </c>
      <c r="I116" s="179">
        <f t="shared" si="43"/>
        <v>0.52736318407960203</v>
      </c>
      <c r="J116" s="182">
        <f t="shared" si="41"/>
        <v>106</v>
      </c>
      <c r="K116" s="165">
        <f t="shared" si="42"/>
        <v>6.2896303049548761E-4</v>
      </c>
    </row>
    <row r="117" spans="2:11" x14ac:dyDescent="0.25">
      <c r="B117" s="163" t="s">
        <v>133</v>
      </c>
      <c r="C117" s="164">
        <v>0</v>
      </c>
      <c r="D117" s="164">
        <v>52</v>
      </c>
      <c r="E117" s="164">
        <v>108</v>
      </c>
      <c r="F117" s="164">
        <v>65</v>
      </c>
      <c r="G117" s="164">
        <v>55</v>
      </c>
      <c r="H117" s="164">
        <v>37</v>
      </c>
      <c r="I117" s="179">
        <f t="shared" si="43"/>
        <v>-0.32727272727272727</v>
      </c>
      <c r="J117" s="182">
        <f t="shared" si="41"/>
        <v>-18</v>
      </c>
      <c r="K117" s="165">
        <f t="shared" si="42"/>
        <v>7.5803361981540858E-5</v>
      </c>
    </row>
    <row r="118" spans="2:11" x14ac:dyDescent="0.25">
      <c r="B118" s="163" t="s">
        <v>136</v>
      </c>
      <c r="C118" s="164">
        <v>0</v>
      </c>
      <c r="D118" s="164">
        <v>70</v>
      </c>
      <c r="E118" s="164">
        <v>60</v>
      </c>
      <c r="F118" s="164">
        <v>65</v>
      </c>
      <c r="G118" s="164">
        <v>53</v>
      </c>
      <c r="H118" s="164">
        <v>67</v>
      </c>
      <c r="I118" s="179">
        <f t="shared" si="43"/>
        <v>0.26415094339622636</v>
      </c>
      <c r="J118" s="182">
        <f t="shared" si="41"/>
        <v>14</v>
      </c>
      <c r="K118" s="165">
        <f t="shared" si="42"/>
        <v>1.3726554737197939E-4</v>
      </c>
    </row>
    <row r="119" spans="2:11" x14ac:dyDescent="0.25">
      <c r="B119" s="168" t="s">
        <v>150</v>
      </c>
      <c r="C119" s="169">
        <f t="shared" ref="C119:H119" si="44">IFERROR(C111-SUM(C112:C118),"nd")</f>
        <v>0</v>
      </c>
      <c r="D119" s="169">
        <f t="shared" si="44"/>
        <v>1980</v>
      </c>
      <c r="E119" s="169">
        <f t="shared" si="44"/>
        <v>2380</v>
      </c>
      <c r="F119" s="169">
        <f t="shared" si="44"/>
        <v>3079</v>
      </c>
      <c r="G119" s="169">
        <f t="shared" si="44"/>
        <v>3230</v>
      </c>
      <c r="H119" s="169">
        <f t="shared" si="44"/>
        <v>2952</v>
      </c>
      <c r="I119" s="180">
        <f t="shared" si="43"/>
        <v>-8.6068111455108398E-2</v>
      </c>
      <c r="J119" s="183">
        <f t="shared" si="41"/>
        <v>-278</v>
      </c>
      <c r="K119" s="170">
        <f t="shared" si="42"/>
        <v>6.0478790424191515E-3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 t="str">
        <f t="shared" ref="C121:H121" si="45">IFERROR(C122+C125,"nd")</f>
        <v>nd</v>
      </c>
      <c r="D121" s="176" t="str">
        <f t="shared" si="45"/>
        <v>nd</v>
      </c>
      <c r="E121" s="176" t="str">
        <f t="shared" si="45"/>
        <v>nd</v>
      </c>
      <c r="F121" s="176" t="str">
        <f t="shared" si="45"/>
        <v>nd</v>
      </c>
      <c r="G121" s="176" t="str">
        <f t="shared" si="45"/>
        <v>nd</v>
      </c>
      <c r="H121" s="176" t="str">
        <f t="shared" si="45"/>
        <v>nd</v>
      </c>
      <c r="I121" s="177" t="str">
        <f>IFERROR(H121/G121-1,"-")</f>
        <v>-</v>
      </c>
      <c r="J121" s="176" t="str">
        <f>IFERROR(H121-G121,"-")</f>
        <v>-</v>
      </c>
      <c r="K121" s="177" t="str">
        <f>IFERROR(H121/H$9,"-")</f>
        <v>-</v>
      </c>
    </row>
    <row r="122" spans="2:11" x14ac:dyDescent="0.25">
      <c r="B122" s="159" t="s">
        <v>102</v>
      </c>
      <c r="C122" s="160" t="s">
        <v>329</v>
      </c>
      <c r="D122" s="160" t="s">
        <v>329</v>
      </c>
      <c r="E122" s="160" t="s">
        <v>329</v>
      </c>
      <c r="F122" s="160" t="s">
        <v>329</v>
      </c>
      <c r="G122" s="160" t="s">
        <v>329</v>
      </c>
      <c r="H122" s="160" t="s">
        <v>329</v>
      </c>
      <c r="I122" s="178" t="str">
        <f>IFERROR(H122/G122-1,"-")</f>
        <v>-</v>
      </c>
      <c r="J122" s="181" t="str">
        <f t="shared" ref="J122:J133" si="46">IFERROR(H122-G122,"-")</f>
        <v>-</v>
      </c>
      <c r="K122" s="161" t="str">
        <f t="shared" ref="K122:K133" si="47">IFERROR(H122/H$9,"-")</f>
        <v>-</v>
      </c>
    </row>
    <row r="123" spans="2:11" x14ac:dyDescent="0.25">
      <c r="B123" s="163" t="s">
        <v>108</v>
      </c>
      <c r="C123" s="164" t="s">
        <v>329</v>
      </c>
      <c r="D123" s="164" t="s">
        <v>329</v>
      </c>
      <c r="E123" s="164" t="s">
        <v>329</v>
      </c>
      <c r="F123" s="164" t="s">
        <v>329</v>
      </c>
      <c r="G123" s="164" t="s">
        <v>329</v>
      </c>
      <c r="H123" s="164" t="s">
        <v>329</v>
      </c>
      <c r="I123" s="179" t="str">
        <f>IFERROR(H123/G123-1,"-")</f>
        <v>-</v>
      </c>
      <c r="J123" s="182" t="str">
        <f t="shared" si="46"/>
        <v>-</v>
      </c>
      <c r="K123" s="165" t="str">
        <f t="shared" si="47"/>
        <v>-</v>
      </c>
    </row>
    <row r="124" spans="2:11" x14ac:dyDescent="0.25">
      <c r="B124" s="163" t="s">
        <v>105</v>
      </c>
      <c r="C124" s="164" t="s">
        <v>329</v>
      </c>
      <c r="D124" s="164" t="s">
        <v>329</v>
      </c>
      <c r="E124" s="164" t="s">
        <v>329</v>
      </c>
      <c r="F124" s="164" t="s">
        <v>329</v>
      </c>
      <c r="G124" s="164" t="s">
        <v>329</v>
      </c>
      <c r="H124" s="164" t="s">
        <v>329</v>
      </c>
      <c r="I124" s="179" t="str">
        <f>IFERROR(H124/G124-1,"-")</f>
        <v>-</v>
      </c>
      <c r="J124" s="182" t="str">
        <f t="shared" si="46"/>
        <v>-</v>
      </c>
      <c r="K124" s="165" t="str">
        <f t="shared" si="47"/>
        <v>-</v>
      </c>
    </row>
    <row r="125" spans="2:11" x14ac:dyDescent="0.25">
      <c r="B125" s="159" t="s">
        <v>112</v>
      </c>
      <c r="C125" s="160" t="s">
        <v>329</v>
      </c>
      <c r="D125" s="160" t="s">
        <v>329</v>
      </c>
      <c r="E125" s="160" t="s">
        <v>329</v>
      </c>
      <c r="F125" s="160" t="s">
        <v>329</v>
      </c>
      <c r="G125" s="160" t="s">
        <v>329</v>
      </c>
      <c r="H125" s="160" t="s">
        <v>329</v>
      </c>
      <c r="I125" s="178" t="str">
        <f>IFERROR(H125/G125-1,"-")</f>
        <v>-</v>
      </c>
      <c r="J125" s="181" t="str">
        <f t="shared" si="46"/>
        <v>-</v>
      </c>
      <c r="K125" s="161" t="str">
        <f t="shared" si="47"/>
        <v>-</v>
      </c>
    </row>
    <row r="126" spans="2:11" x14ac:dyDescent="0.25">
      <c r="B126" s="163" t="s">
        <v>115</v>
      </c>
      <c r="C126" s="164" t="s">
        <v>329</v>
      </c>
      <c r="D126" s="164" t="s">
        <v>329</v>
      </c>
      <c r="E126" s="164" t="s">
        <v>329</v>
      </c>
      <c r="F126" s="164" t="s">
        <v>329</v>
      </c>
      <c r="G126" s="164" t="s">
        <v>329</v>
      </c>
      <c r="H126" s="164" t="s">
        <v>329</v>
      </c>
      <c r="I126" s="179" t="str">
        <f t="shared" ref="I126:I133" si="48">IFERROR(H126/G126-1,"-")</f>
        <v>-</v>
      </c>
      <c r="J126" s="182" t="str">
        <f t="shared" si="46"/>
        <v>-</v>
      </c>
      <c r="K126" s="165" t="str">
        <f t="shared" si="47"/>
        <v>-</v>
      </c>
    </row>
    <row r="127" spans="2:11" x14ac:dyDescent="0.25">
      <c r="B127" s="163" t="s">
        <v>118</v>
      </c>
      <c r="C127" s="164" t="s">
        <v>329</v>
      </c>
      <c r="D127" s="164" t="s">
        <v>329</v>
      </c>
      <c r="E127" s="164" t="s">
        <v>329</v>
      </c>
      <c r="F127" s="164" t="s">
        <v>329</v>
      </c>
      <c r="G127" s="164" t="s">
        <v>329</v>
      </c>
      <c r="H127" s="164" t="s">
        <v>329</v>
      </c>
      <c r="I127" s="179" t="str">
        <f t="shared" si="48"/>
        <v>-</v>
      </c>
      <c r="J127" s="182" t="str">
        <f t="shared" si="46"/>
        <v>-</v>
      </c>
      <c r="K127" s="165" t="str">
        <f t="shared" si="47"/>
        <v>-</v>
      </c>
    </row>
    <row r="128" spans="2:11" x14ac:dyDescent="0.25">
      <c r="B128" s="163" t="s">
        <v>121</v>
      </c>
      <c r="C128" s="164" t="s">
        <v>329</v>
      </c>
      <c r="D128" s="164" t="s">
        <v>329</v>
      </c>
      <c r="E128" s="164" t="s">
        <v>329</v>
      </c>
      <c r="F128" s="164" t="s">
        <v>329</v>
      </c>
      <c r="G128" s="164" t="s">
        <v>329</v>
      </c>
      <c r="H128" s="164" t="s">
        <v>329</v>
      </c>
      <c r="I128" s="179" t="str">
        <f t="shared" si="48"/>
        <v>-</v>
      </c>
      <c r="J128" s="182" t="str">
        <f t="shared" si="46"/>
        <v>-</v>
      </c>
      <c r="K128" s="165" t="str">
        <f t="shared" si="47"/>
        <v>-</v>
      </c>
    </row>
    <row r="129" spans="2:11" x14ac:dyDescent="0.25">
      <c r="B129" s="163" t="s">
        <v>128</v>
      </c>
      <c r="C129" s="164" t="s">
        <v>329</v>
      </c>
      <c r="D129" s="164" t="s">
        <v>329</v>
      </c>
      <c r="E129" s="164" t="s">
        <v>329</v>
      </c>
      <c r="F129" s="164" t="s">
        <v>329</v>
      </c>
      <c r="G129" s="164" t="s">
        <v>329</v>
      </c>
      <c r="H129" s="164" t="s">
        <v>329</v>
      </c>
      <c r="I129" s="179" t="str">
        <f t="shared" si="48"/>
        <v>-</v>
      </c>
      <c r="J129" s="182" t="str">
        <f t="shared" si="46"/>
        <v>-</v>
      </c>
      <c r="K129" s="165" t="str">
        <f t="shared" si="47"/>
        <v>-</v>
      </c>
    </row>
    <row r="130" spans="2:11" x14ac:dyDescent="0.25">
      <c r="B130" s="163" t="s">
        <v>124</v>
      </c>
      <c r="C130" s="164" t="s">
        <v>329</v>
      </c>
      <c r="D130" s="164" t="s">
        <v>329</v>
      </c>
      <c r="E130" s="164" t="s">
        <v>329</v>
      </c>
      <c r="F130" s="164" t="s">
        <v>329</v>
      </c>
      <c r="G130" s="164" t="s">
        <v>329</v>
      </c>
      <c r="H130" s="164" t="s">
        <v>329</v>
      </c>
      <c r="I130" s="179" t="str">
        <f t="shared" si="48"/>
        <v>-</v>
      </c>
      <c r="J130" s="182" t="str">
        <f t="shared" si="46"/>
        <v>-</v>
      </c>
      <c r="K130" s="165" t="str">
        <f t="shared" si="47"/>
        <v>-</v>
      </c>
    </row>
    <row r="131" spans="2:11" x14ac:dyDescent="0.25">
      <c r="B131" s="163" t="s">
        <v>133</v>
      </c>
      <c r="C131" s="164" t="s">
        <v>329</v>
      </c>
      <c r="D131" s="164" t="s">
        <v>329</v>
      </c>
      <c r="E131" s="164" t="s">
        <v>329</v>
      </c>
      <c r="F131" s="164" t="s">
        <v>329</v>
      </c>
      <c r="G131" s="164" t="s">
        <v>329</v>
      </c>
      <c r="H131" s="164" t="s">
        <v>329</v>
      </c>
      <c r="I131" s="179" t="str">
        <f t="shared" si="48"/>
        <v>-</v>
      </c>
      <c r="J131" s="182" t="str">
        <f t="shared" si="46"/>
        <v>-</v>
      </c>
      <c r="K131" s="165" t="str">
        <f t="shared" si="47"/>
        <v>-</v>
      </c>
    </row>
    <row r="132" spans="2:11" x14ac:dyDescent="0.25">
      <c r="B132" s="163" t="s">
        <v>136</v>
      </c>
      <c r="C132" s="164" t="s">
        <v>329</v>
      </c>
      <c r="D132" s="164" t="s">
        <v>329</v>
      </c>
      <c r="E132" s="164" t="s">
        <v>329</v>
      </c>
      <c r="F132" s="164" t="s">
        <v>329</v>
      </c>
      <c r="G132" s="164" t="s">
        <v>329</v>
      </c>
      <c r="H132" s="164" t="s">
        <v>329</v>
      </c>
      <c r="I132" s="179" t="str">
        <f t="shared" si="48"/>
        <v>-</v>
      </c>
      <c r="J132" s="182" t="str">
        <f t="shared" si="46"/>
        <v>-</v>
      </c>
      <c r="K132" s="165" t="str">
        <f t="shared" si="47"/>
        <v>-</v>
      </c>
    </row>
    <row r="133" spans="2:11" x14ac:dyDescent="0.25">
      <c r="B133" s="168" t="s">
        <v>150</v>
      </c>
      <c r="C133" s="169" t="str">
        <f t="shared" ref="C133:H133" si="49">IFERROR(C125-SUM(C126:C132),"nd")</f>
        <v>nd</v>
      </c>
      <c r="D133" s="169" t="str">
        <f t="shared" si="49"/>
        <v>nd</v>
      </c>
      <c r="E133" s="169" t="str">
        <f t="shared" si="49"/>
        <v>nd</v>
      </c>
      <c r="F133" s="169" t="str">
        <f t="shared" si="49"/>
        <v>nd</v>
      </c>
      <c r="G133" s="169" t="str">
        <f t="shared" si="49"/>
        <v>nd</v>
      </c>
      <c r="H133" s="169" t="str">
        <f t="shared" si="49"/>
        <v>nd</v>
      </c>
      <c r="I133" s="180" t="str">
        <f t="shared" si="48"/>
        <v>-</v>
      </c>
      <c r="J133" s="183" t="str">
        <f t="shared" si="46"/>
        <v>-</v>
      </c>
      <c r="K133" s="170" t="str">
        <f t="shared" si="47"/>
        <v>-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IFERROR(C136+C139,"nd")</f>
        <v>4831</v>
      </c>
      <c r="D135" s="176">
        <f t="shared" si="50"/>
        <v>18374</v>
      </c>
      <c r="E135" s="176">
        <f t="shared" si="50"/>
        <v>19874</v>
      </c>
      <c r="F135" s="176">
        <f t="shared" si="50"/>
        <v>20869</v>
      </c>
      <c r="G135" s="176">
        <f t="shared" si="50"/>
        <v>21438</v>
      </c>
      <c r="H135" s="176">
        <f t="shared" si="50"/>
        <v>20526</v>
      </c>
      <c r="I135" s="177">
        <f>IFERROR(H135/G135-1,"-")</f>
        <v>-4.2541281835992151E-2</v>
      </c>
      <c r="J135" s="176">
        <f>IFERROR(H135-G135,"-")</f>
        <v>-912</v>
      </c>
      <c r="K135" s="177">
        <f>IFERROR(H135/H$9,"-")</f>
        <v>4.2052427244138046E-2</v>
      </c>
    </row>
    <row r="136" spans="2:11" x14ac:dyDescent="0.25">
      <c r="B136" s="159" t="s">
        <v>102</v>
      </c>
      <c r="C136" s="160">
        <v>2118</v>
      </c>
      <c r="D136" s="160">
        <v>1787</v>
      </c>
      <c r="E136" s="160">
        <v>2871</v>
      </c>
      <c r="F136" s="160">
        <v>2186</v>
      </c>
      <c r="G136" s="160">
        <v>2113</v>
      </c>
      <c r="H136" s="160">
        <v>2510</v>
      </c>
      <c r="I136" s="178">
        <f>IFERROR(H136/G136-1,"-")</f>
        <v>0.18788452437292946</v>
      </c>
      <c r="J136" s="181">
        <f t="shared" ref="J136:J147" si="51">IFERROR(H136-G136,"-")</f>
        <v>397</v>
      </c>
      <c r="K136" s="161">
        <f t="shared" ref="K136:K147" si="52">IFERROR(H136/H$9,"-")</f>
        <v>5.1423361776666903E-3</v>
      </c>
    </row>
    <row r="137" spans="2:11" x14ac:dyDescent="0.25">
      <c r="B137" s="163" t="s">
        <v>108</v>
      </c>
      <c r="C137" s="164">
        <v>1523</v>
      </c>
      <c r="D137" s="164">
        <v>1141</v>
      </c>
      <c r="E137" s="164">
        <v>1979</v>
      </c>
      <c r="F137" s="164">
        <v>1541</v>
      </c>
      <c r="G137" s="164">
        <v>1304</v>
      </c>
      <c r="H137" s="164">
        <v>1566</v>
      </c>
      <c r="I137" s="179">
        <f>IFERROR(H137/G137-1,"-")</f>
        <v>0.20092024539877307</v>
      </c>
      <c r="J137" s="182">
        <f t="shared" si="51"/>
        <v>262</v>
      </c>
      <c r="K137" s="165">
        <f t="shared" si="52"/>
        <v>3.2083260773808913E-3</v>
      </c>
    </row>
    <row r="138" spans="2:11" x14ac:dyDescent="0.25">
      <c r="B138" s="163" t="s">
        <v>105</v>
      </c>
      <c r="C138" s="164">
        <v>595</v>
      </c>
      <c r="D138" s="164">
        <v>646</v>
      </c>
      <c r="E138" s="164">
        <v>892</v>
      </c>
      <c r="F138" s="164">
        <v>645</v>
      </c>
      <c r="G138" s="164">
        <v>809</v>
      </c>
      <c r="H138" s="164">
        <v>944</v>
      </c>
      <c r="I138" s="179">
        <f>IFERROR(H138/G138-1,"-")</f>
        <v>0.16687268232385666</v>
      </c>
      <c r="J138" s="182">
        <f t="shared" si="51"/>
        <v>135</v>
      </c>
      <c r="K138" s="165">
        <f t="shared" si="52"/>
        <v>1.9340101002857991E-3</v>
      </c>
    </row>
    <row r="139" spans="2:11" x14ac:dyDescent="0.25">
      <c r="B139" s="159" t="s">
        <v>112</v>
      </c>
      <c r="C139" s="160">
        <v>2713</v>
      </c>
      <c r="D139" s="160">
        <v>16587</v>
      </c>
      <c r="E139" s="160">
        <v>17003</v>
      </c>
      <c r="F139" s="160">
        <v>18683</v>
      </c>
      <c r="G139" s="160">
        <v>19325</v>
      </c>
      <c r="H139" s="160">
        <v>18016</v>
      </c>
      <c r="I139" s="178">
        <f>IFERROR(H139/G139-1,"-")</f>
        <v>-6.773609314359641E-2</v>
      </c>
      <c r="J139" s="181">
        <f t="shared" si="51"/>
        <v>-1309</v>
      </c>
      <c r="K139" s="161">
        <f t="shared" si="52"/>
        <v>3.6910091066471355E-2</v>
      </c>
    </row>
    <row r="140" spans="2:11" x14ac:dyDescent="0.25">
      <c r="B140" s="163" t="s">
        <v>115</v>
      </c>
      <c r="C140" s="164">
        <v>91</v>
      </c>
      <c r="D140" s="164">
        <v>5965</v>
      </c>
      <c r="E140" s="164">
        <v>6583</v>
      </c>
      <c r="F140" s="164">
        <v>7948</v>
      </c>
      <c r="G140" s="164">
        <v>8057</v>
      </c>
      <c r="H140" s="164">
        <v>7586</v>
      </c>
      <c r="I140" s="179">
        <f t="shared" ref="I140:I147" si="53">IFERROR(H140/G140-1,"-")</f>
        <v>-5.8458483306441655E-2</v>
      </c>
      <c r="J140" s="182">
        <f t="shared" si="51"/>
        <v>-471</v>
      </c>
      <c r="K140" s="165">
        <f t="shared" si="52"/>
        <v>1.5541737945728891E-2</v>
      </c>
    </row>
    <row r="141" spans="2:11" x14ac:dyDescent="0.25">
      <c r="B141" s="163" t="s">
        <v>118</v>
      </c>
      <c r="C141" s="164">
        <v>220</v>
      </c>
      <c r="D141" s="164">
        <v>1525</v>
      </c>
      <c r="E141" s="164">
        <v>1190</v>
      </c>
      <c r="F141" s="164">
        <v>1339</v>
      </c>
      <c r="G141" s="164">
        <v>1283</v>
      </c>
      <c r="H141" s="164">
        <v>1128</v>
      </c>
      <c r="I141" s="179">
        <f t="shared" si="53"/>
        <v>-0.12081060015588463</v>
      </c>
      <c r="J141" s="182">
        <f t="shared" si="51"/>
        <v>-155</v>
      </c>
      <c r="K141" s="165">
        <f t="shared" si="52"/>
        <v>2.3109781706804888E-3</v>
      </c>
    </row>
    <row r="142" spans="2:11" x14ac:dyDescent="0.25">
      <c r="B142" s="163" t="s">
        <v>121</v>
      </c>
      <c r="C142" s="164">
        <v>712</v>
      </c>
      <c r="D142" s="164">
        <v>1711</v>
      </c>
      <c r="E142" s="164">
        <v>1694</v>
      </c>
      <c r="F142" s="164">
        <v>1571</v>
      </c>
      <c r="G142" s="164">
        <v>1758</v>
      </c>
      <c r="H142" s="164">
        <v>1375</v>
      </c>
      <c r="I142" s="179">
        <f t="shared" si="53"/>
        <v>-0.21786120591581337</v>
      </c>
      <c r="J142" s="182">
        <f t="shared" si="51"/>
        <v>-383</v>
      </c>
      <c r="K142" s="165">
        <f t="shared" si="52"/>
        <v>2.8170168303950993E-3</v>
      </c>
    </row>
    <row r="143" spans="2:11" x14ac:dyDescent="0.25">
      <c r="B143" s="163" t="s">
        <v>128</v>
      </c>
      <c r="C143" s="164">
        <v>52</v>
      </c>
      <c r="D143" s="164">
        <v>782</v>
      </c>
      <c r="E143" s="164">
        <v>537</v>
      </c>
      <c r="F143" s="164">
        <v>571</v>
      </c>
      <c r="G143" s="164">
        <v>587</v>
      </c>
      <c r="H143" s="164">
        <v>479</v>
      </c>
      <c r="I143" s="179">
        <f t="shared" si="53"/>
        <v>-0.18398637137989782</v>
      </c>
      <c r="J143" s="182">
        <f t="shared" si="51"/>
        <v>-108</v>
      </c>
      <c r="K143" s="165">
        <f t="shared" si="52"/>
        <v>9.8134622673400193E-4</v>
      </c>
    </row>
    <row r="144" spans="2:11" x14ac:dyDescent="0.25">
      <c r="B144" s="163" t="s">
        <v>124</v>
      </c>
      <c r="C144" s="164">
        <v>29</v>
      </c>
      <c r="D144" s="164">
        <v>465</v>
      </c>
      <c r="E144" s="164">
        <v>296</v>
      </c>
      <c r="F144" s="164">
        <v>402</v>
      </c>
      <c r="G144" s="164">
        <v>389</v>
      </c>
      <c r="H144" s="164">
        <v>288</v>
      </c>
      <c r="I144" s="179">
        <f t="shared" si="53"/>
        <v>-0.25964010282776351</v>
      </c>
      <c r="J144" s="182">
        <f t="shared" si="51"/>
        <v>-101</v>
      </c>
      <c r="K144" s="165">
        <f t="shared" si="52"/>
        <v>5.9003697974820992E-4</v>
      </c>
    </row>
    <row r="145" spans="2:11" x14ac:dyDescent="0.25">
      <c r="B145" s="163" t="s">
        <v>133</v>
      </c>
      <c r="C145" s="164">
        <v>15</v>
      </c>
      <c r="D145" s="164">
        <v>219</v>
      </c>
      <c r="E145" s="164">
        <v>294</v>
      </c>
      <c r="F145" s="164">
        <v>182</v>
      </c>
      <c r="G145" s="164">
        <v>250</v>
      </c>
      <c r="H145" s="164">
        <v>331</v>
      </c>
      <c r="I145" s="179">
        <f t="shared" si="53"/>
        <v>0.32400000000000007</v>
      </c>
      <c r="J145" s="182">
        <f t="shared" si="51"/>
        <v>81</v>
      </c>
      <c r="K145" s="165">
        <f t="shared" si="52"/>
        <v>6.7813277880783844E-4</v>
      </c>
    </row>
    <row r="146" spans="2:11" x14ac:dyDescent="0.25">
      <c r="B146" s="163" t="s">
        <v>136</v>
      </c>
      <c r="C146" s="164">
        <v>4</v>
      </c>
      <c r="D146" s="164">
        <v>163</v>
      </c>
      <c r="E146" s="164">
        <v>286</v>
      </c>
      <c r="F146" s="164">
        <v>305</v>
      </c>
      <c r="G146" s="164">
        <v>272</v>
      </c>
      <c r="H146" s="164">
        <v>322</v>
      </c>
      <c r="I146" s="179">
        <f t="shared" si="53"/>
        <v>0.18382352941176472</v>
      </c>
      <c r="J146" s="182">
        <f t="shared" si="51"/>
        <v>50</v>
      </c>
      <c r="K146" s="165">
        <f t="shared" si="52"/>
        <v>6.5969412319070693E-4</v>
      </c>
    </row>
    <row r="147" spans="2:11" x14ac:dyDescent="0.25">
      <c r="B147" s="168" t="s">
        <v>150</v>
      </c>
      <c r="C147" s="169">
        <f t="shared" ref="C147:H147" si="54">IFERROR(C139-SUM(C140:C146),"nd")</f>
        <v>1590</v>
      </c>
      <c r="D147" s="169">
        <f t="shared" si="54"/>
        <v>5757</v>
      </c>
      <c r="E147" s="169">
        <f t="shared" si="54"/>
        <v>6123</v>
      </c>
      <c r="F147" s="169">
        <f t="shared" si="54"/>
        <v>6365</v>
      </c>
      <c r="G147" s="169">
        <f t="shared" si="54"/>
        <v>6729</v>
      </c>
      <c r="H147" s="169">
        <f t="shared" si="54"/>
        <v>6507</v>
      </c>
      <c r="I147" s="180">
        <f t="shared" si="53"/>
        <v>-3.2991529201961689E-2</v>
      </c>
      <c r="J147" s="183">
        <f t="shared" si="51"/>
        <v>-222</v>
      </c>
      <c r="K147" s="170">
        <f t="shared" si="52"/>
        <v>1.3331148011186117E-2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IFERROR(C150+C153,"nd")</f>
        <v>454</v>
      </c>
      <c r="D149" s="176">
        <f t="shared" si="55"/>
        <v>5828</v>
      </c>
      <c r="E149" s="176">
        <f t="shared" si="55"/>
        <v>7801</v>
      </c>
      <c r="F149" s="176">
        <f t="shared" si="55"/>
        <v>21245</v>
      </c>
      <c r="G149" s="176">
        <f t="shared" si="55"/>
        <v>20838</v>
      </c>
      <c r="H149" s="176">
        <f t="shared" si="55"/>
        <v>19086</v>
      </c>
      <c r="I149" s="177">
        <f>IFERROR(H149/G149-1,"-")</f>
        <v>-8.4077166714655927E-2</v>
      </c>
      <c r="J149" s="176">
        <f>IFERROR(H149-G149,"-")</f>
        <v>-1752</v>
      </c>
      <c r="K149" s="177">
        <f>IFERROR(H149/H$9,"-")</f>
        <v>3.9102242345396991E-2</v>
      </c>
    </row>
    <row r="150" spans="2:11" x14ac:dyDescent="0.25">
      <c r="B150" s="159" t="s">
        <v>102</v>
      </c>
      <c r="C150" s="160">
        <v>171</v>
      </c>
      <c r="D150" s="160">
        <v>847</v>
      </c>
      <c r="E150" s="160">
        <v>1444</v>
      </c>
      <c r="F150" s="160">
        <v>1810</v>
      </c>
      <c r="G150" s="160">
        <v>1823</v>
      </c>
      <c r="H150" s="160">
        <v>2110</v>
      </c>
      <c r="I150" s="178">
        <f>IFERROR(H150/G150-1,"-")</f>
        <v>0.15743280307185947</v>
      </c>
      <c r="J150" s="181">
        <f t="shared" ref="J150:J161" si="56">IFERROR(H150-G150,"-")</f>
        <v>287</v>
      </c>
      <c r="K150" s="161">
        <f t="shared" ref="K150:K161" si="57">IFERROR(H150/H$9,"-")</f>
        <v>4.3228403724608431E-3</v>
      </c>
    </row>
    <row r="151" spans="2:11" x14ac:dyDescent="0.25">
      <c r="B151" s="163" t="s">
        <v>108</v>
      </c>
      <c r="C151" s="164">
        <v>62</v>
      </c>
      <c r="D151" s="164">
        <v>366</v>
      </c>
      <c r="E151" s="164">
        <v>505</v>
      </c>
      <c r="F151" s="164">
        <v>1310</v>
      </c>
      <c r="G151" s="164">
        <v>1140</v>
      </c>
      <c r="H151" s="164">
        <v>1588</v>
      </c>
      <c r="I151" s="179">
        <f>IFERROR(H151/G151-1,"-")</f>
        <v>0.39298245614035077</v>
      </c>
      <c r="J151" s="182">
        <f t="shared" si="56"/>
        <v>448</v>
      </c>
      <c r="K151" s="165">
        <f t="shared" si="57"/>
        <v>3.253398346667213E-3</v>
      </c>
    </row>
    <row r="152" spans="2:11" x14ac:dyDescent="0.25">
      <c r="B152" s="163" t="s">
        <v>105</v>
      </c>
      <c r="C152" s="164">
        <v>109</v>
      </c>
      <c r="D152" s="164">
        <v>481</v>
      </c>
      <c r="E152" s="164">
        <v>939</v>
      </c>
      <c r="F152" s="164">
        <v>500</v>
      </c>
      <c r="G152" s="164">
        <v>683</v>
      </c>
      <c r="H152" s="164">
        <v>522</v>
      </c>
      <c r="I152" s="179">
        <f>IFERROR(H152/G152-1,"-")</f>
        <v>-0.23572474377745245</v>
      </c>
      <c r="J152" s="182">
        <f t="shared" si="56"/>
        <v>-161</v>
      </c>
      <c r="K152" s="165">
        <f t="shared" si="57"/>
        <v>1.0694420257936306E-3</v>
      </c>
    </row>
    <row r="153" spans="2:11" x14ac:dyDescent="0.25">
      <c r="B153" s="159" t="s">
        <v>112</v>
      </c>
      <c r="C153" s="160">
        <v>283</v>
      </c>
      <c r="D153" s="160">
        <v>4981</v>
      </c>
      <c r="E153" s="160">
        <v>6357</v>
      </c>
      <c r="F153" s="160">
        <v>19435</v>
      </c>
      <c r="G153" s="160">
        <v>19015</v>
      </c>
      <c r="H153" s="160">
        <v>16976</v>
      </c>
      <c r="I153" s="178">
        <f>IFERROR(H153/G153-1,"-")</f>
        <v>-0.10723113331580336</v>
      </c>
      <c r="J153" s="181">
        <f t="shared" si="56"/>
        <v>-2039</v>
      </c>
      <c r="K153" s="161">
        <f t="shared" si="57"/>
        <v>3.477940197293615E-2</v>
      </c>
    </row>
    <row r="154" spans="2:11" x14ac:dyDescent="0.25">
      <c r="B154" s="163" t="s">
        <v>115</v>
      </c>
      <c r="C154" s="164">
        <v>6</v>
      </c>
      <c r="D154" s="164">
        <v>1941</v>
      </c>
      <c r="E154" s="164">
        <v>1242</v>
      </c>
      <c r="F154" s="164">
        <v>10504</v>
      </c>
      <c r="G154" s="164">
        <v>11071</v>
      </c>
      <c r="H154" s="164">
        <v>10275</v>
      </c>
      <c r="I154" s="179">
        <f t="shared" ref="I154:I161" si="58">IFERROR(H154/G154-1,"-")</f>
        <v>-7.1899557402221981E-2</v>
      </c>
      <c r="J154" s="182">
        <f t="shared" si="56"/>
        <v>-796</v>
      </c>
      <c r="K154" s="165">
        <f t="shared" si="57"/>
        <v>2.1050798496225199E-2</v>
      </c>
    </row>
    <row r="155" spans="2:11" x14ac:dyDescent="0.25">
      <c r="B155" s="163" t="s">
        <v>118</v>
      </c>
      <c r="C155" s="164">
        <v>82</v>
      </c>
      <c r="D155" s="164">
        <v>786</v>
      </c>
      <c r="E155" s="164">
        <v>1449</v>
      </c>
      <c r="F155" s="164">
        <v>1969</v>
      </c>
      <c r="G155" s="164">
        <v>1524</v>
      </c>
      <c r="H155" s="164">
        <v>1383</v>
      </c>
      <c r="I155" s="179">
        <f t="shared" si="58"/>
        <v>-9.2519685039370025E-2</v>
      </c>
      <c r="J155" s="182">
        <f t="shared" si="56"/>
        <v>-141</v>
      </c>
      <c r="K155" s="165">
        <f t="shared" si="57"/>
        <v>2.8334067464992163E-3</v>
      </c>
    </row>
    <row r="156" spans="2:11" x14ac:dyDescent="0.25">
      <c r="B156" s="163" t="s">
        <v>121</v>
      </c>
      <c r="C156" s="164">
        <v>51</v>
      </c>
      <c r="D156" s="164">
        <v>182</v>
      </c>
      <c r="E156" s="164">
        <v>667</v>
      </c>
      <c r="F156" s="164">
        <v>420</v>
      </c>
      <c r="G156" s="164">
        <v>565</v>
      </c>
      <c r="H156" s="164">
        <v>653</v>
      </c>
      <c r="I156" s="179">
        <f t="shared" si="58"/>
        <v>0.15575221238938064</v>
      </c>
      <c r="J156" s="182">
        <f t="shared" si="56"/>
        <v>88</v>
      </c>
      <c r="K156" s="165">
        <f t="shared" si="57"/>
        <v>1.3378269019985454E-3</v>
      </c>
    </row>
    <row r="157" spans="2:11" x14ac:dyDescent="0.25">
      <c r="B157" s="163" t="s">
        <v>128</v>
      </c>
      <c r="C157" s="164">
        <v>4</v>
      </c>
      <c r="D157" s="164">
        <v>738</v>
      </c>
      <c r="E157" s="164">
        <v>393</v>
      </c>
      <c r="F157" s="164">
        <v>1253</v>
      </c>
      <c r="G157" s="164">
        <v>1428</v>
      </c>
      <c r="H157" s="164">
        <v>1296</v>
      </c>
      <c r="I157" s="179">
        <f t="shared" si="58"/>
        <v>-9.2436974789915971E-2</v>
      </c>
      <c r="J157" s="182">
        <f t="shared" si="56"/>
        <v>-132</v>
      </c>
      <c r="K157" s="165">
        <f t="shared" si="57"/>
        <v>2.6551664088669447E-3</v>
      </c>
    </row>
    <row r="158" spans="2:11" x14ac:dyDescent="0.25">
      <c r="B158" s="163" t="s">
        <v>124</v>
      </c>
      <c r="C158" s="164">
        <v>13</v>
      </c>
      <c r="D158" s="164">
        <v>126</v>
      </c>
      <c r="E158" s="164">
        <v>361</v>
      </c>
      <c r="F158" s="164">
        <v>352</v>
      </c>
      <c r="G158" s="164">
        <v>49</v>
      </c>
      <c r="H158" s="164">
        <v>85</v>
      </c>
      <c r="I158" s="179">
        <f t="shared" si="58"/>
        <v>0.73469387755102034</v>
      </c>
      <c r="J158" s="182">
        <f t="shared" si="56"/>
        <v>36</v>
      </c>
      <c r="K158" s="165">
        <f t="shared" si="57"/>
        <v>1.7414285860624251E-4</v>
      </c>
    </row>
    <row r="159" spans="2:11" x14ac:dyDescent="0.25">
      <c r="B159" s="163" t="s">
        <v>133</v>
      </c>
      <c r="C159" s="164">
        <v>1</v>
      </c>
      <c r="D159" s="164">
        <v>168</v>
      </c>
      <c r="E159" s="164">
        <v>180</v>
      </c>
      <c r="F159" s="164">
        <v>593</v>
      </c>
      <c r="G159" s="164">
        <v>737</v>
      </c>
      <c r="H159" s="164">
        <v>534</v>
      </c>
      <c r="I159" s="179">
        <f t="shared" si="58"/>
        <v>-0.27544097693351421</v>
      </c>
      <c r="J159" s="182">
        <f t="shared" si="56"/>
        <v>-203</v>
      </c>
      <c r="K159" s="165">
        <f t="shared" si="57"/>
        <v>1.094026899949806E-3</v>
      </c>
    </row>
    <row r="160" spans="2:11" x14ac:dyDescent="0.25">
      <c r="B160" s="163" t="s">
        <v>136</v>
      </c>
      <c r="C160" s="164">
        <v>0</v>
      </c>
      <c r="D160" s="164">
        <v>140</v>
      </c>
      <c r="E160" s="164">
        <v>55</v>
      </c>
      <c r="F160" s="164">
        <v>1548</v>
      </c>
      <c r="G160" s="164">
        <v>1379</v>
      </c>
      <c r="H160" s="164">
        <v>1156</v>
      </c>
      <c r="I160" s="179">
        <f t="shared" si="58"/>
        <v>-0.16171138506163885</v>
      </c>
      <c r="J160" s="182">
        <f t="shared" si="56"/>
        <v>-223</v>
      </c>
      <c r="K160" s="165">
        <f t="shared" si="57"/>
        <v>2.3683428770448979E-3</v>
      </c>
    </row>
    <row r="161" spans="2:11" x14ac:dyDescent="0.25">
      <c r="B161" s="168" t="s">
        <v>150</v>
      </c>
      <c r="C161" s="169">
        <f t="shared" ref="C161:H161" si="59">IFERROR(C153-SUM(C154:C160),"nd")</f>
        <v>126</v>
      </c>
      <c r="D161" s="169">
        <f t="shared" si="59"/>
        <v>900</v>
      </c>
      <c r="E161" s="169">
        <f t="shared" si="59"/>
        <v>2010</v>
      </c>
      <c r="F161" s="169">
        <f t="shared" si="59"/>
        <v>2796</v>
      </c>
      <c r="G161" s="169">
        <f t="shared" si="59"/>
        <v>2262</v>
      </c>
      <c r="H161" s="169">
        <f t="shared" si="59"/>
        <v>1594</v>
      </c>
      <c r="I161" s="180">
        <f t="shared" si="58"/>
        <v>-0.29531388152077809</v>
      </c>
      <c r="J161" s="183">
        <f t="shared" si="56"/>
        <v>-668</v>
      </c>
      <c r="K161" s="170">
        <f t="shared" si="57"/>
        <v>3.2656907837453008E-3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7C6D-F8EF-46E3-A462-9AB77BA77ED8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3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6" customHeight="1" x14ac:dyDescent="0.25"/>
    <row r="5" spans="1:25" ht="15.75" x14ac:dyDescent="0.25">
      <c r="B5" s="184"/>
      <c r="C5" s="308" t="s">
        <v>144</v>
      </c>
      <c r="D5" s="309"/>
      <c r="E5" s="309"/>
      <c r="F5" s="309"/>
      <c r="G5" s="309"/>
      <c r="H5" s="309"/>
      <c r="I5" s="309"/>
      <c r="J5" s="309"/>
      <c r="K5" s="308" t="s">
        <v>63</v>
      </c>
      <c r="L5" s="309"/>
      <c r="M5" s="309"/>
      <c r="N5" s="309"/>
      <c r="O5" s="309"/>
      <c r="P5" s="309"/>
      <c r="Q5" s="309"/>
      <c r="R5" s="309"/>
      <c r="S5" s="308" t="s">
        <v>142</v>
      </c>
      <c r="T5" s="309"/>
      <c r="U5" s="309"/>
      <c r="V5" s="309"/>
      <c r="W5" s="309"/>
      <c r="X5" s="309"/>
      <c r="Y5" s="309"/>
    </row>
    <row r="6" spans="1:25" s="146" customFormat="1" ht="72" customHeight="1" x14ac:dyDescent="0.25">
      <c r="B6" s="147"/>
      <c r="C6" s="172" t="s">
        <v>274</v>
      </c>
      <c r="D6" s="172" t="s">
        <v>275</v>
      </c>
      <c r="E6" s="172" t="s">
        <v>276</v>
      </c>
      <c r="F6" s="172" t="s">
        <v>277</v>
      </c>
      <c r="G6" s="172" t="s">
        <v>278</v>
      </c>
      <c r="H6" s="172" t="s">
        <v>279</v>
      </c>
      <c r="I6" s="173" t="str">
        <f>CONCATENATE("var. ",RIGHT(H6,2),"/",RIGHT(G6,2))</f>
        <v>var. 26/25</v>
      </c>
      <c r="J6" s="173" t="str">
        <f>CONCATENATE("Cuota s/ total lugares de residencia ",RIGHT(H6,4))</f>
        <v>Cuota s/ total lugares de residencia 2026</v>
      </c>
      <c r="K6" s="172" t="s">
        <v>274</v>
      </c>
      <c r="L6" s="172" t="s">
        <v>275</v>
      </c>
      <c r="M6" s="172" t="s">
        <v>276</v>
      </c>
      <c r="N6" s="172" t="s">
        <v>277</v>
      </c>
      <c r="O6" s="172" t="s">
        <v>278</v>
      </c>
      <c r="P6" s="172" t="s">
        <v>279</v>
      </c>
      <c r="Q6" s="173" t="str">
        <f>CONCATENATE("var. ",RIGHT(P6,2),"/",RIGHT(O6,2))</f>
        <v>var. 26/25</v>
      </c>
      <c r="R6" s="173" t="str">
        <f>CONCATENATE("Cuota s/ total lugares de residencia ",RIGHT(P6,4))</f>
        <v>Cuota s/ total lugares de residencia 2026</v>
      </c>
      <c r="S6" s="172" t="s">
        <v>274</v>
      </c>
      <c r="T6" s="172" t="s">
        <v>276</v>
      </c>
      <c r="U6" s="172" t="s">
        <v>277</v>
      </c>
      <c r="V6" s="172" t="s">
        <v>278</v>
      </c>
      <c r="W6" s="172" t="s">
        <v>279</v>
      </c>
      <c r="X6" s="173" t="str">
        <f>CONCATENATE("var. ",RIGHT(W6,2),"/",RIGHT(V6,2))</f>
        <v>var. 26/25</v>
      </c>
      <c r="Y6" s="173" t="str">
        <f>CONCATENATE("Cuota s/ total lugares de residencia ",RIGHT(W6,4))</f>
        <v>Cuota s/ total lugares de residencia 2026</v>
      </c>
    </row>
    <row r="7" spans="1:25" x14ac:dyDescent="0.25">
      <c r="A7" s="1"/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</row>
    <row r="8" spans="1:25" x14ac:dyDescent="0.25">
      <c r="A8" s="1"/>
      <c r="B8" s="156" t="s">
        <v>73</v>
      </c>
      <c r="C8" s="176">
        <f t="shared" ref="C8:H8" si="0">C9+C12</f>
        <v>62316</v>
      </c>
      <c r="D8" s="176">
        <f t="shared" si="0"/>
        <v>262285</v>
      </c>
      <c r="E8" s="176">
        <f t="shared" si="0"/>
        <v>314159</v>
      </c>
      <c r="F8" s="176">
        <f t="shared" si="0"/>
        <v>311843</v>
      </c>
      <c r="G8" s="176">
        <f t="shared" si="0"/>
        <v>312264</v>
      </c>
      <c r="H8" s="176">
        <f t="shared" si="0"/>
        <v>315025</v>
      </c>
      <c r="I8" s="177">
        <f>IFERROR(H8/G8-1,"-")</f>
        <v>8.8418773858016664E-3</v>
      </c>
      <c r="J8" s="177">
        <f t="shared" ref="J8:J20" si="1">H8/H$8</f>
        <v>1</v>
      </c>
      <c r="K8" s="176">
        <f t="shared" ref="K8:P8" si="2">K9+K12</f>
        <v>226523</v>
      </c>
      <c r="L8" s="176">
        <f t="shared" si="2"/>
        <v>1187391</v>
      </c>
      <c r="M8" s="176">
        <f t="shared" si="2"/>
        <v>1340265</v>
      </c>
      <c r="N8" s="176">
        <f t="shared" si="2"/>
        <v>1443427</v>
      </c>
      <c r="O8" s="176">
        <f t="shared" si="2"/>
        <v>1411884</v>
      </c>
      <c r="P8" s="176">
        <f t="shared" si="2"/>
        <v>1414066</v>
      </c>
      <c r="Q8" s="177">
        <f>IFERROR(P8/O8-1,"-")</f>
        <v>1.5454527425766695E-3</v>
      </c>
      <c r="R8" s="177">
        <f t="shared" ref="R8:R20" si="3">P8/P$8</f>
        <v>1</v>
      </c>
      <c r="S8" s="176">
        <f>S9+S12</f>
        <v>288839</v>
      </c>
      <c r="T8" s="176">
        <f>T9+T12</f>
        <v>1654424</v>
      </c>
      <c r="U8" s="176">
        <f>U9+U12</f>
        <v>1755270</v>
      </c>
      <c r="V8" s="176">
        <f>V9+V12</f>
        <v>1724148</v>
      </c>
      <c r="W8" s="176">
        <f>W9+W12</f>
        <v>1729091</v>
      </c>
      <c r="X8" s="177">
        <f>IFERROR(W8/V8-1,"-")</f>
        <v>2.8669232571680858E-3</v>
      </c>
      <c r="Y8" s="177">
        <f>W8/W$8</f>
        <v>1</v>
      </c>
    </row>
    <row r="9" spans="1:25" x14ac:dyDescent="0.25">
      <c r="A9" s="1"/>
      <c r="B9" s="159" t="s">
        <v>102</v>
      </c>
      <c r="C9" s="160">
        <v>32818</v>
      </c>
      <c r="D9" s="160">
        <v>64260</v>
      </c>
      <c r="E9" s="160">
        <v>84206</v>
      </c>
      <c r="F9" s="160">
        <v>79674</v>
      </c>
      <c r="G9" s="160">
        <v>74058</v>
      </c>
      <c r="H9" s="160">
        <v>80347</v>
      </c>
      <c r="I9" s="161">
        <f>IFERROR(H9/G9-1,"-")</f>
        <v>8.4919927624294456E-2</v>
      </c>
      <c r="J9" s="161">
        <f t="shared" si="1"/>
        <v>0.25504959923815568</v>
      </c>
      <c r="K9" s="160">
        <v>121758</v>
      </c>
      <c r="L9" s="160">
        <v>235023</v>
      </c>
      <c r="M9" s="160">
        <v>234182</v>
      </c>
      <c r="N9" s="160">
        <v>235882</v>
      </c>
      <c r="O9" s="160">
        <v>241325</v>
      </c>
      <c r="P9" s="160">
        <v>240518</v>
      </c>
      <c r="Q9" s="161">
        <f>IFERROR(P9/O9-1,"-")</f>
        <v>-3.3440381228633242E-3</v>
      </c>
      <c r="R9" s="161">
        <f t="shared" si="3"/>
        <v>0.17008965635267378</v>
      </c>
      <c r="S9" s="160">
        <v>154576</v>
      </c>
      <c r="T9" s="160">
        <v>318388</v>
      </c>
      <c r="U9" s="160">
        <v>315556</v>
      </c>
      <c r="V9" s="160">
        <v>315383</v>
      </c>
      <c r="W9" s="160">
        <v>320865</v>
      </c>
      <c r="X9" s="161">
        <f>IFERROR(W9/V9-1,"-")</f>
        <v>1.7382040249474429E-2</v>
      </c>
      <c r="Y9" s="161">
        <f>W9/W$8</f>
        <v>0.18556860223088317</v>
      </c>
    </row>
    <row r="10" spans="1:25" x14ac:dyDescent="0.25">
      <c r="A10" s="162"/>
      <c r="B10" s="163" t="s">
        <v>108</v>
      </c>
      <c r="C10" s="164">
        <v>24604</v>
      </c>
      <c r="D10" s="164">
        <v>35556</v>
      </c>
      <c r="E10" s="164">
        <v>46343</v>
      </c>
      <c r="F10" s="164">
        <v>42422</v>
      </c>
      <c r="G10" s="164">
        <v>37739</v>
      </c>
      <c r="H10" s="164">
        <v>42818</v>
      </c>
      <c r="I10" s="165">
        <f>IFERROR(H10/G10-1,"-")</f>
        <v>0.13458226238109128</v>
      </c>
      <c r="J10" s="165">
        <f t="shared" si="1"/>
        <v>0.13591937147845409</v>
      </c>
      <c r="K10" s="164">
        <v>77825</v>
      </c>
      <c r="L10" s="164">
        <v>86451</v>
      </c>
      <c r="M10" s="164">
        <v>72393</v>
      </c>
      <c r="N10" s="164">
        <v>72768</v>
      </c>
      <c r="O10" s="164">
        <v>75205</v>
      </c>
      <c r="P10" s="164">
        <v>82344</v>
      </c>
      <c r="Q10" s="165">
        <f>IFERROR(P10/O10-1,"-")</f>
        <v>9.4927198989428918E-2</v>
      </c>
      <c r="R10" s="165">
        <f t="shared" si="3"/>
        <v>5.82320768620418E-2</v>
      </c>
      <c r="S10" s="164">
        <v>102429</v>
      </c>
      <c r="T10" s="164">
        <v>118736</v>
      </c>
      <c r="U10" s="164">
        <v>115190</v>
      </c>
      <c r="V10" s="164">
        <v>112944</v>
      </c>
      <c r="W10" s="164">
        <v>125162</v>
      </c>
      <c r="X10" s="165">
        <f>IFERROR(W10/V10-1,"-")</f>
        <v>0.10817750389573599</v>
      </c>
      <c r="Y10" s="165">
        <f>W10/W$8</f>
        <v>7.2386010915561988E-2</v>
      </c>
    </row>
    <row r="11" spans="1:25" x14ac:dyDescent="0.25">
      <c r="A11" s="162"/>
      <c r="B11" s="163" t="s">
        <v>105</v>
      </c>
      <c r="C11" s="164">
        <v>8214</v>
      </c>
      <c r="D11" s="164">
        <v>28704</v>
      </c>
      <c r="E11" s="164">
        <v>37863</v>
      </c>
      <c r="F11" s="164">
        <v>37252</v>
      </c>
      <c r="G11" s="164">
        <v>36319</v>
      </c>
      <c r="H11" s="164">
        <v>37529</v>
      </c>
      <c r="I11" s="165">
        <f>IFERROR(H11/G11-1,"-")</f>
        <v>3.3315895261433415E-2</v>
      </c>
      <c r="J11" s="165">
        <f t="shared" si="1"/>
        <v>0.11913022775970161</v>
      </c>
      <c r="K11" s="164">
        <v>43933</v>
      </c>
      <c r="L11" s="164">
        <v>148572</v>
      </c>
      <c r="M11" s="164">
        <v>161789</v>
      </c>
      <c r="N11" s="164">
        <v>163114</v>
      </c>
      <c r="O11" s="164">
        <v>166120</v>
      </c>
      <c r="P11" s="164">
        <v>158174</v>
      </c>
      <c r="Q11" s="165">
        <f>IFERROR(P11/O11-1,"-")</f>
        <v>-4.7832891885384088E-2</v>
      </c>
      <c r="R11" s="165">
        <f t="shared" si="3"/>
        <v>0.11185757949063198</v>
      </c>
      <c r="S11" s="164">
        <v>52147</v>
      </c>
      <c r="T11" s="164">
        <v>199652</v>
      </c>
      <c r="U11" s="164">
        <v>200366</v>
      </c>
      <c r="V11" s="164">
        <v>202439</v>
      </c>
      <c r="W11" s="164">
        <v>195703</v>
      </c>
      <c r="X11" s="165">
        <f>IFERROR(W11/V11-1,"-")</f>
        <v>-3.3274220876412186E-2</v>
      </c>
      <c r="Y11" s="165">
        <f>W11/W$8</f>
        <v>0.11318259131532117</v>
      </c>
    </row>
    <row r="12" spans="1:25" x14ac:dyDescent="0.25">
      <c r="A12" s="1"/>
      <c r="B12" s="159" t="s">
        <v>112</v>
      </c>
      <c r="C12" s="160">
        <v>29498</v>
      </c>
      <c r="D12" s="160">
        <v>198025</v>
      </c>
      <c r="E12" s="160">
        <v>229953</v>
      </c>
      <c r="F12" s="160">
        <v>232169</v>
      </c>
      <c r="G12" s="160">
        <v>238206</v>
      </c>
      <c r="H12" s="160">
        <v>234678</v>
      </c>
      <c r="I12" s="161">
        <f>IFERROR(H12/G12-1,"-")</f>
        <v>-1.4810710057681198E-2</v>
      </c>
      <c r="J12" s="161">
        <f t="shared" si="1"/>
        <v>0.74495040076184427</v>
      </c>
      <c r="K12" s="160">
        <v>104765</v>
      </c>
      <c r="L12" s="160">
        <v>952368</v>
      </c>
      <c r="M12" s="160">
        <v>1106083</v>
      </c>
      <c r="N12" s="160">
        <v>1207545</v>
      </c>
      <c r="O12" s="160">
        <v>1170559</v>
      </c>
      <c r="P12" s="160">
        <v>1173548</v>
      </c>
      <c r="Q12" s="161">
        <f>IFERROR(P12/O12-1,"-")</f>
        <v>2.5534808582907687E-3</v>
      </c>
      <c r="R12" s="161">
        <f t="shared" si="3"/>
        <v>0.82991034364732619</v>
      </c>
      <c r="S12" s="160">
        <v>134263</v>
      </c>
      <c r="T12" s="160">
        <v>1336036</v>
      </c>
      <c r="U12" s="160">
        <v>1439714</v>
      </c>
      <c r="V12" s="160">
        <v>1408765</v>
      </c>
      <c r="W12" s="160">
        <v>1408226</v>
      </c>
      <c r="X12" s="161">
        <f>IFERROR(W12/V12-1,"-")</f>
        <v>-3.8260462177863719E-4</v>
      </c>
      <c r="Y12" s="161">
        <f>W12/W$8</f>
        <v>0.81443139776911688</v>
      </c>
    </row>
    <row r="13" spans="1:25" s="57" customFormat="1" x14ac:dyDescent="0.25">
      <c r="B13" s="163" t="s">
        <v>115</v>
      </c>
      <c r="C13" s="164">
        <v>1938</v>
      </c>
      <c r="D13" s="164">
        <v>68234</v>
      </c>
      <c r="E13" s="164">
        <v>87235</v>
      </c>
      <c r="F13" s="164">
        <v>83002</v>
      </c>
      <c r="G13" s="164">
        <v>82415</v>
      </c>
      <c r="H13" s="164">
        <v>73243</v>
      </c>
      <c r="I13" s="165">
        <f t="shared" ref="I13:I20" si="4">IFERROR(H13/G13-1,"-")</f>
        <v>-0.11129042043317361</v>
      </c>
      <c r="J13" s="165">
        <f t="shared" si="1"/>
        <v>0.23249900801523687</v>
      </c>
      <c r="K13" s="164">
        <v>4474</v>
      </c>
      <c r="L13" s="164">
        <v>421831</v>
      </c>
      <c r="M13" s="164">
        <v>487261</v>
      </c>
      <c r="N13" s="164">
        <v>531390</v>
      </c>
      <c r="O13" s="164">
        <v>526212</v>
      </c>
      <c r="P13" s="164">
        <v>541325</v>
      </c>
      <c r="Q13" s="165">
        <f t="shared" ref="Q13:Q20" si="5">IFERROR(P13/O13-1,"-")</f>
        <v>2.8720363655712955E-2</v>
      </c>
      <c r="R13" s="165">
        <f t="shared" si="3"/>
        <v>0.38281452209444256</v>
      </c>
      <c r="S13" s="164">
        <v>6412</v>
      </c>
      <c r="T13" s="164">
        <v>574496</v>
      </c>
      <c r="U13" s="164">
        <v>614392</v>
      </c>
      <c r="V13" s="164">
        <v>608627</v>
      </c>
      <c r="W13" s="164">
        <v>614568</v>
      </c>
      <c r="X13" s="165">
        <f t="shared" ref="X13:X20" si="6">IFERROR(W13/V13-1,"-")</f>
        <v>9.761315222624134E-3</v>
      </c>
      <c r="Y13" s="165">
        <f t="shared" ref="Y13:Y20" si="7">W13/W$8</f>
        <v>0.35542837248010661</v>
      </c>
    </row>
    <row r="14" spans="1:25" s="57" customFormat="1" x14ac:dyDescent="0.25">
      <c r="B14" s="163" t="s">
        <v>118</v>
      </c>
      <c r="C14" s="164">
        <v>4709</v>
      </c>
      <c r="D14" s="164">
        <v>26286</v>
      </c>
      <c r="E14" s="164">
        <v>32588</v>
      </c>
      <c r="F14" s="164">
        <v>32698</v>
      </c>
      <c r="G14" s="164">
        <v>33350</v>
      </c>
      <c r="H14" s="164">
        <v>32603</v>
      </c>
      <c r="I14" s="165">
        <f t="shared" si="4"/>
        <v>-2.2398800599700119E-2</v>
      </c>
      <c r="J14" s="165">
        <f t="shared" si="1"/>
        <v>0.1034933735417824</v>
      </c>
      <c r="K14" s="164">
        <v>16134</v>
      </c>
      <c r="L14" s="164">
        <v>109942</v>
      </c>
      <c r="M14" s="164">
        <v>132626</v>
      </c>
      <c r="N14" s="164">
        <v>144866</v>
      </c>
      <c r="O14" s="164">
        <v>134327</v>
      </c>
      <c r="P14" s="164">
        <v>130761</v>
      </c>
      <c r="Q14" s="165">
        <f t="shared" si="5"/>
        <v>-2.6547157310146119E-2</v>
      </c>
      <c r="R14" s="165">
        <f t="shared" si="3"/>
        <v>9.247163852323724E-2</v>
      </c>
      <c r="S14" s="164">
        <v>20843</v>
      </c>
      <c r="T14" s="164">
        <v>165214</v>
      </c>
      <c r="U14" s="164">
        <v>177564</v>
      </c>
      <c r="V14" s="164">
        <v>167677</v>
      </c>
      <c r="W14" s="164">
        <v>163364</v>
      </c>
      <c r="X14" s="165">
        <f t="shared" si="6"/>
        <v>-2.5722072794718387E-2</v>
      </c>
      <c r="Y14" s="165">
        <f t="shared" si="7"/>
        <v>9.4479700605693981E-2</v>
      </c>
    </row>
    <row r="15" spans="1:25" x14ac:dyDescent="0.25">
      <c r="A15" s="1"/>
      <c r="B15" s="163" t="s">
        <v>121</v>
      </c>
      <c r="C15" s="164">
        <v>6844</v>
      </c>
      <c r="D15" s="164">
        <v>13576</v>
      </c>
      <c r="E15" s="164">
        <v>16517</v>
      </c>
      <c r="F15" s="164">
        <v>14476</v>
      </c>
      <c r="G15" s="164">
        <v>14800</v>
      </c>
      <c r="H15" s="164">
        <v>16640</v>
      </c>
      <c r="I15" s="165">
        <f t="shared" si="4"/>
        <v>0.12432432432432439</v>
      </c>
      <c r="J15" s="165">
        <f t="shared" si="1"/>
        <v>5.2821204666296327E-2</v>
      </c>
      <c r="K15" s="164">
        <v>21662</v>
      </c>
      <c r="L15" s="164">
        <v>57229</v>
      </c>
      <c r="M15" s="164">
        <v>64778</v>
      </c>
      <c r="N15" s="164">
        <v>71044</v>
      </c>
      <c r="O15" s="164">
        <v>64660</v>
      </c>
      <c r="P15" s="164">
        <v>64762</v>
      </c>
      <c r="Q15" s="165">
        <f t="shared" si="5"/>
        <v>1.5774822146612522E-3</v>
      </c>
      <c r="R15" s="165">
        <f t="shared" si="3"/>
        <v>4.5798428079028841E-2</v>
      </c>
      <c r="S15" s="164">
        <v>28506</v>
      </c>
      <c r="T15" s="164">
        <v>81295</v>
      </c>
      <c r="U15" s="164">
        <v>85520</v>
      </c>
      <c r="V15" s="164">
        <v>79460</v>
      </c>
      <c r="W15" s="164">
        <v>81402</v>
      </c>
      <c r="X15" s="165">
        <f t="shared" si="6"/>
        <v>2.4439969796123728E-2</v>
      </c>
      <c r="Y15" s="165">
        <f t="shared" si="7"/>
        <v>4.7077915505892978E-2</v>
      </c>
    </row>
    <row r="16" spans="1:25" x14ac:dyDescent="0.25">
      <c r="A16" s="1"/>
      <c r="B16" s="163" t="s">
        <v>128</v>
      </c>
      <c r="C16" s="164">
        <v>386</v>
      </c>
      <c r="D16" s="164">
        <v>7890</v>
      </c>
      <c r="E16" s="164">
        <v>6042</v>
      </c>
      <c r="F16" s="164">
        <v>6038</v>
      </c>
      <c r="G16" s="164">
        <v>6051</v>
      </c>
      <c r="H16" s="164">
        <v>6835</v>
      </c>
      <c r="I16" s="165">
        <f t="shared" si="4"/>
        <v>0.12956536109733929</v>
      </c>
      <c r="J16" s="165">
        <f t="shared" si="1"/>
        <v>2.1696690738830252E-2</v>
      </c>
      <c r="K16" s="164">
        <v>1972</v>
      </c>
      <c r="L16" s="164">
        <v>46993</v>
      </c>
      <c r="M16" s="164">
        <v>41269</v>
      </c>
      <c r="N16" s="164">
        <v>46961</v>
      </c>
      <c r="O16" s="164">
        <v>42648</v>
      </c>
      <c r="P16" s="164">
        <v>42226</v>
      </c>
      <c r="Q16" s="165">
        <f t="shared" si="5"/>
        <v>-9.8949540423936E-3</v>
      </c>
      <c r="R16" s="165">
        <f t="shared" si="3"/>
        <v>2.986140675187721E-2</v>
      </c>
      <c r="S16" s="164">
        <v>2358</v>
      </c>
      <c r="T16" s="164">
        <v>47311</v>
      </c>
      <c r="U16" s="164">
        <v>52999</v>
      </c>
      <c r="V16" s="164">
        <v>48699</v>
      </c>
      <c r="W16" s="164">
        <v>49061</v>
      </c>
      <c r="X16" s="165">
        <f t="shared" si="6"/>
        <v>7.433417523973862E-3</v>
      </c>
      <c r="Y16" s="165">
        <f t="shared" si="7"/>
        <v>2.8373868119144684E-2</v>
      </c>
    </row>
    <row r="17" spans="1:25" x14ac:dyDescent="0.25">
      <c r="A17" s="57"/>
      <c r="B17" s="163" t="s">
        <v>124</v>
      </c>
      <c r="C17" s="164">
        <v>753</v>
      </c>
      <c r="D17" s="164">
        <v>4334</v>
      </c>
      <c r="E17" s="164">
        <v>3842</v>
      </c>
      <c r="F17" s="164">
        <v>4000</v>
      </c>
      <c r="G17" s="164">
        <v>4105</v>
      </c>
      <c r="H17" s="164">
        <v>5035</v>
      </c>
      <c r="I17" s="165">
        <f t="shared" si="4"/>
        <v>0.22655298416565173</v>
      </c>
      <c r="J17" s="165">
        <f t="shared" si="1"/>
        <v>1.5982858503293389E-2</v>
      </c>
      <c r="K17" s="164">
        <v>5507</v>
      </c>
      <c r="L17" s="164">
        <v>51894</v>
      </c>
      <c r="M17" s="164">
        <v>50364</v>
      </c>
      <c r="N17" s="164">
        <v>54341</v>
      </c>
      <c r="O17" s="164">
        <v>49452</v>
      </c>
      <c r="P17" s="164">
        <v>50270</v>
      </c>
      <c r="Q17" s="165">
        <f t="shared" si="5"/>
        <v>1.6541292566529142E-2</v>
      </c>
      <c r="R17" s="165">
        <f t="shared" si="3"/>
        <v>3.5549967257539603E-2</v>
      </c>
      <c r="S17" s="164">
        <v>6260</v>
      </c>
      <c r="T17" s="164">
        <v>54206</v>
      </c>
      <c r="U17" s="164">
        <v>58341</v>
      </c>
      <c r="V17" s="164">
        <v>53557</v>
      </c>
      <c r="W17" s="164">
        <v>55305</v>
      </c>
      <c r="X17" s="165">
        <f t="shared" si="6"/>
        <v>3.2638123868028446E-2</v>
      </c>
      <c r="Y17" s="165">
        <f t="shared" si="7"/>
        <v>3.1985014091219025E-2</v>
      </c>
    </row>
    <row r="18" spans="1:25" x14ac:dyDescent="0.25">
      <c r="A18" s="57"/>
      <c r="B18" s="163" t="s">
        <v>133</v>
      </c>
      <c r="C18" s="164">
        <v>75</v>
      </c>
      <c r="D18" s="164">
        <v>3254</v>
      </c>
      <c r="E18" s="164">
        <v>3930</v>
      </c>
      <c r="F18" s="164">
        <v>3155</v>
      </c>
      <c r="G18" s="164">
        <v>3382</v>
      </c>
      <c r="H18" s="164">
        <v>2879</v>
      </c>
      <c r="I18" s="165">
        <f t="shared" si="4"/>
        <v>-0.14872856298048487</v>
      </c>
      <c r="J18" s="165">
        <f t="shared" si="1"/>
        <v>9.1389572256170143E-3</v>
      </c>
      <c r="K18" s="164">
        <v>284</v>
      </c>
      <c r="L18" s="164">
        <v>17788</v>
      </c>
      <c r="M18" s="164">
        <v>23772</v>
      </c>
      <c r="N18" s="164">
        <v>20957</v>
      </c>
      <c r="O18" s="164">
        <v>20006</v>
      </c>
      <c r="P18" s="164">
        <v>17350</v>
      </c>
      <c r="Q18" s="165">
        <f t="shared" si="5"/>
        <v>-0.1327601719484155</v>
      </c>
      <c r="R18" s="165">
        <f t="shared" si="3"/>
        <v>1.2269582890756159E-2</v>
      </c>
      <c r="S18" s="164">
        <v>359</v>
      </c>
      <c r="T18" s="164">
        <v>27702</v>
      </c>
      <c r="U18" s="164">
        <v>24112</v>
      </c>
      <c r="V18" s="164">
        <v>23388</v>
      </c>
      <c r="W18" s="164">
        <v>20229</v>
      </c>
      <c r="X18" s="165">
        <f t="shared" si="6"/>
        <v>-0.13506926629040539</v>
      </c>
      <c r="Y18" s="165">
        <f t="shared" si="7"/>
        <v>1.1699210741366418E-2</v>
      </c>
    </row>
    <row r="19" spans="1:25" x14ac:dyDescent="0.25">
      <c r="A19" s="57"/>
      <c r="B19" s="163" t="s">
        <v>136</v>
      </c>
      <c r="C19" s="164">
        <v>186</v>
      </c>
      <c r="D19" s="164">
        <v>1904</v>
      </c>
      <c r="E19" s="164">
        <v>2343</v>
      </c>
      <c r="F19" s="164">
        <v>1960</v>
      </c>
      <c r="G19" s="164">
        <v>2032</v>
      </c>
      <c r="H19" s="164">
        <v>1676</v>
      </c>
      <c r="I19" s="165">
        <f t="shared" si="4"/>
        <v>-0.17519685039370081</v>
      </c>
      <c r="J19" s="165">
        <f t="shared" si="1"/>
        <v>5.3202126815332113E-3</v>
      </c>
      <c r="K19" s="164">
        <v>1053</v>
      </c>
      <c r="L19" s="164">
        <v>13090</v>
      </c>
      <c r="M19" s="164">
        <v>21828</v>
      </c>
      <c r="N19" s="164">
        <v>21729</v>
      </c>
      <c r="O19" s="164">
        <v>17904</v>
      </c>
      <c r="P19" s="164">
        <v>17864</v>
      </c>
      <c r="Q19" s="165">
        <f t="shared" si="5"/>
        <v>-2.2341376228776078E-3</v>
      </c>
      <c r="R19" s="165">
        <f t="shared" si="3"/>
        <v>1.2633073703773375E-2</v>
      </c>
      <c r="S19" s="164">
        <v>1239</v>
      </c>
      <c r="T19" s="164">
        <v>24171</v>
      </c>
      <c r="U19" s="164">
        <v>23689</v>
      </c>
      <c r="V19" s="164">
        <v>19936</v>
      </c>
      <c r="W19" s="164">
        <v>19540</v>
      </c>
      <c r="X19" s="165">
        <f t="shared" si="6"/>
        <v>-1.9863563402889195E-2</v>
      </c>
      <c r="Y19" s="165">
        <f t="shared" si="7"/>
        <v>1.1300735473147451E-2</v>
      </c>
    </row>
    <row r="20" spans="1:25" x14ac:dyDescent="0.25">
      <c r="A20" s="57"/>
      <c r="B20" s="168" t="s">
        <v>150</v>
      </c>
      <c r="C20" s="169">
        <f t="shared" ref="C20:H20" si="8">C12-SUM(C13:C19)</f>
        <v>14607</v>
      </c>
      <c r="D20" s="169">
        <f t="shared" si="8"/>
        <v>72547</v>
      </c>
      <c r="E20" s="169">
        <f t="shared" si="8"/>
        <v>77456</v>
      </c>
      <c r="F20" s="169">
        <f t="shared" si="8"/>
        <v>86840</v>
      </c>
      <c r="G20" s="169">
        <f t="shared" si="8"/>
        <v>92071</v>
      </c>
      <c r="H20" s="169">
        <f t="shared" si="8"/>
        <v>95767</v>
      </c>
      <c r="I20" s="170">
        <f t="shared" si="4"/>
        <v>4.0142933171139594E-2</v>
      </c>
      <c r="J20" s="170">
        <f t="shared" si="1"/>
        <v>0.30399809538925482</v>
      </c>
      <c r="K20" s="169">
        <f t="shared" ref="K20:P20" si="9">K12-SUM(K13:K19)</f>
        <v>53679</v>
      </c>
      <c r="L20" s="169">
        <f t="shared" si="9"/>
        <v>233601</v>
      </c>
      <c r="M20" s="169">
        <f t="shared" si="9"/>
        <v>284185</v>
      </c>
      <c r="N20" s="169">
        <f t="shared" si="9"/>
        <v>316257</v>
      </c>
      <c r="O20" s="169">
        <f t="shared" si="9"/>
        <v>315350</v>
      </c>
      <c r="P20" s="169">
        <f t="shared" si="9"/>
        <v>308990</v>
      </c>
      <c r="Q20" s="170">
        <f t="shared" si="5"/>
        <v>-2.0168067226890796E-2</v>
      </c>
      <c r="R20" s="170">
        <f t="shared" si="3"/>
        <v>0.21851172434667124</v>
      </c>
      <c r="S20" s="169">
        <f>S12-SUM(S13:S19)</f>
        <v>68286</v>
      </c>
      <c r="T20" s="169">
        <f>T12-SUM(T13:T19)</f>
        <v>361641</v>
      </c>
      <c r="U20" s="169">
        <f>U12-SUM(U13:U19)</f>
        <v>403097</v>
      </c>
      <c r="V20" s="169">
        <f>V12-SUM(V13:V19)</f>
        <v>407421</v>
      </c>
      <c r="W20" s="169">
        <f>W12-SUM(W13:W19)</f>
        <v>404757</v>
      </c>
      <c r="X20" s="170">
        <f t="shared" si="6"/>
        <v>-6.5386909364023582E-3</v>
      </c>
      <c r="Y20" s="170">
        <f t="shared" si="7"/>
        <v>0.23408658075254571</v>
      </c>
    </row>
    <row r="21" spans="1:25" x14ac:dyDescent="0.25">
      <c r="A21" s="57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</row>
    <row r="22" spans="1:25" x14ac:dyDescent="0.25">
      <c r="A22" s="57"/>
      <c r="B22" s="156" t="s">
        <v>73</v>
      </c>
      <c r="C22" s="176">
        <f t="shared" ref="C22:H22" si="10">C23+C26</f>
        <v>2115</v>
      </c>
      <c r="D22" s="176">
        <f t="shared" si="10"/>
        <v>61465</v>
      </c>
      <c r="E22" s="176">
        <f t="shared" si="10"/>
        <v>68440</v>
      </c>
      <c r="F22" s="176">
        <f t="shared" si="10"/>
        <v>64776</v>
      </c>
      <c r="G22" s="176">
        <f t="shared" si="10"/>
        <v>65600</v>
      </c>
      <c r="H22" s="176">
        <f t="shared" si="10"/>
        <v>63088</v>
      </c>
      <c r="I22" s="177">
        <f>IFERROR(H22/G22-1,"-")</f>
        <v>-3.8292682926829302E-2</v>
      </c>
      <c r="J22" s="177">
        <f t="shared" ref="J22:J34" si="11">H22/H$8</f>
        <v>0.2002634711530831</v>
      </c>
      <c r="K22" s="176">
        <f t="shared" ref="K22:P22" si="12">K23+K26</f>
        <v>104218</v>
      </c>
      <c r="L22" s="176">
        <f t="shared" si="12"/>
        <v>528412</v>
      </c>
      <c r="M22" s="176">
        <f t="shared" si="12"/>
        <v>554757</v>
      </c>
      <c r="N22" s="176">
        <f t="shared" si="12"/>
        <v>588030</v>
      </c>
      <c r="O22" s="176">
        <f t="shared" si="12"/>
        <v>553904</v>
      </c>
      <c r="P22" s="176">
        <f t="shared" si="12"/>
        <v>561000</v>
      </c>
      <c r="Q22" s="177">
        <f>IFERROR(P22/O22-1,"-")</f>
        <v>1.2810884196539529E-2</v>
      </c>
      <c r="R22" s="177">
        <f t="shared" ref="R22:R34" si="13">P22/P$8</f>
        <v>0.39672829981061702</v>
      </c>
      <c r="S22" s="176">
        <f>S23+S26</f>
        <v>106333</v>
      </c>
      <c r="T22" s="176">
        <f>T23+T26</f>
        <v>623197</v>
      </c>
      <c r="U22" s="176">
        <f>U23+U26</f>
        <v>652806</v>
      </c>
      <c r="V22" s="176">
        <f>V23+V26</f>
        <v>619504</v>
      </c>
      <c r="W22" s="176">
        <f>W23+W26</f>
        <v>624088</v>
      </c>
      <c r="X22" s="177">
        <f>IFERROR(W22/V22-1,"-")</f>
        <v>7.3994679614659553E-3</v>
      </c>
      <c r="Y22" s="177">
        <f>W22/W$8</f>
        <v>0.36093415557654279</v>
      </c>
    </row>
    <row r="23" spans="1:25" x14ac:dyDescent="0.25">
      <c r="A23" s="57"/>
      <c r="B23" s="159" t="s">
        <v>102</v>
      </c>
      <c r="C23" s="160">
        <v>413</v>
      </c>
      <c r="D23" s="160">
        <v>4277</v>
      </c>
      <c r="E23" s="160">
        <v>4227</v>
      </c>
      <c r="F23" s="160">
        <v>2166</v>
      </c>
      <c r="G23" s="160">
        <v>2943</v>
      </c>
      <c r="H23" s="160">
        <v>3008</v>
      </c>
      <c r="I23" s="161">
        <f>IFERROR(H23/G23-1,"-")</f>
        <v>2.2086306489976115E-2</v>
      </c>
      <c r="J23" s="161">
        <f t="shared" si="11"/>
        <v>9.5484485358304904E-3</v>
      </c>
      <c r="K23" s="160">
        <v>51318</v>
      </c>
      <c r="L23" s="160">
        <v>51211</v>
      </c>
      <c r="M23" s="160">
        <v>40656</v>
      </c>
      <c r="N23" s="160">
        <v>35823</v>
      </c>
      <c r="O23" s="160">
        <v>33615</v>
      </c>
      <c r="P23" s="160">
        <v>30151</v>
      </c>
      <c r="Q23" s="161">
        <f>IFERROR(P23/O23-1,"-")</f>
        <v>-0.10304923397292876</v>
      </c>
      <c r="R23" s="161">
        <f t="shared" si="13"/>
        <v>2.1322201368252965E-2</v>
      </c>
      <c r="S23" s="160">
        <v>51731</v>
      </c>
      <c r="T23" s="160">
        <v>44883</v>
      </c>
      <c r="U23" s="160">
        <v>37989</v>
      </c>
      <c r="V23" s="160">
        <v>36558</v>
      </c>
      <c r="W23" s="160">
        <v>33159</v>
      </c>
      <c r="X23" s="161">
        <f>IFERROR(W23/V23-1,"-")</f>
        <v>-9.2975545708189777E-2</v>
      </c>
      <c r="Y23" s="161">
        <f>W23/W$8</f>
        <v>1.9177128329278217E-2</v>
      </c>
    </row>
    <row r="24" spans="1:25" x14ac:dyDescent="0.25">
      <c r="A24" s="57"/>
      <c r="B24" s="163" t="s">
        <v>108</v>
      </c>
      <c r="C24" s="164">
        <v>160</v>
      </c>
      <c r="D24" s="164">
        <v>2670</v>
      </c>
      <c r="E24" s="164">
        <v>2178</v>
      </c>
      <c r="F24" s="164">
        <v>626</v>
      </c>
      <c r="G24" s="164">
        <v>1041</v>
      </c>
      <c r="H24" s="164">
        <v>1066</v>
      </c>
      <c r="I24" s="165">
        <f>IFERROR(H24/G24-1,"-")</f>
        <v>2.4015369836695388E-2</v>
      </c>
      <c r="J24" s="165">
        <f t="shared" si="11"/>
        <v>3.3838584239346083E-3</v>
      </c>
      <c r="K24" s="164">
        <v>31051</v>
      </c>
      <c r="L24" s="164">
        <v>21604</v>
      </c>
      <c r="M24" s="164">
        <v>15756</v>
      </c>
      <c r="N24" s="164">
        <v>11889</v>
      </c>
      <c r="O24" s="164">
        <v>14926</v>
      </c>
      <c r="P24" s="164">
        <v>13424</v>
      </c>
      <c r="Q24" s="165">
        <f>IFERROR(P24/O24-1,"-")</f>
        <v>-0.10062977354951097</v>
      </c>
      <c r="R24" s="165">
        <f t="shared" si="13"/>
        <v>9.4931919726519137E-3</v>
      </c>
      <c r="S24" s="164">
        <v>31211</v>
      </c>
      <c r="T24" s="164">
        <v>17934</v>
      </c>
      <c r="U24" s="164">
        <v>12515</v>
      </c>
      <c r="V24" s="164">
        <v>15967</v>
      </c>
      <c r="W24" s="164">
        <v>14490</v>
      </c>
      <c r="X24" s="165">
        <f>IFERROR(W24/V24-1,"-")</f>
        <v>-9.2503288031565156E-2</v>
      </c>
      <c r="Y24" s="165">
        <f>W24/W$8</f>
        <v>8.3801257423698344E-3</v>
      </c>
    </row>
    <row r="25" spans="1:25" x14ac:dyDescent="0.25">
      <c r="A25" s="57"/>
      <c r="B25" s="163" t="s">
        <v>105</v>
      </c>
      <c r="C25" s="164">
        <v>253</v>
      </c>
      <c r="D25" s="164">
        <v>1607</v>
      </c>
      <c r="E25" s="164">
        <v>2049</v>
      </c>
      <c r="F25" s="164">
        <v>1540</v>
      </c>
      <c r="G25" s="164">
        <v>1902</v>
      </c>
      <c r="H25" s="164">
        <v>1942</v>
      </c>
      <c r="I25" s="165">
        <f>IFERROR(H25/G25-1,"-")</f>
        <v>2.1030494216614182E-2</v>
      </c>
      <c r="J25" s="165">
        <f t="shared" si="11"/>
        <v>6.1645901118958816E-3</v>
      </c>
      <c r="K25" s="164">
        <v>20267</v>
      </c>
      <c r="L25" s="164">
        <v>29607</v>
      </c>
      <c r="M25" s="164">
        <v>24900</v>
      </c>
      <c r="N25" s="164">
        <v>23934</v>
      </c>
      <c r="O25" s="164">
        <v>18689</v>
      </c>
      <c r="P25" s="164">
        <v>16727</v>
      </c>
      <c r="Q25" s="165">
        <f>IFERROR(P25/O25-1,"-")</f>
        <v>-0.10498153994328219</v>
      </c>
      <c r="R25" s="165">
        <f t="shared" si="13"/>
        <v>1.1829009395601053E-2</v>
      </c>
      <c r="S25" s="164">
        <v>20520</v>
      </c>
      <c r="T25" s="164">
        <v>26949</v>
      </c>
      <c r="U25" s="164">
        <v>25474</v>
      </c>
      <c r="V25" s="164">
        <v>20591</v>
      </c>
      <c r="W25" s="164">
        <v>18669</v>
      </c>
      <c r="X25" s="165">
        <f>IFERROR(W25/V25-1,"-")</f>
        <v>-9.3341751250546334E-2</v>
      </c>
      <c r="Y25" s="165">
        <f>W25/W$8</f>
        <v>1.0797002586908381E-2</v>
      </c>
    </row>
    <row r="26" spans="1:25" x14ac:dyDescent="0.25">
      <c r="A26" s="57"/>
      <c r="B26" s="159" t="s">
        <v>112</v>
      </c>
      <c r="C26" s="160">
        <v>1702</v>
      </c>
      <c r="D26" s="160">
        <v>57188</v>
      </c>
      <c r="E26" s="160">
        <v>64213</v>
      </c>
      <c r="F26" s="160">
        <v>62610</v>
      </c>
      <c r="G26" s="160">
        <v>62657</v>
      </c>
      <c r="H26" s="160">
        <v>60080</v>
      </c>
      <c r="I26" s="161">
        <f>IFERROR(H26/G26-1,"-")</f>
        <v>-4.1128684743923283E-2</v>
      </c>
      <c r="J26" s="161">
        <f t="shared" si="11"/>
        <v>0.19071502261725259</v>
      </c>
      <c r="K26" s="160">
        <v>52900</v>
      </c>
      <c r="L26" s="160">
        <v>477201</v>
      </c>
      <c r="M26" s="160">
        <v>514101</v>
      </c>
      <c r="N26" s="160">
        <v>552207</v>
      </c>
      <c r="O26" s="160">
        <v>520289</v>
      </c>
      <c r="P26" s="160">
        <v>530849</v>
      </c>
      <c r="Q26" s="161">
        <f>IFERROR(P26/O26-1,"-")</f>
        <v>2.0296412186304069E-2</v>
      </c>
      <c r="R26" s="161">
        <f t="shared" si="13"/>
        <v>0.37540609844236406</v>
      </c>
      <c r="S26" s="160">
        <v>54602</v>
      </c>
      <c r="T26" s="160">
        <v>578314</v>
      </c>
      <c r="U26" s="160">
        <v>614817</v>
      </c>
      <c r="V26" s="160">
        <v>582946</v>
      </c>
      <c r="W26" s="160">
        <v>590929</v>
      </c>
      <c r="X26" s="161">
        <f>IFERROR(W26/V26-1,"-")</f>
        <v>1.3694235829733836E-2</v>
      </c>
      <c r="Y26" s="161">
        <f>W26/W$8</f>
        <v>0.34175702724726459</v>
      </c>
    </row>
    <row r="27" spans="1:25" s="57" customFormat="1" x14ac:dyDescent="0.25">
      <c r="B27" s="163" t="s">
        <v>115</v>
      </c>
      <c r="C27" s="164">
        <v>5</v>
      </c>
      <c r="D27" s="164">
        <v>22606</v>
      </c>
      <c r="E27" s="164">
        <v>26648</v>
      </c>
      <c r="F27" s="164">
        <v>27187</v>
      </c>
      <c r="G27" s="164">
        <v>26394</v>
      </c>
      <c r="H27" s="164">
        <v>22690</v>
      </c>
      <c r="I27" s="165">
        <f t="shared" ref="I27:I34" si="14">IFERROR(H27/G27-1,"-")</f>
        <v>-0.14033492460407671</v>
      </c>
      <c r="J27" s="165">
        <f t="shared" si="11"/>
        <v>7.2026029680184109E-2</v>
      </c>
      <c r="K27" s="164">
        <v>2107</v>
      </c>
      <c r="L27" s="164">
        <v>232130</v>
      </c>
      <c r="M27" s="164">
        <v>253863</v>
      </c>
      <c r="N27" s="164">
        <v>272919</v>
      </c>
      <c r="O27" s="164">
        <v>262428</v>
      </c>
      <c r="P27" s="164">
        <v>271903</v>
      </c>
      <c r="Q27" s="165">
        <f t="shared" ref="Q27:Q34" si="15">IFERROR(P27/O27-1,"-")</f>
        <v>3.6105141219686887E-2</v>
      </c>
      <c r="R27" s="165">
        <f t="shared" si="13"/>
        <v>0.1922845185443961</v>
      </c>
      <c r="S27" s="164">
        <v>2112</v>
      </c>
      <c r="T27" s="164">
        <v>280511</v>
      </c>
      <c r="U27" s="164">
        <v>300106</v>
      </c>
      <c r="V27" s="164">
        <v>288822</v>
      </c>
      <c r="W27" s="164">
        <v>294593</v>
      </c>
      <c r="X27" s="165">
        <f t="shared" ref="X27:X34" si="16">IFERROR(W27/V27-1,"-")</f>
        <v>1.9981164869712131E-2</v>
      </c>
      <c r="Y27" s="165">
        <f t="shared" ref="Y27:Y34" si="17">W27/W$8</f>
        <v>0.17037449156811296</v>
      </c>
    </row>
    <row r="28" spans="1:25" s="57" customFormat="1" x14ac:dyDescent="0.25">
      <c r="B28" s="163" t="s">
        <v>118</v>
      </c>
      <c r="C28" s="164">
        <v>29</v>
      </c>
      <c r="D28" s="164">
        <v>10179</v>
      </c>
      <c r="E28" s="164">
        <v>12656</v>
      </c>
      <c r="F28" s="164">
        <v>11744</v>
      </c>
      <c r="G28" s="164">
        <v>12063</v>
      </c>
      <c r="H28" s="164">
        <v>11807</v>
      </c>
      <c r="I28" s="165">
        <f t="shared" si="14"/>
        <v>-2.1221918262455453E-2</v>
      </c>
      <c r="J28" s="165">
        <f t="shared" si="11"/>
        <v>3.7479565113879849E-2</v>
      </c>
      <c r="K28" s="164">
        <v>8697</v>
      </c>
      <c r="L28" s="164">
        <v>50375</v>
      </c>
      <c r="M28" s="164">
        <v>57027</v>
      </c>
      <c r="N28" s="164">
        <v>59792</v>
      </c>
      <c r="O28" s="164">
        <v>52776</v>
      </c>
      <c r="P28" s="164">
        <v>51647</v>
      </c>
      <c r="Q28" s="165">
        <f t="shared" si="15"/>
        <v>-2.1392299530089476E-2</v>
      </c>
      <c r="R28" s="165">
        <f t="shared" si="13"/>
        <v>3.65237549025293E-2</v>
      </c>
      <c r="S28" s="164">
        <v>8726</v>
      </c>
      <c r="T28" s="164">
        <v>69683</v>
      </c>
      <c r="U28" s="164">
        <v>71536</v>
      </c>
      <c r="V28" s="164">
        <v>64839</v>
      </c>
      <c r="W28" s="164">
        <v>63454</v>
      </c>
      <c r="X28" s="165">
        <f t="shared" si="16"/>
        <v>-2.1360600872931457E-2</v>
      </c>
      <c r="Y28" s="165">
        <f t="shared" si="17"/>
        <v>3.6697895021141166E-2</v>
      </c>
    </row>
    <row r="29" spans="1:25" x14ac:dyDescent="0.25">
      <c r="A29" s="57"/>
      <c r="B29" s="163" t="s">
        <v>121</v>
      </c>
      <c r="C29" s="164">
        <v>1297</v>
      </c>
      <c r="D29" s="164">
        <v>1770</v>
      </c>
      <c r="E29" s="164">
        <v>1557</v>
      </c>
      <c r="F29" s="164">
        <v>1388</v>
      </c>
      <c r="G29" s="164">
        <v>1465</v>
      </c>
      <c r="H29" s="164">
        <v>1708</v>
      </c>
      <c r="I29" s="165">
        <f t="shared" si="14"/>
        <v>0.16587030716723539</v>
      </c>
      <c r="J29" s="165">
        <f t="shared" si="11"/>
        <v>5.4217919212760889E-3</v>
      </c>
      <c r="K29" s="164">
        <v>9133</v>
      </c>
      <c r="L29" s="164">
        <v>21446</v>
      </c>
      <c r="M29" s="164">
        <v>20496</v>
      </c>
      <c r="N29" s="164">
        <v>18365</v>
      </c>
      <c r="O29" s="164">
        <v>16908</v>
      </c>
      <c r="P29" s="164">
        <v>18767</v>
      </c>
      <c r="Q29" s="165">
        <f t="shared" si="15"/>
        <v>0.10994795363141718</v>
      </c>
      <c r="R29" s="165">
        <f t="shared" si="13"/>
        <v>1.3271657758548753E-2</v>
      </c>
      <c r="S29" s="164">
        <v>10430</v>
      </c>
      <c r="T29" s="164">
        <v>22053</v>
      </c>
      <c r="U29" s="164">
        <v>19753</v>
      </c>
      <c r="V29" s="164">
        <v>18373</v>
      </c>
      <c r="W29" s="164">
        <v>20475</v>
      </c>
      <c r="X29" s="165">
        <f t="shared" si="16"/>
        <v>0.11440701028683398</v>
      </c>
      <c r="Y29" s="165">
        <f t="shared" si="17"/>
        <v>1.1841482027261723E-2</v>
      </c>
    </row>
    <row r="30" spans="1:25" x14ac:dyDescent="0.25">
      <c r="A30" s="57"/>
      <c r="B30" s="163" t="s">
        <v>128</v>
      </c>
      <c r="C30" s="164">
        <v>6</v>
      </c>
      <c r="D30" s="164">
        <v>3316</v>
      </c>
      <c r="E30" s="164">
        <v>1890</v>
      </c>
      <c r="F30" s="164">
        <v>1466</v>
      </c>
      <c r="G30" s="164">
        <v>1490</v>
      </c>
      <c r="H30" s="164">
        <v>2056</v>
      </c>
      <c r="I30" s="165">
        <f t="shared" si="14"/>
        <v>0.37986577181208059</v>
      </c>
      <c r="J30" s="165">
        <f t="shared" si="11"/>
        <v>6.5264661534798823E-3</v>
      </c>
      <c r="K30" s="164">
        <v>995</v>
      </c>
      <c r="L30" s="164">
        <v>26532</v>
      </c>
      <c r="M30" s="164">
        <v>21322</v>
      </c>
      <c r="N30" s="164">
        <v>23862</v>
      </c>
      <c r="O30" s="164">
        <v>21807</v>
      </c>
      <c r="P30" s="164">
        <v>22871</v>
      </c>
      <c r="Q30" s="165">
        <f t="shared" si="15"/>
        <v>4.8791672398771135E-2</v>
      </c>
      <c r="R30" s="165">
        <f t="shared" si="13"/>
        <v>1.6173926818125888E-2</v>
      </c>
      <c r="S30" s="164">
        <v>1001</v>
      </c>
      <c r="T30" s="164">
        <v>23212</v>
      </c>
      <c r="U30" s="164">
        <v>25328</v>
      </c>
      <c r="V30" s="164">
        <v>23297</v>
      </c>
      <c r="W30" s="164">
        <v>24927</v>
      </c>
      <c r="X30" s="165">
        <f t="shared" si="16"/>
        <v>6.9966090054513375E-2</v>
      </c>
      <c r="Y30" s="165">
        <f t="shared" si="17"/>
        <v>1.4416245298830425E-2</v>
      </c>
    </row>
    <row r="31" spans="1:25" x14ac:dyDescent="0.25">
      <c r="A31" s="57"/>
      <c r="B31" s="163" t="s">
        <v>124</v>
      </c>
      <c r="C31" s="164">
        <v>53</v>
      </c>
      <c r="D31" s="164">
        <v>1855</v>
      </c>
      <c r="E31" s="164">
        <v>1389</v>
      </c>
      <c r="F31" s="164">
        <v>1031</v>
      </c>
      <c r="G31" s="164">
        <v>1087</v>
      </c>
      <c r="H31" s="164">
        <v>1110</v>
      </c>
      <c r="I31" s="165">
        <f t="shared" si="14"/>
        <v>2.1159153633854677E-2</v>
      </c>
      <c r="J31" s="165">
        <f t="shared" si="11"/>
        <v>3.5235298785810652E-3</v>
      </c>
      <c r="K31" s="164">
        <v>3575</v>
      </c>
      <c r="L31" s="164">
        <v>32900</v>
      </c>
      <c r="M31" s="164">
        <v>29273</v>
      </c>
      <c r="N31" s="164">
        <v>30742</v>
      </c>
      <c r="O31" s="164">
        <v>29930</v>
      </c>
      <c r="P31" s="164">
        <v>30543</v>
      </c>
      <c r="Q31" s="165">
        <f t="shared" si="15"/>
        <v>2.0481122619445458E-2</v>
      </c>
      <c r="R31" s="165">
        <f t="shared" si="13"/>
        <v>2.1599416151721347E-2</v>
      </c>
      <c r="S31" s="164">
        <v>3628</v>
      </c>
      <c r="T31" s="164">
        <v>30662</v>
      </c>
      <c r="U31" s="164">
        <v>31773</v>
      </c>
      <c r="V31" s="164">
        <v>31017</v>
      </c>
      <c r="W31" s="164">
        <v>31653</v>
      </c>
      <c r="X31" s="165">
        <f t="shared" si="16"/>
        <v>2.0504884418222291E-2</v>
      </c>
      <c r="Y31" s="165">
        <f t="shared" si="17"/>
        <v>1.830615045708988E-2</v>
      </c>
    </row>
    <row r="32" spans="1:25" x14ac:dyDescent="0.25">
      <c r="A32" s="57"/>
      <c r="B32" s="163" t="s">
        <v>133</v>
      </c>
      <c r="C32" s="164">
        <v>0</v>
      </c>
      <c r="D32" s="164">
        <v>1068</v>
      </c>
      <c r="E32" s="164">
        <v>1506</v>
      </c>
      <c r="F32" s="164">
        <v>1538</v>
      </c>
      <c r="G32" s="164">
        <v>1343</v>
      </c>
      <c r="H32" s="164">
        <v>1386</v>
      </c>
      <c r="I32" s="165">
        <f t="shared" si="14"/>
        <v>3.2017870439315033E-2</v>
      </c>
      <c r="J32" s="165">
        <f t="shared" si="11"/>
        <v>4.3996508213633842E-3</v>
      </c>
      <c r="K32" s="164">
        <v>110</v>
      </c>
      <c r="L32" s="164">
        <v>10126</v>
      </c>
      <c r="M32" s="164">
        <v>11005</v>
      </c>
      <c r="N32" s="164">
        <v>9979</v>
      </c>
      <c r="O32" s="164">
        <v>8999</v>
      </c>
      <c r="P32" s="164">
        <v>8493</v>
      </c>
      <c r="Q32" s="165">
        <f t="shared" si="15"/>
        <v>-5.6228469829981087E-2</v>
      </c>
      <c r="R32" s="165">
        <f t="shared" si="13"/>
        <v>6.0060845816249028E-3</v>
      </c>
      <c r="S32" s="164">
        <v>110</v>
      </c>
      <c r="T32" s="164">
        <v>12511</v>
      </c>
      <c r="U32" s="164">
        <v>11517</v>
      </c>
      <c r="V32" s="164">
        <v>10342</v>
      </c>
      <c r="W32" s="164">
        <v>9879</v>
      </c>
      <c r="X32" s="165">
        <f t="shared" si="16"/>
        <v>-4.4768903500290058E-2</v>
      </c>
      <c r="Y32" s="165">
        <f t="shared" si="17"/>
        <v>5.7134066396736785E-3</v>
      </c>
    </row>
    <row r="33" spans="1:25" x14ac:dyDescent="0.25">
      <c r="A33" s="57"/>
      <c r="B33" s="163" t="s">
        <v>136</v>
      </c>
      <c r="C33" s="164">
        <v>3</v>
      </c>
      <c r="D33" s="164">
        <v>362</v>
      </c>
      <c r="E33" s="164">
        <v>528</v>
      </c>
      <c r="F33" s="164">
        <v>318</v>
      </c>
      <c r="G33" s="164">
        <v>272</v>
      </c>
      <c r="H33" s="164">
        <v>435</v>
      </c>
      <c r="I33" s="165">
        <f t="shared" si="14"/>
        <v>0.59926470588235303</v>
      </c>
      <c r="J33" s="165">
        <f t="shared" si="11"/>
        <v>1.3808427902547416E-3</v>
      </c>
      <c r="K33" s="164">
        <v>190</v>
      </c>
      <c r="L33" s="164">
        <v>6474</v>
      </c>
      <c r="M33" s="164">
        <v>10814</v>
      </c>
      <c r="N33" s="164">
        <v>10693</v>
      </c>
      <c r="O33" s="164">
        <v>9123</v>
      </c>
      <c r="P33" s="164">
        <v>8289</v>
      </c>
      <c r="Q33" s="165">
        <f t="shared" si="15"/>
        <v>-9.1417296941795456E-2</v>
      </c>
      <c r="R33" s="165">
        <f t="shared" si="13"/>
        <v>5.8618197453301334E-3</v>
      </c>
      <c r="S33" s="164">
        <v>193</v>
      </c>
      <c r="T33" s="164">
        <v>11342</v>
      </c>
      <c r="U33" s="164">
        <v>11011</v>
      </c>
      <c r="V33" s="164">
        <v>9395</v>
      </c>
      <c r="W33" s="164">
        <v>8724</v>
      </c>
      <c r="X33" s="165">
        <f t="shared" si="16"/>
        <v>-7.1420968600319323E-2</v>
      </c>
      <c r="Y33" s="165">
        <f t="shared" si="17"/>
        <v>5.0454256022384016E-3</v>
      </c>
    </row>
    <row r="34" spans="1:25" x14ac:dyDescent="0.25">
      <c r="A34" s="57"/>
      <c r="B34" s="168" t="s">
        <v>150</v>
      </c>
      <c r="C34" s="169">
        <f t="shared" ref="C34:H34" si="18">C26-SUM(C27:C33)</f>
        <v>309</v>
      </c>
      <c r="D34" s="169">
        <f t="shared" si="18"/>
        <v>16032</v>
      </c>
      <c r="E34" s="169">
        <f t="shared" si="18"/>
        <v>18039</v>
      </c>
      <c r="F34" s="169">
        <f t="shared" si="18"/>
        <v>17938</v>
      </c>
      <c r="G34" s="169">
        <f t="shared" si="18"/>
        <v>18543</v>
      </c>
      <c r="H34" s="169">
        <f t="shared" si="18"/>
        <v>18888</v>
      </c>
      <c r="I34" s="170">
        <f t="shared" si="14"/>
        <v>1.8605403656366315E-2</v>
      </c>
      <c r="J34" s="170">
        <f t="shared" si="11"/>
        <v>5.9957146258233472E-2</v>
      </c>
      <c r="K34" s="169">
        <f t="shared" ref="K34:P34" si="19">K26-SUM(K27:K33)</f>
        <v>28093</v>
      </c>
      <c r="L34" s="169">
        <f t="shared" si="19"/>
        <v>97218</v>
      </c>
      <c r="M34" s="169">
        <f t="shared" si="19"/>
        <v>110301</v>
      </c>
      <c r="N34" s="169">
        <f t="shared" si="19"/>
        <v>125855</v>
      </c>
      <c r="O34" s="169">
        <f t="shared" si="19"/>
        <v>118318</v>
      </c>
      <c r="P34" s="169">
        <f t="shared" si="19"/>
        <v>118336</v>
      </c>
      <c r="Q34" s="170">
        <f t="shared" si="15"/>
        <v>1.5213238898570403E-4</v>
      </c>
      <c r="R34" s="170">
        <f t="shared" si="13"/>
        <v>8.3684919940087657E-2</v>
      </c>
      <c r="S34" s="169">
        <f>S26-SUM(S27:S33)</f>
        <v>28402</v>
      </c>
      <c r="T34" s="169">
        <f>T26-SUM(T27:T33)</f>
        <v>128340</v>
      </c>
      <c r="U34" s="169">
        <f>U26-SUM(U27:U33)</f>
        <v>143793</v>
      </c>
      <c r="V34" s="169">
        <f>V26-SUM(V27:V33)</f>
        <v>136861</v>
      </c>
      <c r="W34" s="169">
        <f>W26-SUM(W27:W33)</f>
        <v>137224</v>
      </c>
      <c r="X34" s="170">
        <f t="shared" si="16"/>
        <v>2.6523260826678552E-3</v>
      </c>
      <c r="Y34" s="170">
        <f t="shared" si="17"/>
        <v>7.9361930632916369E-2</v>
      </c>
    </row>
    <row r="35" spans="1:25" x14ac:dyDescent="0.25">
      <c r="A35" s="57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25" x14ac:dyDescent="0.25">
      <c r="A36" s="57"/>
      <c r="B36" s="156" t="s">
        <v>73</v>
      </c>
      <c r="C36" s="176">
        <f t="shared" ref="C36:H36" si="20">C37+C40</f>
        <v>2769</v>
      </c>
      <c r="D36" s="176">
        <f t="shared" si="20"/>
        <v>66913</v>
      </c>
      <c r="E36" s="176">
        <f t="shared" si="20"/>
        <v>81954</v>
      </c>
      <c r="F36" s="176">
        <f t="shared" si="20"/>
        <v>82638</v>
      </c>
      <c r="G36" s="176">
        <f t="shared" si="20"/>
        <v>80002</v>
      </c>
      <c r="H36" s="176">
        <f t="shared" si="20"/>
        <v>81032</v>
      </c>
      <c r="I36" s="177">
        <f>IFERROR(H36/G36-1,"-")</f>
        <v>1.2874678133046658E-2</v>
      </c>
      <c r="J36" s="177">
        <f t="shared" ref="J36:J48" si="21">H36/H$8</f>
        <v>0.25722402983890169</v>
      </c>
      <c r="K36" s="176">
        <f t="shared" ref="K36:P36" si="22">K37+K40</f>
        <v>13634</v>
      </c>
      <c r="L36" s="176">
        <f t="shared" si="22"/>
        <v>210963</v>
      </c>
      <c r="M36" s="176">
        <f t="shared" si="22"/>
        <v>241856</v>
      </c>
      <c r="N36" s="176">
        <f t="shared" si="22"/>
        <v>259219</v>
      </c>
      <c r="O36" s="176">
        <f t="shared" si="22"/>
        <v>275154</v>
      </c>
      <c r="P36" s="176">
        <f t="shared" si="22"/>
        <v>285823</v>
      </c>
      <c r="Q36" s="177">
        <f>IFERROR(P36/O36-1,"-")</f>
        <v>3.8774649832457486E-2</v>
      </c>
      <c r="R36" s="177">
        <f t="shared" ref="R36:R48" si="23">P36/P$8</f>
        <v>0.20212847207980392</v>
      </c>
      <c r="S36" s="176">
        <f>S37+S40</f>
        <v>16403</v>
      </c>
      <c r="T36" s="176">
        <f>T37+T40</f>
        <v>323810</v>
      </c>
      <c r="U36" s="176">
        <f>U37+U40</f>
        <v>341857</v>
      </c>
      <c r="V36" s="176">
        <f>V37+V40</f>
        <v>355156</v>
      </c>
      <c r="W36" s="176">
        <f>W37+W40</f>
        <v>366855</v>
      </c>
      <c r="X36" s="177">
        <f>IFERROR(W36/V36-1,"-")</f>
        <v>3.2940454335559588E-2</v>
      </c>
      <c r="Y36" s="177">
        <f>W36/W$8</f>
        <v>0.21216639263057874</v>
      </c>
    </row>
    <row r="37" spans="1:25" x14ac:dyDescent="0.25">
      <c r="A37" s="57"/>
      <c r="B37" s="159" t="s">
        <v>102</v>
      </c>
      <c r="C37" s="160">
        <v>1152</v>
      </c>
      <c r="D37" s="160">
        <v>7973</v>
      </c>
      <c r="E37" s="160">
        <v>10447</v>
      </c>
      <c r="F37" s="160">
        <v>9822</v>
      </c>
      <c r="G37" s="160">
        <v>8006</v>
      </c>
      <c r="H37" s="160">
        <v>8284</v>
      </c>
      <c r="I37" s="161">
        <f>IFERROR(H37/G37-1,"-")</f>
        <v>3.472395703222575E-2</v>
      </c>
      <c r="J37" s="161">
        <f t="shared" si="21"/>
        <v>2.6296325688437424E-2</v>
      </c>
      <c r="K37" s="160">
        <v>3377</v>
      </c>
      <c r="L37" s="160">
        <v>18783</v>
      </c>
      <c r="M37" s="160">
        <v>15819</v>
      </c>
      <c r="N37" s="160">
        <v>15544</v>
      </c>
      <c r="O37" s="160">
        <v>19540</v>
      </c>
      <c r="P37" s="160">
        <v>21113</v>
      </c>
      <c r="Q37" s="161">
        <f>IFERROR(P37/O37-1,"-")</f>
        <v>8.0501535312180073E-2</v>
      </c>
      <c r="R37" s="161">
        <f t="shared" si="23"/>
        <v>1.4930703375938605E-2</v>
      </c>
      <c r="S37" s="160">
        <v>4529</v>
      </c>
      <c r="T37" s="160">
        <v>26266</v>
      </c>
      <c r="U37" s="160">
        <v>25366</v>
      </c>
      <c r="V37" s="160">
        <v>27546</v>
      </c>
      <c r="W37" s="160">
        <v>29397</v>
      </c>
      <c r="X37" s="161">
        <f>IFERROR(W37/V37-1,"-")</f>
        <v>6.7196689174471746E-2</v>
      </c>
      <c r="Y37" s="161">
        <f>W37/W$8</f>
        <v>1.7001418664489031E-2</v>
      </c>
    </row>
    <row r="38" spans="1:25" x14ac:dyDescent="0.25">
      <c r="A38" s="57"/>
      <c r="B38" s="163" t="s">
        <v>108</v>
      </c>
      <c r="C38" s="164">
        <v>1044</v>
      </c>
      <c r="D38" s="164">
        <v>3920</v>
      </c>
      <c r="E38" s="164">
        <v>5331</v>
      </c>
      <c r="F38" s="164">
        <v>6814</v>
      </c>
      <c r="G38" s="164">
        <v>4612</v>
      </c>
      <c r="H38" s="164">
        <v>4321</v>
      </c>
      <c r="I38" s="165">
        <f>IFERROR(H38/G38-1,"-")</f>
        <v>-6.3096270598438808E-2</v>
      </c>
      <c r="J38" s="165">
        <f t="shared" si="21"/>
        <v>1.3716371716530434E-2</v>
      </c>
      <c r="K38" s="164">
        <v>1204</v>
      </c>
      <c r="L38" s="164">
        <v>3260</v>
      </c>
      <c r="M38" s="164">
        <v>2573</v>
      </c>
      <c r="N38" s="164">
        <v>2754</v>
      </c>
      <c r="O38" s="164">
        <v>5318</v>
      </c>
      <c r="P38" s="164">
        <v>7179</v>
      </c>
      <c r="Q38" s="165">
        <f>IFERROR(P38/O38-1,"-")</f>
        <v>0.34994358781496793</v>
      </c>
      <c r="R38" s="165">
        <f t="shared" si="23"/>
        <v>5.0768493125497678E-3</v>
      </c>
      <c r="S38" s="164">
        <v>2248</v>
      </c>
      <c r="T38" s="164">
        <v>7904</v>
      </c>
      <c r="U38" s="164">
        <v>9568</v>
      </c>
      <c r="V38" s="164">
        <v>9930</v>
      </c>
      <c r="W38" s="164">
        <v>11500</v>
      </c>
      <c r="X38" s="165">
        <f>IFERROR(W38/V38-1,"-")</f>
        <v>0.15810674723061435</v>
      </c>
      <c r="Y38" s="165">
        <f>W38/W$8</f>
        <v>6.6508934463252655E-3</v>
      </c>
    </row>
    <row r="39" spans="1:25" x14ac:dyDescent="0.25">
      <c r="A39" s="57"/>
      <c r="B39" s="163" t="s">
        <v>105</v>
      </c>
      <c r="C39" s="164">
        <v>108</v>
      </c>
      <c r="D39" s="164">
        <v>4053</v>
      </c>
      <c r="E39" s="164">
        <v>5116</v>
      </c>
      <c r="F39" s="164">
        <v>3008</v>
      </c>
      <c r="G39" s="164">
        <v>3394</v>
      </c>
      <c r="H39" s="164">
        <v>3963</v>
      </c>
      <c r="I39" s="165">
        <f>IFERROR(H39/G39-1,"-")</f>
        <v>0.16764879198585736</v>
      </c>
      <c r="J39" s="165">
        <f t="shared" si="21"/>
        <v>1.2579953971906992E-2</v>
      </c>
      <c r="K39" s="164">
        <v>2173</v>
      </c>
      <c r="L39" s="164">
        <v>15523</v>
      </c>
      <c r="M39" s="164">
        <v>13246</v>
      </c>
      <c r="N39" s="164">
        <v>12790</v>
      </c>
      <c r="O39" s="164">
        <v>14222</v>
      </c>
      <c r="P39" s="164">
        <v>13934</v>
      </c>
      <c r="Q39" s="165">
        <f>IFERROR(P39/O39-1,"-")</f>
        <v>-2.0250316411193903E-2</v>
      </c>
      <c r="R39" s="165">
        <f t="shared" si="23"/>
        <v>9.853854063388838E-3</v>
      </c>
      <c r="S39" s="164">
        <v>2281</v>
      </c>
      <c r="T39" s="164">
        <v>18362</v>
      </c>
      <c r="U39" s="164">
        <v>15798</v>
      </c>
      <c r="V39" s="164">
        <v>17616</v>
      </c>
      <c r="W39" s="164">
        <v>17897</v>
      </c>
      <c r="X39" s="165">
        <f>IFERROR(W39/V39-1,"-")</f>
        <v>1.5951407811080731E-2</v>
      </c>
      <c r="Y39" s="165">
        <f>W39/W$8</f>
        <v>1.0350525218163764E-2</v>
      </c>
    </row>
    <row r="40" spans="1:25" x14ac:dyDescent="0.25">
      <c r="A40" s="57"/>
      <c r="B40" s="159" t="s">
        <v>112</v>
      </c>
      <c r="C40" s="160">
        <v>1617</v>
      </c>
      <c r="D40" s="160">
        <v>58940</v>
      </c>
      <c r="E40" s="160">
        <v>71507</v>
      </c>
      <c r="F40" s="160">
        <v>72816</v>
      </c>
      <c r="G40" s="160">
        <v>71996</v>
      </c>
      <c r="H40" s="160">
        <v>72748</v>
      </c>
      <c r="I40" s="161">
        <f>IFERROR(H40/G40-1,"-")</f>
        <v>1.0445024723595653E-2</v>
      </c>
      <c r="J40" s="161">
        <f t="shared" si="21"/>
        <v>0.23092770415046424</v>
      </c>
      <c r="K40" s="160">
        <v>10257</v>
      </c>
      <c r="L40" s="160">
        <v>192180</v>
      </c>
      <c r="M40" s="160">
        <v>226037</v>
      </c>
      <c r="N40" s="160">
        <v>243675</v>
      </c>
      <c r="O40" s="160">
        <v>255614</v>
      </c>
      <c r="P40" s="160">
        <v>264710</v>
      </c>
      <c r="Q40" s="161">
        <f>IFERROR(P40/O40-1,"-")</f>
        <v>3.5584905365120933E-2</v>
      </c>
      <c r="R40" s="161">
        <f t="shared" si="23"/>
        <v>0.18719776870386531</v>
      </c>
      <c r="S40" s="160">
        <v>11874</v>
      </c>
      <c r="T40" s="160">
        <v>297544</v>
      </c>
      <c r="U40" s="160">
        <v>316491</v>
      </c>
      <c r="V40" s="160">
        <v>327610</v>
      </c>
      <c r="W40" s="160">
        <v>337458</v>
      </c>
      <c r="X40" s="161">
        <f>IFERROR(W40/V40-1,"-")</f>
        <v>3.0060132474588608E-2</v>
      </c>
      <c r="Y40" s="161">
        <f>W40/W$8</f>
        <v>0.1951649739660897</v>
      </c>
    </row>
    <row r="41" spans="1:25" s="57" customFormat="1" x14ac:dyDescent="0.25">
      <c r="B41" s="163" t="s">
        <v>115</v>
      </c>
      <c r="C41" s="164">
        <v>33</v>
      </c>
      <c r="D41" s="164">
        <v>26891</v>
      </c>
      <c r="E41" s="164">
        <v>29840</v>
      </c>
      <c r="F41" s="164">
        <v>29326</v>
      </c>
      <c r="G41" s="164">
        <v>27286</v>
      </c>
      <c r="H41" s="164">
        <v>23246</v>
      </c>
      <c r="I41" s="165">
        <f t="shared" ref="I41:I48" si="24">IFERROR(H41/G41-1,"-")</f>
        <v>-0.1480612768452686</v>
      </c>
      <c r="J41" s="165">
        <f t="shared" si="21"/>
        <v>7.3790968970716617E-2</v>
      </c>
      <c r="K41" s="164">
        <v>319</v>
      </c>
      <c r="L41" s="164">
        <v>92999</v>
      </c>
      <c r="M41" s="164">
        <v>111276</v>
      </c>
      <c r="N41" s="164">
        <v>126180</v>
      </c>
      <c r="O41" s="164">
        <v>132146</v>
      </c>
      <c r="P41" s="164">
        <v>143061</v>
      </c>
      <c r="Q41" s="165">
        <f t="shared" ref="Q41:Q48" si="25">IFERROR(P41/O41-1,"-")</f>
        <v>8.259803550618261E-2</v>
      </c>
      <c r="R41" s="165">
        <f t="shared" si="23"/>
        <v>0.10116995953512778</v>
      </c>
      <c r="S41" s="164">
        <v>352</v>
      </c>
      <c r="T41" s="164">
        <v>141116</v>
      </c>
      <c r="U41" s="164">
        <v>155506</v>
      </c>
      <c r="V41" s="164">
        <v>159432</v>
      </c>
      <c r="W41" s="164">
        <v>166307</v>
      </c>
      <c r="X41" s="165">
        <f t="shared" ref="X41:X48" si="26">IFERROR(W41/V41-1,"-")</f>
        <v>4.3121832505394142E-2</v>
      </c>
      <c r="Y41" s="165">
        <f t="shared" ref="Y41:Y48" si="27">W41/W$8</f>
        <v>9.6181750989392689E-2</v>
      </c>
    </row>
    <row r="42" spans="1:25" s="57" customFormat="1" x14ac:dyDescent="0.25">
      <c r="B42" s="163" t="s">
        <v>118</v>
      </c>
      <c r="C42" s="164">
        <v>71</v>
      </c>
      <c r="D42" s="164">
        <v>2508</v>
      </c>
      <c r="E42" s="164">
        <v>4573</v>
      </c>
      <c r="F42" s="164">
        <v>4848</v>
      </c>
      <c r="G42" s="164">
        <v>5221</v>
      </c>
      <c r="H42" s="164">
        <v>5798</v>
      </c>
      <c r="I42" s="165">
        <f t="shared" si="24"/>
        <v>0.11051522696801386</v>
      </c>
      <c r="J42" s="165">
        <f t="shared" si="21"/>
        <v>1.8404888500912625E-2</v>
      </c>
      <c r="K42" s="164">
        <v>1034</v>
      </c>
      <c r="L42" s="164">
        <v>8267</v>
      </c>
      <c r="M42" s="164">
        <v>10499</v>
      </c>
      <c r="N42" s="164">
        <v>9625</v>
      </c>
      <c r="O42" s="164">
        <v>8997</v>
      </c>
      <c r="P42" s="164">
        <v>10445</v>
      </c>
      <c r="Q42" s="165">
        <f t="shared" si="25"/>
        <v>0.16094253640102263</v>
      </c>
      <c r="R42" s="165">
        <f t="shared" si="23"/>
        <v>7.3865010544062297E-3</v>
      </c>
      <c r="S42" s="164">
        <v>1105</v>
      </c>
      <c r="T42" s="164">
        <v>15072</v>
      </c>
      <c r="U42" s="164">
        <v>14473</v>
      </c>
      <c r="V42" s="164">
        <v>14218</v>
      </c>
      <c r="W42" s="164">
        <v>16243</v>
      </c>
      <c r="X42" s="165">
        <f t="shared" si="26"/>
        <v>0.14242509495006339</v>
      </c>
      <c r="Y42" s="165">
        <f t="shared" si="27"/>
        <v>9.3939532390140256E-3</v>
      </c>
    </row>
    <row r="43" spans="1:25" x14ac:dyDescent="0.25">
      <c r="A43" s="57"/>
      <c r="B43" s="163" t="s">
        <v>121</v>
      </c>
      <c r="C43" s="164">
        <v>75</v>
      </c>
      <c r="D43" s="164">
        <v>2031</v>
      </c>
      <c r="E43" s="164">
        <v>3176</v>
      </c>
      <c r="F43" s="164">
        <v>3190</v>
      </c>
      <c r="G43" s="164">
        <v>3179</v>
      </c>
      <c r="H43" s="164">
        <v>4589</v>
      </c>
      <c r="I43" s="165">
        <f t="shared" si="24"/>
        <v>0.44353570305127388</v>
      </c>
      <c r="J43" s="165">
        <f t="shared" si="21"/>
        <v>1.4567097849377033E-2</v>
      </c>
      <c r="K43" s="164">
        <v>1735</v>
      </c>
      <c r="L43" s="164">
        <v>5215</v>
      </c>
      <c r="M43" s="164">
        <v>5861</v>
      </c>
      <c r="N43" s="164">
        <v>4959</v>
      </c>
      <c r="O43" s="164">
        <v>5811</v>
      </c>
      <c r="P43" s="164">
        <v>5795</v>
      </c>
      <c r="Q43" s="165">
        <f t="shared" si="25"/>
        <v>-2.7533987265531135E-3</v>
      </c>
      <c r="R43" s="165">
        <f t="shared" si="23"/>
        <v>4.0981114035695647E-3</v>
      </c>
      <c r="S43" s="164">
        <v>1810</v>
      </c>
      <c r="T43" s="164">
        <v>9037</v>
      </c>
      <c r="U43" s="164">
        <v>8149</v>
      </c>
      <c r="V43" s="164">
        <v>8990</v>
      </c>
      <c r="W43" s="164">
        <v>10384</v>
      </c>
      <c r="X43" s="165">
        <f t="shared" si="26"/>
        <v>0.15506117908787531</v>
      </c>
      <c r="Y43" s="165">
        <f t="shared" si="27"/>
        <v>6.0054676127514403E-3</v>
      </c>
    </row>
    <row r="44" spans="1:25" x14ac:dyDescent="0.25">
      <c r="A44" s="57"/>
      <c r="B44" s="163" t="s">
        <v>128</v>
      </c>
      <c r="C44" s="164">
        <v>6</v>
      </c>
      <c r="D44" s="164">
        <v>1206</v>
      </c>
      <c r="E44" s="164">
        <v>1415</v>
      </c>
      <c r="F44" s="164">
        <v>1482</v>
      </c>
      <c r="G44" s="164">
        <v>1296</v>
      </c>
      <c r="H44" s="164">
        <v>1820</v>
      </c>
      <c r="I44" s="165">
        <f t="shared" si="24"/>
        <v>0.40432098765432101</v>
      </c>
      <c r="J44" s="165">
        <f t="shared" si="21"/>
        <v>5.7773192603761602E-3</v>
      </c>
      <c r="K44" s="164">
        <v>189</v>
      </c>
      <c r="L44" s="164">
        <v>11388</v>
      </c>
      <c r="M44" s="164">
        <v>10473</v>
      </c>
      <c r="N44" s="164">
        <v>11382</v>
      </c>
      <c r="O44" s="164">
        <v>9924</v>
      </c>
      <c r="P44" s="164">
        <v>10472</v>
      </c>
      <c r="Q44" s="165">
        <f t="shared" si="25"/>
        <v>5.5219669488109524E-2</v>
      </c>
      <c r="R44" s="165">
        <f t="shared" si="23"/>
        <v>7.4055949297981852E-3</v>
      </c>
      <c r="S44" s="164">
        <v>195</v>
      </c>
      <c r="T44" s="164">
        <v>11888</v>
      </c>
      <c r="U44" s="164">
        <v>12864</v>
      </c>
      <c r="V44" s="164">
        <v>11220</v>
      </c>
      <c r="W44" s="164">
        <v>12292</v>
      </c>
      <c r="X44" s="165">
        <f t="shared" si="26"/>
        <v>9.5543672014260173E-2</v>
      </c>
      <c r="Y44" s="165">
        <f t="shared" si="27"/>
        <v>7.1089375862808842E-3</v>
      </c>
    </row>
    <row r="45" spans="1:25" x14ac:dyDescent="0.25">
      <c r="A45" s="57"/>
      <c r="B45" s="163" t="s">
        <v>124</v>
      </c>
      <c r="C45" s="164">
        <v>14</v>
      </c>
      <c r="D45" s="164">
        <v>671</v>
      </c>
      <c r="E45" s="164">
        <v>888</v>
      </c>
      <c r="F45" s="164">
        <v>988</v>
      </c>
      <c r="G45" s="164">
        <v>995</v>
      </c>
      <c r="H45" s="164">
        <v>1855</v>
      </c>
      <c r="I45" s="165">
        <f t="shared" si="24"/>
        <v>0.86432160804020097</v>
      </c>
      <c r="J45" s="165">
        <f t="shared" si="21"/>
        <v>5.888421553844933E-3</v>
      </c>
      <c r="K45" s="164">
        <v>455</v>
      </c>
      <c r="L45" s="164">
        <v>11495</v>
      </c>
      <c r="M45" s="164">
        <v>13310</v>
      </c>
      <c r="N45" s="164">
        <v>14303</v>
      </c>
      <c r="O45" s="164">
        <v>10871</v>
      </c>
      <c r="P45" s="164">
        <v>11419</v>
      </c>
      <c r="Q45" s="165">
        <f t="shared" si="25"/>
        <v>5.0409345966332397E-2</v>
      </c>
      <c r="R45" s="165">
        <f t="shared" si="23"/>
        <v>8.0752949296567494E-3</v>
      </c>
      <c r="S45" s="164">
        <v>469</v>
      </c>
      <c r="T45" s="164">
        <v>14198</v>
      </c>
      <c r="U45" s="164">
        <v>15291</v>
      </c>
      <c r="V45" s="164">
        <v>11866</v>
      </c>
      <c r="W45" s="164">
        <v>13274</v>
      </c>
      <c r="X45" s="165">
        <f t="shared" si="26"/>
        <v>0.11865835159278615</v>
      </c>
      <c r="Y45" s="165">
        <f t="shared" si="27"/>
        <v>7.6768660527410069E-3</v>
      </c>
    </row>
    <row r="46" spans="1:25" x14ac:dyDescent="0.25">
      <c r="A46" s="57"/>
      <c r="B46" s="163" t="s">
        <v>133</v>
      </c>
      <c r="C46" s="164">
        <v>0</v>
      </c>
      <c r="D46" s="164">
        <v>1355</v>
      </c>
      <c r="E46" s="164">
        <v>1476</v>
      </c>
      <c r="F46" s="164">
        <v>806</v>
      </c>
      <c r="G46" s="164">
        <v>1143</v>
      </c>
      <c r="H46" s="164">
        <v>697</v>
      </c>
      <c r="I46" s="165">
        <f t="shared" si="24"/>
        <v>-0.39020122484689412</v>
      </c>
      <c r="J46" s="165">
        <f t="shared" si="21"/>
        <v>2.2125228156495516E-3</v>
      </c>
      <c r="K46" s="164">
        <v>90</v>
      </c>
      <c r="L46" s="164">
        <v>3052</v>
      </c>
      <c r="M46" s="164">
        <v>4383</v>
      </c>
      <c r="N46" s="164">
        <v>3939</v>
      </c>
      <c r="O46" s="164">
        <v>4798</v>
      </c>
      <c r="P46" s="164">
        <v>4082</v>
      </c>
      <c r="Q46" s="165">
        <f t="shared" si="25"/>
        <v>-0.14922884535223013</v>
      </c>
      <c r="R46" s="165">
        <f t="shared" si="23"/>
        <v>2.8867110870355417E-3</v>
      </c>
      <c r="S46" s="164">
        <v>90</v>
      </c>
      <c r="T46" s="164">
        <v>5859</v>
      </c>
      <c r="U46" s="164">
        <v>4745</v>
      </c>
      <c r="V46" s="164">
        <v>5941</v>
      </c>
      <c r="W46" s="164">
        <v>4779</v>
      </c>
      <c r="X46" s="165">
        <f t="shared" si="26"/>
        <v>-0.19558996801885209</v>
      </c>
      <c r="Y46" s="165">
        <f t="shared" si="27"/>
        <v>2.7638799808685603E-3</v>
      </c>
    </row>
    <row r="47" spans="1:25" x14ac:dyDescent="0.25">
      <c r="A47" s="57"/>
      <c r="B47" s="163" t="s">
        <v>136</v>
      </c>
      <c r="C47" s="164">
        <v>2</v>
      </c>
      <c r="D47" s="164">
        <v>730</v>
      </c>
      <c r="E47" s="164">
        <v>991</v>
      </c>
      <c r="F47" s="164">
        <v>834</v>
      </c>
      <c r="G47" s="164">
        <v>717</v>
      </c>
      <c r="H47" s="164">
        <v>331</v>
      </c>
      <c r="I47" s="165">
        <f t="shared" si="24"/>
        <v>-0.53835425383542534</v>
      </c>
      <c r="J47" s="165">
        <f t="shared" si="21"/>
        <v>1.0507102610903896E-3</v>
      </c>
      <c r="K47" s="164">
        <v>616</v>
      </c>
      <c r="L47" s="164">
        <v>3013</v>
      </c>
      <c r="M47" s="164">
        <v>4676</v>
      </c>
      <c r="N47" s="164">
        <v>4454</v>
      </c>
      <c r="O47" s="164">
        <v>3807</v>
      </c>
      <c r="P47" s="164">
        <v>4506</v>
      </c>
      <c r="Q47" s="165">
        <f t="shared" si="25"/>
        <v>0.1836091410559495</v>
      </c>
      <c r="R47" s="165">
        <f t="shared" si="23"/>
        <v>3.1865556487462397E-3</v>
      </c>
      <c r="S47" s="164">
        <v>618</v>
      </c>
      <c r="T47" s="164">
        <v>5667</v>
      </c>
      <c r="U47" s="164">
        <v>5288</v>
      </c>
      <c r="V47" s="164">
        <v>4524</v>
      </c>
      <c r="W47" s="164">
        <v>4837</v>
      </c>
      <c r="X47" s="165">
        <f t="shared" si="26"/>
        <v>6.9186560565870803E-2</v>
      </c>
      <c r="Y47" s="165">
        <f t="shared" si="27"/>
        <v>2.7974236173804617E-3</v>
      </c>
    </row>
    <row r="48" spans="1:25" x14ac:dyDescent="0.25">
      <c r="A48" s="57"/>
      <c r="B48" s="168" t="s">
        <v>150</v>
      </c>
      <c r="C48" s="169">
        <f t="shared" ref="C48:H48" si="28">C40-SUM(C41:C47)</f>
        <v>1416</v>
      </c>
      <c r="D48" s="169">
        <f t="shared" si="28"/>
        <v>23548</v>
      </c>
      <c r="E48" s="169">
        <f t="shared" si="28"/>
        <v>29148</v>
      </c>
      <c r="F48" s="169">
        <f t="shared" si="28"/>
        <v>31342</v>
      </c>
      <c r="G48" s="169">
        <f t="shared" si="28"/>
        <v>32159</v>
      </c>
      <c r="H48" s="169">
        <f t="shared" si="28"/>
        <v>34412</v>
      </c>
      <c r="I48" s="170">
        <f t="shared" si="24"/>
        <v>7.0058148574271506E-2</v>
      </c>
      <c r="J48" s="170">
        <f t="shared" si="21"/>
        <v>0.10923577493849694</v>
      </c>
      <c r="K48" s="169">
        <f t="shared" ref="K48:P48" si="29">K40-SUM(K41:K47)</f>
        <v>5819</v>
      </c>
      <c r="L48" s="169">
        <f t="shared" si="29"/>
        <v>56751</v>
      </c>
      <c r="M48" s="169">
        <f t="shared" si="29"/>
        <v>65559</v>
      </c>
      <c r="N48" s="169">
        <f t="shared" si="29"/>
        <v>68833</v>
      </c>
      <c r="O48" s="169">
        <f t="shared" si="29"/>
        <v>79260</v>
      </c>
      <c r="P48" s="169">
        <f t="shared" si="29"/>
        <v>74930</v>
      </c>
      <c r="Q48" s="170">
        <f t="shared" si="25"/>
        <v>-5.4630330557658313E-2</v>
      </c>
      <c r="R48" s="170">
        <f t="shared" si="23"/>
        <v>5.2989040115525021E-2</v>
      </c>
      <c r="S48" s="169">
        <f>S40-SUM(S41:S47)</f>
        <v>7235</v>
      </c>
      <c r="T48" s="169">
        <f>T40-SUM(T41:T47)</f>
        <v>94707</v>
      </c>
      <c r="U48" s="169">
        <f>U40-SUM(U41:U47)</f>
        <v>100175</v>
      </c>
      <c r="V48" s="169">
        <f>V40-SUM(V41:V47)</f>
        <v>111419</v>
      </c>
      <c r="W48" s="169">
        <f>W40-SUM(W41:W47)</f>
        <v>109342</v>
      </c>
      <c r="X48" s="170">
        <f t="shared" si="26"/>
        <v>-1.8641344833466467E-2</v>
      </c>
      <c r="Y48" s="170">
        <f t="shared" si="27"/>
        <v>6.3236694887660622E-2</v>
      </c>
    </row>
    <row r="49" spans="1:25" x14ac:dyDescent="0.25">
      <c r="A49" s="57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x14ac:dyDescent="0.25">
      <c r="A50" s="57"/>
      <c r="B50" s="156" t="s">
        <v>73</v>
      </c>
      <c r="C50" s="176">
        <f t="shared" ref="C50:H50" si="30">C51+C54</f>
        <v>3463</v>
      </c>
      <c r="D50" s="176">
        <f t="shared" si="30"/>
        <v>0</v>
      </c>
      <c r="E50" s="176">
        <f t="shared" si="30"/>
        <v>0</v>
      </c>
      <c r="F50" s="176">
        <f t="shared" si="30"/>
        <v>0</v>
      </c>
      <c r="G50" s="176">
        <f t="shared" si="30"/>
        <v>0</v>
      </c>
      <c r="H50" s="176">
        <f t="shared" si="30"/>
        <v>0</v>
      </c>
      <c r="I50" s="177" t="str">
        <f>IFERROR(H50/G50-1,"-")</f>
        <v>-</v>
      </c>
      <c r="J50" s="177">
        <f t="shared" ref="J50:J62" si="31">H50/H$8</f>
        <v>0</v>
      </c>
      <c r="K50" s="176">
        <f t="shared" ref="K50:P50" si="32">K51+K54</f>
        <v>0</v>
      </c>
      <c r="L50" s="176">
        <f t="shared" si="32"/>
        <v>0</v>
      </c>
      <c r="M50" s="176">
        <f t="shared" si="32"/>
        <v>0</v>
      </c>
      <c r="N50" s="176">
        <f t="shared" si="32"/>
        <v>0</v>
      </c>
      <c r="O50" s="176">
        <f t="shared" si="32"/>
        <v>0</v>
      </c>
      <c r="P50" s="176">
        <f t="shared" si="32"/>
        <v>0</v>
      </c>
      <c r="Q50" s="177" t="str">
        <f>IFERROR(P50/O50-1,"-")</f>
        <v>-</v>
      </c>
      <c r="R50" s="177">
        <f t="shared" ref="R50:R62" si="33">P50/P$8</f>
        <v>0</v>
      </c>
      <c r="S50" s="176">
        <f>S51+S54</f>
        <v>3463</v>
      </c>
      <c r="T50" s="176">
        <f>T51+T54</f>
        <v>24103</v>
      </c>
      <c r="U50" s="176">
        <f>U51+U54</f>
        <v>21898</v>
      </c>
      <c r="V50" s="176">
        <f>V51+V54</f>
        <v>18160</v>
      </c>
      <c r="W50" s="176">
        <f>W51+W54</f>
        <v>21565</v>
      </c>
      <c r="X50" s="177">
        <f>IFERROR(W50/V50-1,"-")</f>
        <v>0.1875</v>
      </c>
      <c r="Y50" s="177">
        <f>W50/W$8</f>
        <v>1.2471871058261249E-2</v>
      </c>
    </row>
    <row r="51" spans="1:25" x14ac:dyDescent="0.25">
      <c r="A51" s="57"/>
      <c r="B51" s="159" t="s">
        <v>102</v>
      </c>
      <c r="C51" s="160">
        <v>787</v>
      </c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1" t="str">
        <f>IFERROR(H51/G51-1,"-")</f>
        <v>-</v>
      </c>
      <c r="J51" s="161">
        <f t="shared" si="31"/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1" t="str">
        <f>IFERROR(P51/O51-1,"-")</f>
        <v>-</v>
      </c>
      <c r="R51" s="161">
        <f t="shared" si="33"/>
        <v>0</v>
      </c>
      <c r="S51" s="160">
        <v>787</v>
      </c>
      <c r="T51" s="160">
        <v>10585</v>
      </c>
      <c r="U51" s="160">
        <v>6576</v>
      </c>
      <c r="V51" s="160">
        <v>3433</v>
      </c>
      <c r="W51" s="160">
        <v>6607</v>
      </c>
      <c r="X51" s="161">
        <f>IFERROR(W51/V51-1,"-")</f>
        <v>0.92455578211476852</v>
      </c>
      <c r="Y51" s="161">
        <f>W51/W$8</f>
        <v>3.8210828695540025E-3</v>
      </c>
    </row>
    <row r="52" spans="1:25" x14ac:dyDescent="0.25">
      <c r="A52" s="57"/>
      <c r="B52" s="163" t="s">
        <v>108</v>
      </c>
      <c r="C52" s="164">
        <v>309</v>
      </c>
      <c r="D52" s="164">
        <v>0</v>
      </c>
      <c r="E52" s="164">
        <v>0</v>
      </c>
      <c r="F52" s="164">
        <v>0</v>
      </c>
      <c r="G52" s="164">
        <v>0</v>
      </c>
      <c r="H52" s="164">
        <v>0</v>
      </c>
      <c r="I52" s="165" t="str">
        <f>IFERROR(H52/G52-1,"-")</f>
        <v>-</v>
      </c>
      <c r="J52" s="165">
        <f t="shared" si="31"/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0</v>
      </c>
      <c r="P52" s="164">
        <v>0</v>
      </c>
      <c r="Q52" s="165" t="str">
        <f>IFERROR(P52/O52-1,"-")</f>
        <v>-</v>
      </c>
      <c r="R52" s="165">
        <f t="shared" si="33"/>
        <v>0</v>
      </c>
      <c r="S52" s="164">
        <v>309</v>
      </c>
      <c r="T52" s="164">
        <v>7865</v>
      </c>
      <c r="U52" s="164">
        <v>4380</v>
      </c>
      <c r="V52" s="164">
        <v>2151</v>
      </c>
      <c r="W52" s="164">
        <v>2846</v>
      </c>
      <c r="X52" s="165">
        <f>IFERROR(W52/V52-1,"-")</f>
        <v>0.32310553231055317</v>
      </c>
      <c r="Y52" s="165">
        <f>W52/W$8</f>
        <v>1.6459515433253657E-3</v>
      </c>
    </row>
    <row r="53" spans="1:25" x14ac:dyDescent="0.25">
      <c r="A53" s="57"/>
      <c r="B53" s="163" t="s">
        <v>105</v>
      </c>
      <c r="C53" s="164">
        <v>478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65" t="str">
        <f>IFERROR(H53/G53-1,"-")</f>
        <v>-</v>
      </c>
      <c r="J53" s="165">
        <f t="shared" si="31"/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5" t="str">
        <f>IFERROR(P53/O53-1,"-")</f>
        <v>-</v>
      </c>
      <c r="R53" s="165">
        <f t="shared" si="33"/>
        <v>0</v>
      </c>
      <c r="S53" s="164">
        <v>478</v>
      </c>
      <c r="T53" s="164">
        <v>2720</v>
      </c>
      <c r="U53" s="164">
        <v>2196</v>
      </c>
      <c r="V53" s="164">
        <v>1282</v>
      </c>
      <c r="W53" s="164">
        <v>3761</v>
      </c>
      <c r="X53" s="165">
        <f>IFERROR(W53/V53-1,"-")</f>
        <v>1.9336973478939159</v>
      </c>
      <c r="Y53" s="165">
        <f>W53/W$8</f>
        <v>2.1751313262286368E-3</v>
      </c>
    </row>
    <row r="54" spans="1:25" x14ac:dyDescent="0.25">
      <c r="A54" s="57"/>
      <c r="B54" s="159" t="s">
        <v>112</v>
      </c>
      <c r="C54" s="160">
        <v>2676</v>
      </c>
      <c r="D54" s="160">
        <v>0</v>
      </c>
      <c r="E54" s="160">
        <v>0</v>
      </c>
      <c r="F54" s="160">
        <v>0</v>
      </c>
      <c r="G54" s="160">
        <v>0</v>
      </c>
      <c r="H54" s="160">
        <v>0</v>
      </c>
      <c r="I54" s="161" t="str">
        <f>IFERROR(H54/G54-1,"-")</f>
        <v>-</v>
      </c>
      <c r="J54" s="161">
        <f t="shared" si="31"/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1" t="str">
        <f>IFERROR(P54/O54-1,"-")</f>
        <v>-</v>
      </c>
      <c r="R54" s="161">
        <f t="shared" si="33"/>
        <v>0</v>
      </c>
      <c r="S54" s="160">
        <v>2676</v>
      </c>
      <c r="T54" s="160">
        <v>13518</v>
      </c>
      <c r="U54" s="160">
        <v>15322</v>
      </c>
      <c r="V54" s="160">
        <v>14727</v>
      </c>
      <c r="W54" s="160">
        <v>14958</v>
      </c>
      <c r="X54" s="161">
        <f>IFERROR(W54/V54-1,"-")</f>
        <v>1.568547565695666E-2</v>
      </c>
      <c r="Y54" s="161">
        <f>W54/W$8</f>
        <v>8.6507881887072455E-3</v>
      </c>
    </row>
    <row r="55" spans="1:25" s="57" customFormat="1" x14ac:dyDescent="0.25">
      <c r="B55" s="163" t="s">
        <v>115</v>
      </c>
      <c r="C55" s="164">
        <v>55</v>
      </c>
      <c r="D55" s="164">
        <v>0</v>
      </c>
      <c r="E55" s="164">
        <v>0</v>
      </c>
      <c r="F55" s="164">
        <v>0</v>
      </c>
      <c r="G55" s="164">
        <v>0</v>
      </c>
      <c r="H55" s="164">
        <v>0</v>
      </c>
      <c r="I55" s="165" t="str">
        <f t="shared" ref="I55:I62" si="34">IFERROR(H55/G55-1,"-")</f>
        <v>-</v>
      </c>
      <c r="J55" s="165">
        <f t="shared" si="31"/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5" t="str">
        <f t="shared" ref="Q55:Q62" si="35">IFERROR(P55/O55-1,"-")</f>
        <v>-</v>
      </c>
      <c r="R55" s="165">
        <f t="shared" si="33"/>
        <v>0</v>
      </c>
      <c r="S55" s="164">
        <v>55</v>
      </c>
      <c r="T55" s="164">
        <v>3960</v>
      </c>
      <c r="U55" s="164">
        <v>4499</v>
      </c>
      <c r="V55" s="164">
        <v>5123</v>
      </c>
      <c r="W55" s="164">
        <v>3973</v>
      </c>
      <c r="X55" s="165">
        <f t="shared" ref="X55:X62" si="36">IFERROR(W55/V55-1,"-")</f>
        <v>-0.22447784501268786</v>
      </c>
      <c r="Y55" s="165">
        <f t="shared" ref="Y55:Y62" si="37">W55/W$8</f>
        <v>2.2977391010652417E-3</v>
      </c>
    </row>
    <row r="56" spans="1:25" s="57" customFormat="1" x14ac:dyDescent="0.25">
      <c r="B56" s="163" t="s">
        <v>118</v>
      </c>
      <c r="C56" s="164">
        <v>1007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65" t="str">
        <f t="shared" si="34"/>
        <v>-</v>
      </c>
      <c r="J56" s="165">
        <f t="shared" si="31"/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5" t="str">
        <f t="shared" si="35"/>
        <v>-</v>
      </c>
      <c r="R56" s="165">
        <f t="shared" si="33"/>
        <v>0</v>
      </c>
      <c r="S56" s="164">
        <v>1007</v>
      </c>
      <c r="T56" s="164">
        <v>2467</v>
      </c>
      <c r="U56" s="164">
        <v>2991</v>
      </c>
      <c r="V56" s="164">
        <v>3102</v>
      </c>
      <c r="W56" s="164">
        <v>3435</v>
      </c>
      <c r="X56" s="165">
        <f t="shared" si="36"/>
        <v>0.10735009671179885</v>
      </c>
      <c r="Y56" s="165">
        <f t="shared" si="37"/>
        <v>1.9865929554893293E-3</v>
      </c>
    </row>
    <row r="57" spans="1:25" x14ac:dyDescent="0.25">
      <c r="A57" s="57"/>
      <c r="B57" s="163" t="s">
        <v>121</v>
      </c>
      <c r="C57" s="164">
        <v>446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65" t="str">
        <f t="shared" si="34"/>
        <v>-</v>
      </c>
      <c r="J57" s="165">
        <f t="shared" si="31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5" t="str">
        <f t="shared" si="35"/>
        <v>-</v>
      </c>
      <c r="R57" s="165">
        <f t="shared" si="33"/>
        <v>0</v>
      </c>
      <c r="S57" s="164">
        <v>446</v>
      </c>
      <c r="T57" s="164">
        <v>1424</v>
      </c>
      <c r="U57" s="164">
        <v>1353</v>
      </c>
      <c r="V57" s="164">
        <v>901</v>
      </c>
      <c r="W57" s="164">
        <v>1578</v>
      </c>
      <c r="X57" s="165">
        <f t="shared" si="36"/>
        <v>0.75138734739178692</v>
      </c>
      <c r="Y57" s="165">
        <f t="shared" si="37"/>
        <v>9.1261824854793649E-4</v>
      </c>
    </row>
    <row r="58" spans="1:25" x14ac:dyDescent="0.25">
      <c r="A58" s="57"/>
      <c r="B58" s="163" t="s">
        <v>128</v>
      </c>
      <c r="C58" s="164">
        <v>55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65" t="str">
        <f t="shared" si="34"/>
        <v>-</v>
      </c>
      <c r="J58" s="165">
        <f t="shared" si="31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4">
        <v>0</v>
      </c>
      <c r="Q58" s="165" t="str">
        <f t="shared" si="35"/>
        <v>-</v>
      </c>
      <c r="R58" s="165">
        <f t="shared" si="33"/>
        <v>0</v>
      </c>
      <c r="S58" s="164">
        <v>55</v>
      </c>
      <c r="T58" s="164">
        <v>320</v>
      </c>
      <c r="U58" s="164">
        <v>497</v>
      </c>
      <c r="V58" s="164">
        <v>429</v>
      </c>
      <c r="W58" s="164">
        <v>674</v>
      </c>
      <c r="X58" s="165">
        <f t="shared" si="36"/>
        <v>0.57109557109557119</v>
      </c>
      <c r="Y58" s="165">
        <f t="shared" si="37"/>
        <v>3.8980018981071558E-4</v>
      </c>
    </row>
    <row r="59" spans="1:25" x14ac:dyDescent="0.25">
      <c r="A59" s="57"/>
      <c r="B59" s="163" t="s">
        <v>124</v>
      </c>
      <c r="C59" s="164">
        <v>80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65" t="str">
        <f t="shared" si="34"/>
        <v>-</v>
      </c>
      <c r="J59" s="165">
        <f t="shared" si="31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5" t="str">
        <f t="shared" si="35"/>
        <v>-</v>
      </c>
      <c r="R59" s="165">
        <f t="shared" si="33"/>
        <v>0</v>
      </c>
      <c r="S59" s="164">
        <v>80</v>
      </c>
      <c r="T59" s="164">
        <v>319</v>
      </c>
      <c r="U59" s="164">
        <v>317</v>
      </c>
      <c r="V59" s="164">
        <v>419</v>
      </c>
      <c r="W59" s="164">
        <v>401</v>
      </c>
      <c r="X59" s="165">
        <f t="shared" si="36"/>
        <v>-4.2959427207637235E-2</v>
      </c>
      <c r="Y59" s="165">
        <f t="shared" si="37"/>
        <v>2.3191376278055927E-4</v>
      </c>
    </row>
    <row r="60" spans="1:25" x14ac:dyDescent="0.25">
      <c r="A60" s="57"/>
      <c r="B60" s="163" t="s">
        <v>133</v>
      </c>
      <c r="C60" s="164">
        <v>22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65" t="str">
        <f t="shared" si="34"/>
        <v>-</v>
      </c>
      <c r="J60" s="165">
        <f t="shared" si="31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5" t="str">
        <f t="shared" si="35"/>
        <v>-</v>
      </c>
      <c r="R60" s="165">
        <f t="shared" si="33"/>
        <v>0</v>
      </c>
      <c r="S60" s="164">
        <v>22</v>
      </c>
      <c r="T60" s="164">
        <v>147</v>
      </c>
      <c r="U60" s="164">
        <v>82</v>
      </c>
      <c r="V60" s="164">
        <v>162</v>
      </c>
      <c r="W60" s="164">
        <v>90</v>
      </c>
      <c r="X60" s="165">
        <f t="shared" si="36"/>
        <v>-0.44444444444444442</v>
      </c>
      <c r="Y60" s="165">
        <f t="shared" si="37"/>
        <v>5.2050470449502079E-5</v>
      </c>
    </row>
    <row r="61" spans="1:25" x14ac:dyDescent="0.25">
      <c r="A61" s="57"/>
      <c r="B61" s="163" t="s">
        <v>136</v>
      </c>
      <c r="C61" s="164">
        <v>14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65" t="str">
        <f t="shared" si="34"/>
        <v>-</v>
      </c>
      <c r="J61" s="165">
        <f t="shared" si="31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5" t="str">
        <f t="shared" si="35"/>
        <v>-</v>
      </c>
      <c r="R61" s="165">
        <f t="shared" si="33"/>
        <v>0</v>
      </c>
      <c r="S61" s="164">
        <v>14</v>
      </c>
      <c r="T61" s="164">
        <v>133</v>
      </c>
      <c r="U61" s="164">
        <v>87</v>
      </c>
      <c r="V61" s="164">
        <v>321</v>
      </c>
      <c r="W61" s="164">
        <v>106</v>
      </c>
      <c r="X61" s="165">
        <f t="shared" si="36"/>
        <v>-0.66978193146417442</v>
      </c>
      <c r="Y61" s="165">
        <f t="shared" si="37"/>
        <v>6.1303887418302449E-5</v>
      </c>
    </row>
    <row r="62" spans="1:25" x14ac:dyDescent="0.25">
      <c r="A62" s="57"/>
      <c r="B62" s="168" t="s">
        <v>150</v>
      </c>
      <c r="C62" s="169">
        <f t="shared" ref="C62:H62" si="38">C54-SUM(C55:C61)</f>
        <v>997</v>
      </c>
      <c r="D62" s="169">
        <f t="shared" si="38"/>
        <v>0</v>
      </c>
      <c r="E62" s="169">
        <f t="shared" si="38"/>
        <v>0</v>
      </c>
      <c r="F62" s="169">
        <f t="shared" si="38"/>
        <v>0</v>
      </c>
      <c r="G62" s="169">
        <f t="shared" si="38"/>
        <v>0</v>
      </c>
      <c r="H62" s="169">
        <f t="shared" si="38"/>
        <v>0</v>
      </c>
      <c r="I62" s="170" t="str">
        <f t="shared" si="34"/>
        <v>-</v>
      </c>
      <c r="J62" s="170">
        <f t="shared" si="31"/>
        <v>0</v>
      </c>
      <c r="K62" s="169">
        <f t="shared" ref="K62:P62" si="39">K54-SUM(K55:K61)</f>
        <v>0</v>
      </c>
      <c r="L62" s="169">
        <f t="shared" si="39"/>
        <v>0</v>
      </c>
      <c r="M62" s="169">
        <f t="shared" si="39"/>
        <v>0</v>
      </c>
      <c r="N62" s="169">
        <f t="shared" si="39"/>
        <v>0</v>
      </c>
      <c r="O62" s="169">
        <f t="shared" si="39"/>
        <v>0</v>
      </c>
      <c r="P62" s="169">
        <f t="shared" si="39"/>
        <v>0</v>
      </c>
      <c r="Q62" s="170" t="str">
        <f t="shared" si="35"/>
        <v>-</v>
      </c>
      <c r="R62" s="170">
        <f t="shared" si="33"/>
        <v>0</v>
      </c>
      <c r="S62" s="169">
        <f>S54-SUM(S55:S61)</f>
        <v>997</v>
      </c>
      <c r="T62" s="169">
        <f>T54-SUM(T55:T61)</f>
        <v>4748</v>
      </c>
      <c r="U62" s="169">
        <f>U54-SUM(U55:U61)</f>
        <v>5496</v>
      </c>
      <c r="V62" s="169">
        <f>V54-SUM(V55:V61)</f>
        <v>4270</v>
      </c>
      <c r="W62" s="169">
        <f>W54-SUM(W55:W61)</f>
        <v>4701</v>
      </c>
      <c r="X62" s="170">
        <f t="shared" si="36"/>
        <v>0.10093676814988295</v>
      </c>
      <c r="Y62" s="170">
        <f t="shared" si="37"/>
        <v>2.7187695731456588E-3</v>
      </c>
    </row>
    <row r="63" spans="1:25" x14ac:dyDescent="0.25">
      <c r="A63" s="57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</row>
    <row r="64" spans="1:25" x14ac:dyDescent="0.25">
      <c r="A64" s="57"/>
      <c r="B64" s="156" t="s">
        <v>73</v>
      </c>
      <c r="C64" s="176">
        <f t="shared" ref="C64:H64" si="40">C65+C68</f>
        <v>0</v>
      </c>
      <c r="D64" s="176">
        <f t="shared" si="40"/>
        <v>0</v>
      </c>
      <c r="E64" s="176">
        <f t="shared" si="40"/>
        <v>0</v>
      </c>
      <c r="F64" s="176">
        <f t="shared" si="40"/>
        <v>0</v>
      </c>
      <c r="G64" s="176">
        <f t="shared" si="40"/>
        <v>0</v>
      </c>
      <c r="H64" s="176">
        <f t="shared" si="40"/>
        <v>0</v>
      </c>
      <c r="I64" s="177" t="str">
        <f>IFERROR(H64/G64-1,"-")</f>
        <v>-</v>
      </c>
      <c r="J64" s="177">
        <f t="shared" ref="J64:J76" si="41">H64/H$8</f>
        <v>0</v>
      </c>
      <c r="K64" s="176">
        <f t="shared" ref="K64:P64" si="42">K65+K68</f>
        <v>13364</v>
      </c>
      <c r="L64" s="176">
        <f t="shared" si="42"/>
        <v>0</v>
      </c>
      <c r="M64" s="176">
        <f t="shared" si="42"/>
        <v>0</v>
      </c>
      <c r="N64" s="176">
        <f t="shared" si="42"/>
        <v>0</v>
      </c>
      <c r="O64" s="176">
        <f t="shared" si="42"/>
        <v>0</v>
      </c>
      <c r="P64" s="176">
        <f t="shared" si="42"/>
        <v>0</v>
      </c>
      <c r="Q64" s="177" t="str">
        <f>IFERROR(P64/O64-1,"-")</f>
        <v>-</v>
      </c>
      <c r="R64" s="177">
        <f t="shared" ref="R64:R76" si="43">P64/P$8</f>
        <v>0</v>
      </c>
      <c r="S64" s="176">
        <f>S65+S68</f>
        <v>13364</v>
      </c>
      <c r="T64" s="176">
        <f>T65+T68</f>
        <v>67931</v>
      </c>
      <c r="U64" s="176">
        <f>U65+U68</f>
        <v>84114</v>
      </c>
      <c r="V64" s="176">
        <f>V65+V68</f>
        <v>62084</v>
      </c>
      <c r="W64" s="176">
        <f>W65+W68</f>
        <v>65330</v>
      </c>
      <c r="X64" s="177">
        <f>IFERROR(W64/V64-1,"-")</f>
        <v>5.2284002319438194E-2</v>
      </c>
      <c r="Y64" s="177">
        <f>W64/W$8</f>
        <v>3.7782858160733013E-2</v>
      </c>
    </row>
    <row r="65" spans="1:25" x14ac:dyDescent="0.25">
      <c r="A65" s="57"/>
      <c r="B65" s="159" t="s">
        <v>102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1" t="str">
        <f>IFERROR(H65/G65-1,"-")</f>
        <v>-</v>
      </c>
      <c r="J65" s="161">
        <f t="shared" si="41"/>
        <v>0</v>
      </c>
      <c r="K65" s="160">
        <v>6820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1" t="str">
        <f>IFERROR(P65/O65-1,"-")</f>
        <v>-</v>
      </c>
      <c r="R65" s="161">
        <f t="shared" si="43"/>
        <v>0</v>
      </c>
      <c r="S65" s="160">
        <v>6820</v>
      </c>
      <c r="T65" s="160">
        <v>6571</v>
      </c>
      <c r="U65" s="160">
        <v>20644</v>
      </c>
      <c r="V65" s="160">
        <v>12615</v>
      </c>
      <c r="W65" s="160">
        <v>15760</v>
      </c>
      <c r="X65" s="161">
        <f>IFERROR(W65/V65-1,"-")</f>
        <v>0.24930638129211258</v>
      </c>
      <c r="Y65" s="161">
        <f>W65/W$8</f>
        <v>9.1146157142683645E-3</v>
      </c>
    </row>
    <row r="66" spans="1:25" x14ac:dyDescent="0.25">
      <c r="A66" s="57"/>
      <c r="B66" s="163" t="s">
        <v>108</v>
      </c>
      <c r="C66" s="164">
        <v>0</v>
      </c>
      <c r="D66" s="164">
        <v>0</v>
      </c>
      <c r="E66" s="164">
        <v>0</v>
      </c>
      <c r="F66" s="164">
        <v>0</v>
      </c>
      <c r="G66" s="164">
        <v>0</v>
      </c>
      <c r="H66" s="164">
        <v>0</v>
      </c>
      <c r="I66" s="165" t="str">
        <f>IFERROR(H66/G66-1,"-")</f>
        <v>-</v>
      </c>
      <c r="J66" s="165">
        <f t="shared" si="41"/>
        <v>0</v>
      </c>
      <c r="K66" s="164">
        <v>6751</v>
      </c>
      <c r="L66" s="164">
        <v>0</v>
      </c>
      <c r="M66" s="164">
        <v>0</v>
      </c>
      <c r="N66" s="164">
        <v>0</v>
      </c>
      <c r="O66" s="164">
        <v>0</v>
      </c>
      <c r="P66" s="164">
        <v>0</v>
      </c>
      <c r="Q66" s="165" t="str">
        <f>IFERROR(P66/O66-1,"-")</f>
        <v>-</v>
      </c>
      <c r="R66" s="165">
        <f t="shared" si="43"/>
        <v>0</v>
      </c>
      <c r="S66" s="164">
        <v>6751</v>
      </c>
      <c r="T66" s="164">
        <v>4414</v>
      </c>
      <c r="U66" s="164">
        <v>11240</v>
      </c>
      <c r="V66" s="164">
        <v>4292</v>
      </c>
      <c r="W66" s="164">
        <v>7459</v>
      </c>
      <c r="X66" s="165">
        <f>IFERROR(W66/V66-1,"-")</f>
        <v>0.73788443616029831</v>
      </c>
      <c r="Y66" s="165">
        <f>W66/W$8</f>
        <v>4.3138273231426221E-3</v>
      </c>
    </row>
    <row r="67" spans="1:25" x14ac:dyDescent="0.25">
      <c r="A67" s="57"/>
      <c r="B67" s="163" t="s">
        <v>105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5" t="str">
        <f>IFERROR(H67/G67-1,"-")</f>
        <v>-</v>
      </c>
      <c r="J67" s="165">
        <f t="shared" si="41"/>
        <v>0</v>
      </c>
      <c r="K67" s="164">
        <v>69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5" t="str">
        <f>IFERROR(P67/O67-1,"-")</f>
        <v>-</v>
      </c>
      <c r="R67" s="165">
        <f t="shared" si="43"/>
        <v>0</v>
      </c>
      <c r="S67" s="164">
        <v>69</v>
      </c>
      <c r="T67" s="164">
        <v>2157</v>
      </c>
      <c r="U67" s="164">
        <v>9404</v>
      </c>
      <c r="V67" s="164">
        <v>8323</v>
      </c>
      <c r="W67" s="164">
        <v>8301</v>
      </c>
      <c r="X67" s="165">
        <f>IFERROR(W67/V67-1,"-")</f>
        <v>-2.6432776643037226E-3</v>
      </c>
      <c r="Y67" s="165">
        <f>W67/W$8</f>
        <v>4.8007883911257414E-3</v>
      </c>
    </row>
    <row r="68" spans="1:25" x14ac:dyDescent="0.25">
      <c r="A68" s="57"/>
      <c r="B68" s="159" t="s">
        <v>112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1" t="str">
        <f>IFERROR(H68/G68-1,"-")</f>
        <v>-</v>
      </c>
      <c r="J68" s="161">
        <f t="shared" si="41"/>
        <v>0</v>
      </c>
      <c r="K68" s="160">
        <v>6544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1" t="str">
        <f>IFERROR(P68/O68-1,"-")</f>
        <v>-</v>
      </c>
      <c r="R68" s="161">
        <f t="shared" si="43"/>
        <v>0</v>
      </c>
      <c r="S68" s="160">
        <v>6544</v>
      </c>
      <c r="T68" s="160">
        <v>61360</v>
      </c>
      <c r="U68" s="160">
        <v>63470</v>
      </c>
      <c r="V68" s="160">
        <v>49469</v>
      </c>
      <c r="W68" s="160">
        <v>49570</v>
      </c>
      <c r="X68" s="161">
        <f>IFERROR(W68/V68-1,"-")</f>
        <v>2.0416826699549695E-3</v>
      </c>
      <c r="Y68" s="161">
        <f>W68/W$8</f>
        <v>2.8668242446464647E-2</v>
      </c>
    </row>
    <row r="69" spans="1:25" s="57" customFormat="1" x14ac:dyDescent="0.25">
      <c r="B69" s="163" t="s">
        <v>115</v>
      </c>
      <c r="C69" s="164">
        <v>0</v>
      </c>
      <c r="D69" s="164">
        <v>0</v>
      </c>
      <c r="E69" s="164">
        <v>0</v>
      </c>
      <c r="F69" s="164">
        <v>0</v>
      </c>
      <c r="G69" s="164">
        <v>0</v>
      </c>
      <c r="H69" s="164">
        <v>0</v>
      </c>
      <c r="I69" s="165" t="str">
        <f t="shared" ref="I69:I76" si="44">IFERROR(H69/G69-1,"-")</f>
        <v>-</v>
      </c>
      <c r="J69" s="165">
        <f t="shared" si="41"/>
        <v>0</v>
      </c>
      <c r="K69" s="164">
        <v>585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5" t="str">
        <f t="shared" ref="Q69:Q76" si="45">IFERROR(P69/O69-1,"-")</f>
        <v>-</v>
      </c>
      <c r="R69" s="165">
        <f t="shared" si="43"/>
        <v>0</v>
      </c>
      <c r="S69" s="164">
        <v>585</v>
      </c>
      <c r="T69" s="164">
        <v>22517</v>
      </c>
      <c r="U69" s="164">
        <v>19990</v>
      </c>
      <c r="V69" s="164">
        <v>20697</v>
      </c>
      <c r="W69" s="164">
        <v>22803</v>
      </c>
      <c r="X69" s="165">
        <f t="shared" ref="X69:X76" si="46">IFERROR(W69/V69-1,"-")</f>
        <v>0.10175387737353248</v>
      </c>
      <c r="Y69" s="165">
        <f t="shared" ref="Y69:Y76" si="47">W69/W$8</f>
        <v>1.3187854196222176E-2</v>
      </c>
    </row>
    <row r="70" spans="1:25" s="57" customFormat="1" x14ac:dyDescent="0.25">
      <c r="B70" s="163" t="s">
        <v>118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4">
        <v>0</v>
      </c>
      <c r="I70" s="165" t="str">
        <f t="shared" si="44"/>
        <v>-</v>
      </c>
      <c r="J70" s="165">
        <f t="shared" si="41"/>
        <v>0</v>
      </c>
      <c r="K70" s="164">
        <v>1120</v>
      </c>
      <c r="L70" s="164">
        <v>0</v>
      </c>
      <c r="M70" s="164">
        <v>0</v>
      </c>
      <c r="N70" s="164">
        <v>0</v>
      </c>
      <c r="O70" s="164">
        <v>0</v>
      </c>
      <c r="P70" s="164">
        <v>0</v>
      </c>
      <c r="Q70" s="165" t="str">
        <f t="shared" si="45"/>
        <v>-</v>
      </c>
      <c r="R70" s="165">
        <f t="shared" si="43"/>
        <v>0</v>
      </c>
      <c r="S70" s="164">
        <v>1120</v>
      </c>
      <c r="T70" s="164">
        <v>3468</v>
      </c>
      <c r="U70" s="164">
        <v>4663</v>
      </c>
      <c r="V70" s="164">
        <v>4860</v>
      </c>
      <c r="W70" s="164">
        <v>4347</v>
      </c>
      <c r="X70" s="165">
        <f t="shared" si="46"/>
        <v>-0.10555555555555551</v>
      </c>
      <c r="Y70" s="165">
        <f t="shared" si="47"/>
        <v>2.5140377227109503E-3</v>
      </c>
    </row>
    <row r="71" spans="1:25" x14ac:dyDescent="0.25">
      <c r="A71" s="57"/>
      <c r="B71" s="163" t="s">
        <v>121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4">
        <v>0</v>
      </c>
      <c r="I71" s="165" t="str">
        <f t="shared" si="44"/>
        <v>-</v>
      </c>
      <c r="J71" s="165">
        <f t="shared" si="41"/>
        <v>0</v>
      </c>
      <c r="K71" s="164">
        <v>969</v>
      </c>
      <c r="L71" s="164">
        <v>0</v>
      </c>
      <c r="M71" s="164">
        <v>0</v>
      </c>
      <c r="N71" s="164">
        <v>0</v>
      </c>
      <c r="O71" s="164">
        <v>0</v>
      </c>
      <c r="P71" s="164">
        <v>0</v>
      </c>
      <c r="Q71" s="165" t="str">
        <f t="shared" si="45"/>
        <v>-</v>
      </c>
      <c r="R71" s="165">
        <f t="shared" si="43"/>
        <v>0</v>
      </c>
      <c r="S71" s="164">
        <v>969</v>
      </c>
      <c r="T71" s="164">
        <v>8110</v>
      </c>
      <c r="U71" s="164">
        <v>9664</v>
      </c>
      <c r="V71" s="164">
        <v>4243</v>
      </c>
      <c r="W71" s="164">
        <v>3716</v>
      </c>
      <c r="X71" s="165">
        <f t="shared" si="46"/>
        <v>-0.12420457223662507</v>
      </c>
      <c r="Y71" s="165">
        <f t="shared" si="47"/>
        <v>2.1491060910038859E-3</v>
      </c>
    </row>
    <row r="72" spans="1:25" x14ac:dyDescent="0.25">
      <c r="A72" s="57"/>
      <c r="B72" s="163" t="s">
        <v>128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4">
        <v>0</v>
      </c>
      <c r="I72" s="165" t="str">
        <f t="shared" si="44"/>
        <v>-</v>
      </c>
      <c r="J72" s="165">
        <f t="shared" si="41"/>
        <v>0</v>
      </c>
      <c r="K72" s="164">
        <v>178</v>
      </c>
      <c r="L72" s="164">
        <v>0</v>
      </c>
      <c r="M72" s="164">
        <v>0</v>
      </c>
      <c r="N72" s="164">
        <v>0</v>
      </c>
      <c r="O72" s="164">
        <v>0</v>
      </c>
      <c r="P72" s="164">
        <v>0</v>
      </c>
      <c r="Q72" s="165" t="str">
        <f t="shared" si="45"/>
        <v>-</v>
      </c>
      <c r="R72" s="165">
        <f t="shared" si="43"/>
        <v>0</v>
      </c>
      <c r="S72" s="164">
        <v>178</v>
      </c>
      <c r="T72" s="164">
        <v>1564</v>
      </c>
      <c r="U72" s="164">
        <v>2265</v>
      </c>
      <c r="V72" s="164">
        <v>1198</v>
      </c>
      <c r="W72" s="164">
        <v>1408</v>
      </c>
      <c r="X72" s="165">
        <f t="shared" si="46"/>
        <v>0.17529215358931549</v>
      </c>
      <c r="Y72" s="165">
        <f t="shared" si="47"/>
        <v>8.1430069325443249E-4</v>
      </c>
    </row>
    <row r="73" spans="1:25" x14ac:dyDescent="0.25">
      <c r="A73" s="57"/>
      <c r="B73" s="163" t="s">
        <v>124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4">
        <v>0</v>
      </c>
      <c r="I73" s="165" t="str">
        <f t="shared" si="44"/>
        <v>-</v>
      </c>
      <c r="J73" s="165">
        <f t="shared" si="41"/>
        <v>0</v>
      </c>
      <c r="K73" s="164">
        <v>354</v>
      </c>
      <c r="L73" s="164">
        <v>0</v>
      </c>
      <c r="M73" s="164">
        <v>0</v>
      </c>
      <c r="N73" s="164">
        <v>0</v>
      </c>
      <c r="O73" s="164">
        <v>0</v>
      </c>
      <c r="P73" s="164">
        <v>0</v>
      </c>
      <c r="Q73" s="165" t="str">
        <f t="shared" si="45"/>
        <v>-</v>
      </c>
      <c r="R73" s="165">
        <f t="shared" si="43"/>
        <v>0</v>
      </c>
      <c r="S73" s="164">
        <v>354</v>
      </c>
      <c r="T73" s="164">
        <v>1181</v>
      </c>
      <c r="U73" s="164">
        <v>1580</v>
      </c>
      <c r="V73" s="164">
        <v>1358</v>
      </c>
      <c r="W73" s="164">
        <v>1154</v>
      </c>
      <c r="X73" s="165">
        <f t="shared" si="46"/>
        <v>-0.15022091310751107</v>
      </c>
      <c r="Y73" s="165">
        <f t="shared" si="47"/>
        <v>6.6740269887472664E-4</v>
      </c>
    </row>
    <row r="74" spans="1:25" x14ac:dyDescent="0.25">
      <c r="A74" s="57"/>
      <c r="B74" s="163" t="s">
        <v>133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4">
        <v>0</v>
      </c>
      <c r="I74" s="165" t="str">
        <f t="shared" si="44"/>
        <v>-</v>
      </c>
      <c r="J74" s="165">
        <f t="shared" si="4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4">
        <v>0</v>
      </c>
      <c r="Q74" s="165" t="str">
        <f t="shared" si="45"/>
        <v>-</v>
      </c>
      <c r="R74" s="165">
        <f t="shared" si="43"/>
        <v>0</v>
      </c>
      <c r="S74" s="164">
        <v>0</v>
      </c>
      <c r="T74" s="164">
        <v>3180</v>
      </c>
      <c r="U74" s="164">
        <v>1637</v>
      </c>
      <c r="V74" s="164">
        <v>797</v>
      </c>
      <c r="W74" s="164">
        <v>468</v>
      </c>
      <c r="X74" s="165">
        <f t="shared" si="46"/>
        <v>-0.41279799247176918</v>
      </c>
      <c r="Y74" s="165">
        <f t="shared" si="47"/>
        <v>2.7066244633741079E-4</v>
      </c>
    </row>
    <row r="75" spans="1:25" x14ac:dyDescent="0.25">
      <c r="A75" s="57"/>
      <c r="B75" s="163" t="s">
        <v>136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4">
        <v>0</v>
      </c>
      <c r="I75" s="165" t="str">
        <f t="shared" si="44"/>
        <v>-</v>
      </c>
      <c r="J75" s="165">
        <f t="shared" si="4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4">
        <v>0</v>
      </c>
      <c r="Q75" s="165" t="str">
        <f t="shared" si="45"/>
        <v>-</v>
      </c>
      <c r="R75" s="165">
        <f t="shared" si="43"/>
        <v>0</v>
      </c>
      <c r="S75" s="164">
        <v>0</v>
      </c>
      <c r="T75" s="164">
        <v>904</v>
      </c>
      <c r="U75" s="164">
        <v>202</v>
      </c>
      <c r="V75" s="164">
        <v>501</v>
      </c>
      <c r="W75" s="164">
        <v>637</v>
      </c>
      <c r="X75" s="165">
        <f t="shared" si="46"/>
        <v>0.27145708582834338</v>
      </c>
      <c r="Y75" s="165">
        <f t="shared" si="47"/>
        <v>3.684016630703647E-4</v>
      </c>
    </row>
    <row r="76" spans="1:25" x14ac:dyDescent="0.25">
      <c r="A76" s="57"/>
      <c r="B76" s="168" t="s">
        <v>150</v>
      </c>
      <c r="C76" s="169">
        <f t="shared" ref="C76:H76" si="48">C68-SUM(C69:C75)</f>
        <v>0</v>
      </c>
      <c r="D76" s="169">
        <f t="shared" si="48"/>
        <v>0</v>
      </c>
      <c r="E76" s="169">
        <f t="shared" si="48"/>
        <v>0</v>
      </c>
      <c r="F76" s="169">
        <f t="shared" si="48"/>
        <v>0</v>
      </c>
      <c r="G76" s="169">
        <f t="shared" si="48"/>
        <v>0</v>
      </c>
      <c r="H76" s="169">
        <f t="shared" si="48"/>
        <v>0</v>
      </c>
      <c r="I76" s="170" t="str">
        <f t="shared" si="44"/>
        <v>-</v>
      </c>
      <c r="J76" s="170">
        <f t="shared" si="41"/>
        <v>0</v>
      </c>
      <c r="K76" s="169">
        <f t="shared" ref="K76:P76" si="49">K68-SUM(K69:K75)</f>
        <v>3338</v>
      </c>
      <c r="L76" s="169">
        <f t="shared" si="49"/>
        <v>0</v>
      </c>
      <c r="M76" s="169">
        <f t="shared" si="49"/>
        <v>0</v>
      </c>
      <c r="N76" s="169">
        <f t="shared" si="49"/>
        <v>0</v>
      </c>
      <c r="O76" s="169">
        <f t="shared" si="49"/>
        <v>0</v>
      </c>
      <c r="P76" s="169">
        <f t="shared" si="49"/>
        <v>0</v>
      </c>
      <c r="Q76" s="170" t="str">
        <f t="shared" si="45"/>
        <v>-</v>
      </c>
      <c r="R76" s="170">
        <f t="shared" si="43"/>
        <v>0</v>
      </c>
      <c r="S76" s="169">
        <f>S68-SUM(S69:S75)</f>
        <v>3338</v>
      </c>
      <c r="T76" s="169">
        <f>T68-SUM(T69:T75)</f>
        <v>20436</v>
      </c>
      <c r="U76" s="169">
        <f>U68-SUM(U69:U75)</f>
        <v>23469</v>
      </c>
      <c r="V76" s="169">
        <f>V68-SUM(V69:V75)</f>
        <v>15815</v>
      </c>
      <c r="W76" s="169">
        <f>W68-SUM(W69:W75)</f>
        <v>15037</v>
      </c>
      <c r="X76" s="170">
        <f t="shared" si="46"/>
        <v>-4.9193803351248788E-2</v>
      </c>
      <c r="Y76" s="170">
        <f t="shared" si="47"/>
        <v>8.6964769349906976E-3</v>
      </c>
    </row>
    <row r="77" spans="1:25" x14ac:dyDescent="0.25">
      <c r="A77" s="57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</row>
    <row r="78" spans="1:25" x14ac:dyDescent="0.25">
      <c r="A78" s="57"/>
      <c r="B78" s="156" t="s">
        <v>73</v>
      </c>
      <c r="C78" s="176">
        <f t="shared" ref="C78:H78" si="50">C79+C82</f>
        <v>13965</v>
      </c>
      <c r="D78" s="176">
        <f t="shared" si="50"/>
        <v>43337</v>
      </c>
      <c r="E78" s="176">
        <f t="shared" si="50"/>
        <v>40643</v>
      </c>
      <c r="F78" s="176">
        <f t="shared" si="50"/>
        <v>45692</v>
      </c>
      <c r="G78" s="176">
        <f t="shared" si="50"/>
        <v>48517</v>
      </c>
      <c r="H78" s="176">
        <f t="shared" si="50"/>
        <v>48798</v>
      </c>
      <c r="I78" s="177">
        <f>IFERROR(H78/G78-1,"-")</f>
        <v>5.7917843230208543E-3</v>
      </c>
      <c r="J78" s="177">
        <f t="shared" ref="J78:J90" si="51">H78/H$8</f>
        <v>0.15490199190540432</v>
      </c>
      <c r="K78" s="176">
        <f t="shared" ref="K78:P78" si="52">K79+K82</f>
        <v>18739</v>
      </c>
      <c r="L78" s="176">
        <f t="shared" si="52"/>
        <v>166765</v>
      </c>
      <c r="M78" s="176">
        <f t="shared" si="52"/>
        <v>208689</v>
      </c>
      <c r="N78" s="176">
        <f t="shared" si="52"/>
        <v>242940</v>
      </c>
      <c r="O78" s="176">
        <f t="shared" si="52"/>
        <v>244457</v>
      </c>
      <c r="P78" s="176">
        <f t="shared" si="52"/>
        <v>236126</v>
      </c>
      <c r="Q78" s="177">
        <f>IFERROR(P78/O78-1,"-")</f>
        <v>-3.407961318350472E-2</v>
      </c>
      <c r="R78" s="177">
        <f t="shared" ref="R78:R90" si="53">P78/P$8</f>
        <v>0.16698371928891578</v>
      </c>
      <c r="S78" s="176">
        <f>S79+S82</f>
        <v>32704</v>
      </c>
      <c r="T78" s="176">
        <f>T79+T82</f>
        <v>249332</v>
      </c>
      <c r="U78" s="176">
        <f>U79+U82</f>
        <v>288632</v>
      </c>
      <c r="V78" s="176">
        <f>V79+V82</f>
        <v>292974</v>
      </c>
      <c r="W78" s="176">
        <f>W79+W82</f>
        <v>284924</v>
      </c>
      <c r="X78" s="177">
        <f>IFERROR(W78/V78-1,"-")</f>
        <v>-2.7476840948343573E-2</v>
      </c>
      <c r="Y78" s="177">
        <f>W78/W$8</f>
        <v>0.16478253602615478</v>
      </c>
    </row>
    <row r="79" spans="1:25" x14ac:dyDescent="0.25">
      <c r="A79" s="57"/>
      <c r="B79" s="159" t="s">
        <v>102</v>
      </c>
      <c r="C79" s="160">
        <v>7644</v>
      </c>
      <c r="D79" s="160">
        <v>19558</v>
      </c>
      <c r="E79" s="160">
        <v>17088</v>
      </c>
      <c r="F79" s="160">
        <v>19180</v>
      </c>
      <c r="G79" s="160">
        <v>21189</v>
      </c>
      <c r="H79" s="160">
        <v>22962</v>
      </c>
      <c r="I79" s="161">
        <f>IFERROR(H79/G79-1,"-")</f>
        <v>8.3675492000566232E-2</v>
      </c>
      <c r="J79" s="161">
        <f t="shared" si="51"/>
        <v>7.288945321799857E-2</v>
      </c>
      <c r="K79" s="160">
        <v>9702</v>
      </c>
      <c r="L79" s="160">
        <v>76711</v>
      </c>
      <c r="M79" s="160">
        <v>85260</v>
      </c>
      <c r="N79" s="160">
        <v>87565</v>
      </c>
      <c r="O79" s="160">
        <v>89413</v>
      </c>
      <c r="P79" s="160">
        <v>89912</v>
      </c>
      <c r="Q79" s="161">
        <f>IFERROR(P79/O79-1,"-")</f>
        <v>5.5808439488664874E-3</v>
      </c>
      <c r="R79" s="161">
        <f t="shared" si="53"/>
        <v>6.3584019416349738E-2</v>
      </c>
      <c r="S79" s="160">
        <v>17346</v>
      </c>
      <c r="T79" s="160">
        <v>102348</v>
      </c>
      <c r="U79" s="160">
        <v>106745</v>
      </c>
      <c r="V79" s="160">
        <v>110602</v>
      </c>
      <c r="W79" s="160">
        <v>112874</v>
      </c>
      <c r="X79" s="161">
        <f>IFERROR(W79/V79-1,"-")</f>
        <v>2.0542124012224106E-2</v>
      </c>
      <c r="Y79" s="161">
        <f>W79/W$8</f>
        <v>6.5279386683523302E-2</v>
      </c>
    </row>
    <row r="80" spans="1:25" x14ac:dyDescent="0.25">
      <c r="A80" s="57"/>
      <c r="B80" s="163" t="s">
        <v>108</v>
      </c>
      <c r="C80" s="164">
        <v>5440</v>
      </c>
      <c r="D80" s="164">
        <v>12116</v>
      </c>
      <c r="E80" s="164">
        <v>9994</v>
      </c>
      <c r="F80" s="164">
        <v>9573</v>
      </c>
      <c r="G80" s="164">
        <v>9814</v>
      </c>
      <c r="H80" s="164">
        <v>12634</v>
      </c>
      <c r="I80" s="165">
        <f>IFERROR(H80/G80-1,"-")</f>
        <v>0.28734460974118603</v>
      </c>
      <c r="J80" s="165">
        <f t="shared" si="51"/>
        <v>4.0104753590984844E-2</v>
      </c>
      <c r="K80" s="164">
        <v>2591</v>
      </c>
      <c r="L80" s="164">
        <v>11961</v>
      </c>
      <c r="M80" s="164">
        <v>8738</v>
      </c>
      <c r="N80" s="164">
        <v>14620</v>
      </c>
      <c r="O80" s="164">
        <v>12235</v>
      </c>
      <c r="P80" s="164">
        <v>17405</v>
      </c>
      <c r="Q80" s="165">
        <f>IFERROR(P80/O80-1,"-")</f>
        <v>0.42255823457294639</v>
      </c>
      <c r="R80" s="165">
        <f t="shared" si="53"/>
        <v>1.2308477822110142E-2</v>
      </c>
      <c r="S80" s="164">
        <v>8031</v>
      </c>
      <c r="T80" s="164">
        <v>18732</v>
      </c>
      <c r="U80" s="164">
        <v>24193</v>
      </c>
      <c r="V80" s="164">
        <v>22049</v>
      </c>
      <c r="W80" s="164">
        <v>30039</v>
      </c>
      <c r="X80" s="165">
        <f>IFERROR(W80/V80-1,"-")</f>
        <v>0.3623747108712414</v>
      </c>
      <c r="Y80" s="165">
        <f>W80/W$8</f>
        <v>1.7372712020362144E-2</v>
      </c>
    </row>
    <row r="81" spans="1:25" x14ac:dyDescent="0.25">
      <c r="A81" s="57"/>
      <c r="B81" s="163" t="s">
        <v>105</v>
      </c>
      <c r="C81" s="164">
        <v>2204</v>
      </c>
      <c r="D81" s="164">
        <v>7442</v>
      </c>
      <c r="E81" s="164">
        <v>7094</v>
      </c>
      <c r="F81" s="164">
        <v>9607</v>
      </c>
      <c r="G81" s="164">
        <v>11375</v>
      </c>
      <c r="H81" s="164">
        <v>10328</v>
      </c>
      <c r="I81" s="165">
        <f>IFERROR(H81/G81-1,"-")</f>
        <v>-9.2043956043956099E-2</v>
      </c>
      <c r="J81" s="165">
        <f t="shared" si="51"/>
        <v>3.2784699627013726E-2</v>
      </c>
      <c r="K81" s="164">
        <v>7111</v>
      </c>
      <c r="L81" s="164">
        <v>64750</v>
      </c>
      <c r="M81" s="164">
        <v>76522</v>
      </c>
      <c r="N81" s="164">
        <v>72945</v>
      </c>
      <c r="O81" s="164">
        <v>77178</v>
      </c>
      <c r="P81" s="164">
        <v>72507</v>
      </c>
      <c r="Q81" s="165">
        <f>IFERROR(P81/O81-1,"-")</f>
        <v>-6.0522428671383022E-2</v>
      </c>
      <c r="R81" s="165">
        <f t="shared" si="53"/>
        <v>5.1275541594239589E-2</v>
      </c>
      <c r="S81" s="164">
        <v>9315</v>
      </c>
      <c r="T81" s="164">
        <v>83616</v>
      </c>
      <c r="U81" s="164">
        <v>82552</v>
      </c>
      <c r="V81" s="164">
        <v>88553</v>
      </c>
      <c r="W81" s="164">
        <v>82835</v>
      </c>
      <c r="X81" s="165">
        <f>IFERROR(W81/V81-1,"-")</f>
        <v>-6.4571499553939482E-2</v>
      </c>
      <c r="Y81" s="165">
        <f>W81/W$8</f>
        <v>4.7906674663161161E-2</v>
      </c>
    </row>
    <row r="82" spans="1:25" x14ac:dyDescent="0.25">
      <c r="A82" s="57"/>
      <c r="B82" s="159" t="s">
        <v>112</v>
      </c>
      <c r="C82" s="160">
        <v>6321</v>
      </c>
      <c r="D82" s="160">
        <v>23779</v>
      </c>
      <c r="E82" s="160">
        <v>23555</v>
      </c>
      <c r="F82" s="160">
        <v>26512</v>
      </c>
      <c r="G82" s="160">
        <v>27328</v>
      </c>
      <c r="H82" s="160">
        <v>25836</v>
      </c>
      <c r="I82" s="161">
        <f>IFERROR(H82/G82-1,"-")</f>
        <v>-5.4596018735363017E-2</v>
      </c>
      <c r="J82" s="161">
        <f t="shared" si="51"/>
        <v>8.2012538687405767E-2</v>
      </c>
      <c r="K82" s="160">
        <v>9037</v>
      </c>
      <c r="L82" s="160">
        <v>90054</v>
      </c>
      <c r="M82" s="160">
        <v>123429</v>
      </c>
      <c r="N82" s="160">
        <v>155375</v>
      </c>
      <c r="O82" s="160">
        <v>155044</v>
      </c>
      <c r="P82" s="160">
        <v>146214</v>
      </c>
      <c r="Q82" s="161">
        <f>IFERROR(P82/O82-1,"-")</f>
        <v>-5.6951575036763735E-2</v>
      </c>
      <c r="R82" s="161">
        <f t="shared" si="53"/>
        <v>0.10339969987256606</v>
      </c>
      <c r="S82" s="160">
        <v>15358</v>
      </c>
      <c r="T82" s="160">
        <v>146984</v>
      </c>
      <c r="U82" s="160">
        <v>181887</v>
      </c>
      <c r="V82" s="160">
        <v>182372</v>
      </c>
      <c r="W82" s="160">
        <v>172050</v>
      </c>
      <c r="X82" s="161">
        <f>IFERROR(W82/V82-1,"-")</f>
        <v>-5.6598600662382426E-2</v>
      </c>
      <c r="Y82" s="161">
        <f>W82/W$8</f>
        <v>9.9503149342631478E-2</v>
      </c>
    </row>
    <row r="83" spans="1:25" s="57" customFormat="1" x14ac:dyDescent="0.25">
      <c r="B83" s="163" t="s">
        <v>115</v>
      </c>
      <c r="C83" s="164">
        <v>668</v>
      </c>
      <c r="D83" s="164">
        <v>2318</v>
      </c>
      <c r="E83" s="164">
        <v>3162</v>
      </c>
      <c r="F83" s="164">
        <v>3798</v>
      </c>
      <c r="G83" s="164">
        <v>3561</v>
      </c>
      <c r="H83" s="164">
        <v>3328</v>
      </c>
      <c r="I83" s="165">
        <f t="shared" ref="I83:I90" si="54">IFERROR(H83/G83-1,"-")</f>
        <v>-6.5431058691378774E-2</v>
      </c>
      <c r="J83" s="165">
        <f t="shared" si="51"/>
        <v>1.0564240933259266E-2</v>
      </c>
      <c r="K83" s="164">
        <v>474</v>
      </c>
      <c r="L83" s="164">
        <v>18395</v>
      </c>
      <c r="M83" s="164">
        <v>26594</v>
      </c>
      <c r="N83" s="164">
        <v>32919</v>
      </c>
      <c r="O83" s="164">
        <v>33766</v>
      </c>
      <c r="P83" s="164">
        <v>32278</v>
      </c>
      <c r="Q83" s="165">
        <f t="shared" ref="Q83:Q90" si="55">IFERROR(P83/O83-1,"-")</f>
        <v>-4.4067997393828162E-2</v>
      </c>
      <c r="R83" s="165">
        <f t="shared" si="53"/>
        <v>2.2826374440796965E-2</v>
      </c>
      <c r="S83" s="164">
        <v>1142</v>
      </c>
      <c r="T83" s="164">
        <v>29756</v>
      </c>
      <c r="U83" s="164">
        <v>36717</v>
      </c>
      <c r="V83" s="164">
        <v>37327</v>
      </c>
      <c r="W83" s="164">
        <v>35606</v>
      </c>
      <c r="X83" s="165">
        <f t="shared" ref="X83:X90" si="56">IFERROR(W83/V83-1,"-")</f>
        <v>-4.6106035845366655E-2</v>
      </c>
      <c r="Y83" s="165">
        <f t="shared" ref="Y83:Y90" si="57">W83/W$8</f>
        <v>2.0592322786944124E-2</v>
      </c>
    </row>
    <row r="84" spans="1:25" s="57" customFormat="1" x14ac:dyDescent="0.25">
      <c r="B84" s="163" t="s">
        <v>118</v>
      </c>
      <c r="C84" s="164">
        <v>1258</v>
      </c>
      <c r="D84" s="164">
        <v>6141</v>
      </c>
      <c r="E84" s="164">
        <v>7018</v>
      </c>
      <c r="F84" s="164">
        <v>7163</v>
      </c>
      <c r="G84" s="164">
        <v>6817</v>
      </c>
      <c r="H84" s="164">
        <v>5673</v>
      </c>
      <c r="I84" s="165">
        <f t="shared" si="54"/>
        <v>-0.16781575473082</v>
      </c>
      <c r="J84" s="165">
        <f t="shared" si="51"/>
        <v>1.8008094595667011E-2</v>
      </c>
      <c r="K84" s="164">
        <v>1629</v>
      </c>
      <c r="L84" s="164">
        <v>32415</v>
      </c>
      <c r="M84" s="164">
        <v>42368</v>
      </c>
      <c r="N84" s="164">
        <v>50378</v>
      </c>
      <c r="O84" s="164">
        <v>47842</v>
      </c>
      <c r="P84" s="164">
        <v>43809</v>
      </c>
      <c r="Q84" s="165">
        <f t="shared" si="55"/>
        <v>-8.429831528782239E-2</v>
      </c>
      <c r="R84" s="165">
        <f t="shared" si="53"/>
        <v>3.0980873594301822E-2</v>
      </c>
      <c r="S84" s="164">
        <v>2887</v>
      </c>
      <c r="T84" s="164">
        <v>49386</v>
      </c>
      <c r="U84" s="164">
        <v>57541</v>
      </c>
      <c r="V84" s="164">
        <v>54659</v>
      </c>
      <c r="W84" s="164">
        <v>49482</v>
      </c>
      <c r="X84" s="165">
        <f t="shared" si="56"/>
        <v>-9.4714502643663434E-2</v>
      </c>
      <c r="Y84" s="165">
        <f t="shared" si="57"/>
        <v>2.8617348653136244E-2</v>
      </c>
    </row>
    <row r="85" spans="1:25" x14ac:dyDescent="0.25">
      <c r="A85" s="57"/>
      <c r="B85" s="163" t="s">
        <v>121</v>
      </c>
      <c r="C85" s="164">
        <v>1890</v>
      </c>
      <c r="D85" s="164">
        <v>3022</v>
      </c>
      <c r="E85" s="164">
        <v>2726</v>
      </c>
      <c r="F85" s="164">
        <v>2549</v>
      </c>
      <c r="G85" s="164">
        <v>2740</v>
      </c>
      <c r="H85" s="164">
        <v>2744</v>
      </c>
      <c r="I85" s="165">
        <f t="shared" si="54"/>
        <v>1.4598540145984717E-3</v>
      </c>
      <c r="J85" s="165">
        <f t="shared" si="51"/>
        <v>8.7104198079517494E-3</v>
      </c>
      <c r="K85" s="164">
        <v>1689</v>
      </c>
      <c r="L85" s="164">
        <v>8517</v>
      </c>
      <c r="M85" s="164">
        <v>12205</v>
      </c>
      <c r="N85" s="164">
        <v>19065</v>
      </c>
      <c r="O85" s="164">
        <v>17705</v>
      </c>
      <c r="P85" s="164">
        <v>16725</v>
      </c>
      <c r="Q85" s="165">
        <f t="shared" si="55"/>
        <v>-5.5351595594464786E-2</v>
      </c>
      <c r="R85" s="165">
        <f t="shared" si="53"/>
        <v>1.182759503446091E-2</v>
      </c>
      <c r="S85" s="164">
        <v>3579</v>
      </c>
      <c r="T85" s="164">
        <v>14931</v>
      </c>
      <c r="U85" s="164">
        <v>21614</v>
      </c>
      <c r="V85" s="164">
        <v>20445</v>
      </c>
      <c r="W85" s="164">
        <v>19469</v>
      </c>
      <c r="X85" s="165">
        <f t="shared" si="56"/>
        <v>-4.773783321105407E-2</v>
      </c>
      <c r="Y85" s="165">
        <f t="shared" si="57"/>
        <v>1.1259673435348399E-2</v>
      </c>
    </row>
    <row r="86" spans="1:25" x14ac:dyDescent="0.25">
      <c r="A86" s="57"/>
      <c r="B86" s="163" t="s">
        <v>128</v>
      </c>
      <c r="C86" s="164">
        <v>36</v>
      </c>
      <c r="D86" s="164">
        <v>618</v>
      </c>
      <c r="E86" s="164">
        <v>530</v>
      </c>
      <c r="F86" s="164">
        <v>687</v>
      </c>
      <c r="G86" s="164">
        <v>680</v>
      </c>
      <c r="H86" s="164">
        <v>651</v>
      </c>
      <c r="I86" s="165">
        <f t="shared" si="54"/>
        <v>-4.2647058823529371E-2</v>
      </c>
      <c r="J86" s="165">
        <f t="shared" si="51"/>
        <v>2.066502658519165E-3</v>
      </c>
      <c r="K86" s="164">
        <v>138</v>
      </c>
      <c r="L86" s="164">
        <v>1933</v>
      </c>
      <c r="M86" s="164">
        <v>1779</v>
      </c>
      <c r="N86" s="164">
        <v>3304</v>
      </c>
      <c r="O86" s="164">
        <v>4113</v>
      </c>
      <c r="P86" s="164">
        <v>3359</v>
      </c>
      <c r="Q86" s="165">
        <f t="shared" si="55"/>
        <v>-0.18332117675662529</v>
      </c>
      <c r="R86" s="165">
        <f t="shared" si="53"/>
        <v>2.3754195348731954E-3</v>
      </c>
      <c r="S86" s="164">
        <v>174</v>
      </c>
      <c r="T86" s="164">
        <v>2309</v>
      </c>
      <c r="U86" s="164">
        <v>3991</v>
      </c>
      <c r="V86" s="164">
        <v>4793</v>
      </c>
      <c r="W86" s="164">
        <v>4010</v>
      </c>
      <c r="X86" s="165">
        <f t="shared" si="56"/>
        <v>-0.16336323805549757</v>
      </c>
      <c r="Y86" s="165">
        <f t="shared" si="57"/>
        <v>2.3191376278055929E-3</v>
      </c>
    </row>
    <row r="87" spans="1:25" x14ac:dyDescent="0.25">
      <c r="A87" s="57"/>
      <c r="B87" s="163" t="s">
        <v>124</v>
      </c>
      <c r="C87" s="164">
        <v>163</v>
      </c>
      <c r="D87" s="164">
        <v>445</v>
      </c>
      <c r="E87" s="164">
        <v>337</v>
      </c>
      <c r="F87" s="164">
        <v>318</v>
      </c>
      <c r="G87" s="164">
        <v>335</v>
      </c>
      <c r="H87" s="164">
        <v>455</v>
      </c>
      <c r="I87" s="165">
        <f t="shared" si="54"/>
        <v>0.35820895522388052</v>
      </c>
      <c r="J87" s="165">
        <f t="shared" si="51"/>
        <v>1.4443298150940401E-3</v>
      </c>
      <c r="K87" s="164">
        <v>189</v>
      </c>
      <c r="L87" s="164">
        <v>1740</v>
      </c>
      <c r="M87" s="164">
        <v>1770</v>
      </c>
      <c r="N87" s="164">
        <v>2315</v>
      </c>
      <c r="O87" s="164">
        <v>2519</v>
      </c>
      <c r="P87" s="164">
        <v>3051</v>
      </c>
      <c r="Q87" s="165">
        <f t="shared" si="55"/>
        <v>0.21119491861849937</v>
      </c>
      <c r="R87" s="165">
        <f t="shared" si="53"/>
        <v>2.1576079192908958E-3</v>
      </c>
      <c r="S87" s="164">
        <v>352</v>
      </c>
      <c r="T87" s="164">
        <v>2107</v>
      </c>
      <c r="U87" s="164">
        <v>2633</v>
      </c>
      <c r="V87" s="164">
        <v>2854</v>
      </c>
      <c r="W87" s="164">
        <v>3506</v>
      </c>
      <c r="X87" s="165">
        <f t="shared" si="56"/>
        <v>0.22845129642606876</v>
      </c>
      <c r="Y87" s="165">
        <f t="shared" si="57"/>
        <v>2.0276549932883811E-3</v>
      </c>
    </row>
    <row r="88" spans="1:25" x14ac:dyDescent="0.25">
      <c r="A88" s="57"/>
      <c r="B88" s="163" t="s">
        <v>133</v>
      </c>
      <c r="C88" s="164">
        <v>26</v>
      </c>
      <c r="D88" s="164">
        <v>218</v>
      </c>
      <c r="E88" s="164">
        <v>271</v>
      </c>
      <c r="F88" s="164">
        <v>308</v>
      </c>
      <c r="G88" s="164">
        <v>330</v>
      </c>
      <c r="H88" s="164">
        <v>327</v>
      </c>
      <c r="I88" s="165">
        <f t="shared" si="54"/>
        <v>-9.0909090909090384E-3</v>
      </c>
      <c r="J88" s="165">
        <f t="shared" si="51"/>
        <v>1.0380128561225299E-3</v>
      </c>
      <c r="K88" s="164">
        <v>18</v>
      </c>
      <c r="L88" s="164">
        <v>1427</v>
      </c>
      <c r="M88" s="164">
        <v>2144</v>
      </c>
      <c r="N88" s="164">
        <v>2074</v>
      </c>
      <c r="O88" s="164">
        <v>2122</v>
      </c>
      <c r="P88" s="164">
        <v>1659</v>
      </c>
      <c r="Q88" s="165">
        <f t="shared" si="55"/>
        <v>-0.21819038642789823</v>
      </c>
      <c r="R88" s="165">
        <f t="shared" si="53"/>
        <v>1.1732125657501135E-3</v>
      </c>
      <c r="S88" s="164">
        <v>44</v>
      </c>
      <c r="T88" s="164">
        <v>2415</v>
      </c>
      <c r="U88" s="164">
        <v>2382</v>
      </c>
      <c r="V88" s="164">
        <v>2452</v>
      </c>
      <c r="W88" s="164">
        <v>1986</v>
      </c>
      <c r="X88" s="165">
        <f t="shared" si="56"/>
        <v>-0.19004893964110925</v>
      </c>
      <c r="Y88" s="165">
        <f t="shared" si="57"/>
        <v>1.1485803812523458E-3</v>
      </c>
    </row>
    <row r="89" spans="1:25" x14ac:dyDescent="0.25">
      <c r="A89" s="57"/>
      <c r="B89" s="163" t="s">
        <v>136</v>
      </c>
      <c r="C89" s="164">
        <v>88</v>
      </c>
      <c r="D89" s="164">
        <v>376</v>
      </c>
      <c r="E89" s="164">
        <v>351</v>
      </c>
      <c r="F89" s="164">
        <v>345</v>
      </c>
      <c r="G89" s="164">
        <v>419</v>
      </c>
      <c r="H89" s="164">
        <v>491</v>
      </c>
      <c r="I89" s="165">
        <f t="shared" si="54"/>
        <v>0.17183770883054894</v>
      </c>
      <c r="J89" s="165">
        <f t="shared" si="51"/>
        <v>1.5586064598047773E-3</v>
      </c>
      <c r="K89" s="164">
        <v>80</v>
      </c>
      <c r="L89" s="164">
        <v>1002</v>
      </c>
      <c r="M89" s="164">
        <v>2069</v>
      </c>
      <c r="N89" s="164">
        <v>2574</v>
      </c>
      <c r="O89" s="164">
        <v>1601</v>
      </c>
      <c r="P89" s="164">
        <v>1849</v>
      </c>
      <c r="Q89" s="165">
        <f t="shared" si="55"/>
        <v>0.1549031855090568</v>
      </c>
      <c r="R89" s="165">
        <f t="shared" si="53"/>
        <v>1.3075768740638696E-3</v>
      </c>
      <c r="S89" s="164">
        <v>168</v>
      </c>
      <c r="T89" s="164">
        <v>2420</v>
      </c>
      <c r="U89" s="164">
        <v>2919</v>
      </c>
      <c r="V89" s="164">
        <v>2020</v>
      </c>
      <c r="W89" s="164">
        <v>2340</v>
      </c>
      <c r="X89" s="165">
        <f t="shared" si="56"/>
        <v>0.15841584158415833</v>
      </c>
      <c r="Y89" s="165">
        <f t="shared" si="57"/>
        <v>1.3533122316870541E-3</v>
      </c>
    </row>
    <row r="90" spans="1:25" x14ac:dyDescent="0.25">
      <c r="A90" s="57"/>
      <c r="B90" s="168" t="s">
        <v>150</v>
      </c>
      <c r="C90" s="169">
        <f t="shared" ref="C90:H90" si="58">C82-SUM(C83:C89)</f>
        <v>2192</v>
      </c>
      <c r="D90" s="169">
        <f t="shared" si="58"/>
        <v>10641</v>
      </c>
      <c r="E90" s="169">
        <f t="shared" si="58"/>
        <v>9160</v>
      </c>
      <c r="F90" s="169">
        <f t="shared" si="58"/>
        <v>11344</v>
      </c>
      <c r="G90" s="169">
        <f t="shared" si="58"/>
        <v>12446</v>
      </c>
      <c r="H90" s="169">
        <f t="shared" si="58"/>
        <v>12167</v>
      </c>
      <c r="I90" s="170">
        <f t="shared" si="54"/>
        <v>-2.2416840752048861E-2</v>
      </c>
      <c r="J90" s="170">
        <f t="shared" si="51"/>
        <v>3.8622331560987225E-2</v>
      </c>
      <c r="K90" s="169">
        <f t="shared" ref="K90:P90" si="59">K82-SUM(K83:K89)</f>
        <v>4820</v>
      </c>
      <c r="L90" s="169">
        <f t="shared" si="59"/>
        <v>24625</v>
      </c>
      <c r="M90" s="169">
        <f t="shared" si="59"/>
        <v>34500</v>
      </c>
      <c r="N90" s="169">
        <f t="shared" si="59"/>
        <v>42746</v>
      </c>
      <c r="O90" s="169">
        <f t="shared" si="59"/>
        <v>45376</v>
      </c>
      <c r="P90" s="169">
        <f t="shared" si="59"/>
        <v>43484</v>
      </c>
      <c r="Q90" s="170">
        <f t="shared" si="55"/>
        <v>-4.1696050775740456E-2</v>
      </c>
      <c r="R90" s="170">
        <f t="shared" si="53"/>
        <v>3.0751039909028291E-2</v>
      </c>
      <c r="S90" s="169">
        <f>S82-SUM(S83:S89)</f>
        <v>7012</v>
      </c>
      <c r="T90" s="169">
        <f>T82-SUM(T83:T89)</f>
        <v>43660</v>
      </c>
      <c r="U90" s="169">
        <f>U82-SUM(U83:U89)</f>
        <v>54090</v>
      </c>
      <c r="V90" s="169">
        <f>V82-SUM(V83:V89)</f>
        <v>57822</v>
      </c>
      <c r="W90" s="169">
        <f>W82-SUM(W83:W89)</f>
        <v>55651</v>
      </c>
      <c r="X90" s="170">
        <f t="shared" si="56"/>
        <v>-3.7546262668188612E-2</v>
      </c>
      <c r="Y90" s="170">
        <f t="shared" si="57"/>
        <v>3.2185119233169336E-2</v>
      </c>
    </row>
    <row r="91" spans="1:25" x14ac:dyDescent="0.25">
      <c r="A91" s="57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</row>
    <row r="92" spans="1:25" x14ac:dyDescent="0.25">
      <c r="A92" s="57"/>
      <c r="B92" s="156" t="s">
        <v>73</v>
      </c>
      <c r="C92" s="176">
        <f t="shared" ref="C92:H92" si="60">C93+C96</f>
        <v>0</v>
      </c>
      <c r="D92" s="176">
        <f t="shared" si="60"/>
        <v>969</v>
      </c>
      <c r="E92" s="176">
        <f t="shared" si="60"/>
        <v>3547</v>
      </c>
      <c r="F92" s="176">
        <f t="shared" si="60"/>
        <v>3434</v>
      </c>
      <c r="G92" s="176">
        <f t="shared" si="60"/>
        <v>3865</v>
      </c>
      <c r="H92" s="176">
        <f t="shared" si="60"/>
        <v>3959</v>
      </c>
      <c r="I92" s="177">
        <f>IFERROR(H92/G92-1,"-")</f>
        <v>2.4320827943078882E-2</v>
      </c>
      <c r="J92" s="177">
        <f t="shared" ref="J92:J104" si="61">H92/H$8</f>
        <v>1.2567256566939132E-2</v>
      </c>
      <c r="K92" s="176">
        <f t="shared" ref="K92:P92" si="62">K93+K96</f>
        <v>0</v>
      </c>
      <c r="L92" s="176">
        <f t="shared" si="62"/>
        <v>6738</v>
      </c>
      <c r="M92" s="176">
        <f t="shared" si="62"/>
        <v>22955</v>
      </c>
      <c r="N92" s="176">
        <f t="shared" si="62"/>
        <v>21800</v>
      </c>
      <c r="O92" s="176">
        <f t="shared" si="62"/>
        <v>20288</v>
      </c>
      <c r="P92" s="176">
        <f t="shared" si="62"/>
        <v>20707</v>
      </c>
      <c r="Q92" s="177">
        <f>IFERROR(P92/O92-1,"-")</f>
        <v>2.0652602523659302E-2</v>
      </c>
      <c r="R92" s="177">
        <f t="shared" ref="R92:R104" si="63">P92/P$8</f>
        <v>1.464358806448921E-2</v>
      </c>
      <c r="S92" s="176">
        <f>S93+S96</f>
        <v>9308</v>
      </c>
      <c r="T92" s="176">
        <f>T93+T96</f>
        <v>26502</v>
      </c>
      <c r="U92" s="176">
        <f>U93+U96</f>
        <v>25234</v>
      </c>
      <c r="V92" s="176">
        <f>V93+V96</f>
        <v>24153</v>
      </c>
      <c r="W92" s="176">
        <f>W93+W96</f>
        <v>24666</v>
      </c>
      <c r="X92" s="177">
        <f>IFERROR(W92/V92-1,"-")</f>
        <v>2.1239597565519741E-2</v>
      </c>
      <c r="Y92" s="177">
        <f>W92/W$8</f>
        <v>1.426529893452687E-2</v>
      </c>
    </row>
    <row r="93" spans="1:25" x14ac:dyDescent="0.25">
      <c r="A93" s="57"/>
      <c r="B93" s="159" t="s">
        <v>102</v>
      </c>
      <c r="C93" s="160">
        <v>0</v>
      </c>
      <c r="D93" s="160">
        <v>766</v>
      </c>
      <c r="E93" s="160">
        <v>2319</v>
      </c>
      <c r="F93" s="160">
        <v>2369</v>
      </c>
      <c r="G93" s="160">
        <v>2646</v>
      </c>
      <c r="H93" s="160">
        <v>2891</v>
      </c>
      <c r="I93" s="161">
        <f>IFERROR(H93/G93-1,"-")</f>
        <v>9.259259259259256E-2</v>
      </c>
      <c r="J93" s="161">
        <f t="shared" si="61"/>
        <v>9.1770494405205936E-3</v>
      </c>
      <c r="K93" s="160">
        <v>0</v>
      </c>
      <c r="L93" s="160">
        <v>4334</v>
      </c>
      <c r="M93" s="160">
        <v>14317</v>
      </c>
      <c r="N93" s="160">
        <v>11519</v>
      </c>
      <c r="O93" s="160">
        <v>10881</v>
      </c>
      <c r="P93" s="160">
        <v>11828</v>
      </c>
      <c r="Q93" s="161">
        <f>IFERROR(P93/O93-1,"-")</f>
        <v>8.7032441871151445E-2</v>
      </c>
      <c r="R93" s="161">
        <f t="shared" si="63"/>
        <v>8.36453178281636E-3</v>
      </c>
      <c r="S93" s="160">
        <v>5503</v>
      </c>
      <c r="T93" s="160">
        <v>16636</v>
      </c>
      <c r="U93" s="160">
        <v>13888</v>
      </c>
      <c r="V93" s="160">
        <v>13527</v>
      </c>
      <c r="W93" s="160">
        <v>14719</v>
      </c>
      <c r="X93" s="161">
        <f>IFERROR(W93/V93-1,"-")</f>
        <v>8.8120056183928375E-2</v>
      </c>
      <c r="Y93" s="161">
        <f>W93/W$8</f>
        <v>8.5125652727357903E-3</v>
      </c>
    </row>
    <row r="94" spans="1:25" x14ac:dyDescent="0.25">
      <c r="A94" s="57"/>
      <c r="B94" s="163" t="s">
        <v>108</v>
      </c>
      <c r="C94" s="164">
        <v>0</v>
      </c>
      <c r="D94" s="164">
        <v>557</v>
      </c>
      <c r="E94" s="164">
        <v>1624</v>
      </c>
      <c r="F94" s="164">
        <v>1648</v>
      </c>
      <c r="G94" s="164">
        <v>1878</v>
      </c>
      <c r="H94" s="164">
        <v>1904</v>
      </c>
      <c r="I94" s="165">
        <f>IFERROR(H94/G94-1,"-")</f>
        <v>1.3844515441959526E-2</v>
      </c>
      <c r="J94" s="165">
        <f t="shared" si="61"/>
        <v>6.0439647647012144E-3</v>
      </c>
      <c r="K94" s="164">
        <v>0</v>
      </c>
      <c r="L94" s="164">
        <v>1858</v>
      </c>
      <c r="M94" s="164">
        <v>3513</v>
      </c>
      <c r="N94" s="164">
        <v>2300</v>
      </c>
      <c r="O94" s="164">
        <v>2494</v>
      </c>
      <c r="P94" s="164">
        <v>3904</v>
      </c>
      <c r="Q94" s="165">
        <f>IFERROR(P94/O94-1,"-")</f>
        <v>0.56535685645549316</v>
      </c>
      <c r="R94" s="165">
        <f t="shared" si="63"/>
        <v>2.7608329455626542E-3</v>
      </c>
      <c r="S94" s="164">
        <v>3153</v>
      </c>
      <c r="T94" s="164">
        <v>5137</v>
      </c>
      <c r="U94" s="164">
        <v>3948</v>
      </c>
      <c r="V94" s="164">
        <v>4372</v>
      </c>
      <c r="W94" s="164">
        <v>5808</v>
      </c>
      <c r="X94" s="165">
        <f>IFERROR(W94/V94-1,"-")</f>
        <v>0.32845379688929555</v>
      </c>
      <c r="Y94" s="165">
        <f>W94/W$8</f>
        <v>3.3589903596745341E-3</v>
      </c>
    </row>
    <row r="95" spans="1:25" x14ac:dyDescent="0.25">
      <c r="A95" s="57"/>
      <c r="B95" s="163" t="s">
        <v>105</v>
      </c>
      <c r="C95" s="164">
        <v>0</v>
      </c>
      <c r="D95" s="164">
        <v>209</v>
      </c>
      <c r="E95" s="164">
        <v>695</v>
      </c>
      <c r="F95" s="164">
        <v>721</v>
      </c>
      <c r="G95" s="164">
        <v>768</v>
      </c>
      <c r="H95" s="164">
        <v>987</v>
      </c>
      <c r="I95" s="165">
        <f>IFERROR(H95/G95-1,"-")</f>
        <v>0.28515625</v>
      </c>
      <c r="J95" s="165">
        <f t="shared" si="61"/>
        <v>3.1330846758193796E-3</v>
      </c>
      <c r="K95" s="164">
        <v>0</v>
      </c>
      <c r="L95" s="164">
        <v>2476</v>
      </c>
      <c r="M95" s="164">
        <v>10804</v>
      </c>
      <c r="N95" s="164">
        <v>9219</v>
      </c>
      <c r="O95" s="164">
        <v>8387</v>
      </c>
      <c r="P95" s="164">
        <v>7924</v>
      </c>
      <c r="Q95" s="165">
        <f>IFERROR(P95/O95-1,"-")</f>
        <v>-5.5204483128651449E-2</v>
      </c>
      <c r="R95" s="165">
        <f t="shared" si="63"/>
        <v>5.6036988372537063E-3</v>
      </c>
      <c r="S95" s="164">
        <v>2350</v>
      </c>
      <c r="T95" s="164">
        <v>11499</v>
      </c>
      <c r="U95" s="164">
        <v>9940</v>
      </c>
      <c r="V95" s="164">
        <v>9155</v>
      </c>
      <c r="W95" s="164">
        <v>8911</v>
      </c>
      <c r="X95" s="165">
        <f>IFERROR(W95/V95-1,"-")</f>
        <v>-2.6652102676133271E-2</v>
      </c>
      <c r="Y95" s="165">
        <f>W95/W$8</f>
        <v>5.1535749130612561E-3</v>
      </c>
    </row>
    <row r="96" spans="1:25" x14ac:dyDescent="0.25">
      <c r="A96" s="57"/>
      <c r="B96" s="159" t="s">
        <v>112</v>
      </c>
      <c r="C96" s="160">
        <v>0</v>
      </c>
      <c r="D96" s="160">
        <v>203</v>
      </c>
      <c r="E96" s="160">
        <v>1228</v>
      </c>
      <c r="F96" s="160">
        <v>1065</v>
      </c>
      <c r="G96" s="160">
        <v>1219</v>
      </c>
      <c r="H96" s="160">
        <v>1068</v>
      </c>
      <c r="I96" s="161">
        <f>IFERROR(H96/G96-1,"-")</f>
        <v>-0.12387202625102545</v>
      </c>
      <c r="J96" s="161">
        <f t="shared" si="61"/>
        <v>3.3902071264185381E-3</v>
      </c>
      <c r="K96" s="160">
        <v>0</v>
      </c>
      <c r="L96" s="160">
        <v>2404</v>
      </c>
      <c r="M96" s="160">
        <v>8638</v>
      </c>
      <c r="N96" s="160">
        <v>10281</v>
      </c>
      <c r="O96" s="160">
        <v>9407</v>
      </c>
      <c r="P96" s="160">
        <v>8879</v>
      </c>
      <c r="Q96" s="161">
        <f>IFERROR(P96/O96-1,"-")</f>
        <v>-5.6128415010098909E-2</v>
      </c>
      <c r="R96" s="161">
        <f t="shared" si="63"/>
        <v>6.2790562816728498E-3</v>
      </c>
      <c r="S96" s="160">
        <v>3805</v>
      </c>
      <c r="T96" s="160">
        <v>9866</v>
      </c>
      <c r="U96" s="160">
        <v>11346</v>
      </c>
      <c r="V96" s="160">
        <v>10626</v>
      </c>
      <c r="W96" s="160">
        <v>9947</v>
      </c>
      <c r="X96" s="161">
        <f>IFERROR(W96/V96-1,"-")</f>
        <v>-6.3899868247694336E-2</v>
      </c>
      <c r="Y96" s="161">
        <f>W96/W$8</f>
        <v>5.7527336617910797E-3</v>
      </c>
    </row>
    <row r="97" spans="1:25" s="57" customFormat="1" x14ac:dyDescent="0.25">
      <c r="B97" s="163" t="s">
        <v>115</v>
      </c>
      <c r="C97" s="164">
        <v>0</v>
      </c>
      <c r="D97" s="164">
        <v>5</v>
      </c>
      <c r="E97" s="164">
        <v>62</v>
      </c>
      <c r="F97" s="164">
        <v>86</v>
      </c>
      <c r="G97" s="164">
        <v>72</v>
      </c>
      <c r="H97" s="164">
        <v>170</v>
      </c>
      <c r="I97" s="165">
        <f t="shared" ref="I97:I104" si="64">IFERROR(H97/G97-1,"-")</f>
        <v>1.3611111111111112</v>
      </c>
      <c r="J97" s="165">
        <f t="shared" si="61"/>
        <v>5.3963971113403703E-4</v>
      </c>
      <c r="K97" s="164">
        <v>0</v>
      </c>
      <c r="L97" s="164">
        <v>267</v>
      </c>
      <c r="M97" s="164">
        <v>1375</v>
      </c>
      <c r="N97" s="164">
        <v>1659</v>
      </c>
      <c r="O97" s="164">
        <v>1367</v>
      </c>
      <c r="P97" s="164">
        <v>1285</v>
      </c>
      <c r="Q97" s="165">
        <f t="shared" ref="Q97:Q104" si="65">IFERROR(P97/O97-1,"-")</f>
        <v>-5.9985369422092205E-2</v>
      </c>
      <c r="R97" s="165">
        <f t="shared" si="63"/>
        <v>9.0872703254303545E-4</v>
      </c>
      <c r="S97" s="164">
        <v>120</v>
      </c>
      <c r="T97" s="164">
        <v>1437</v>
      </c>
      <c r="U97" s="164">
        <v>1745</v>
      </c>
      <c r="V97" s="164">
        <v>1439</v>
      </c>
      <c r="W97" s="164">
        <v>1455</v>
      </c>
      <c r="X97" s="165">
        <f t="shared" ref="X97:X104" si="66">IFERROR(W97/V97-1,"-")</f>
        <v>1.1118832522585054E-2</v>
      </c>
      <c r="Y97" s="165">
        <f t="shared" ref="Y97:Y104" si="67">W97/W$8</f>
        <v>8.4148260560028363E-4</v>
      </c>
    </row>
    <row r="98" spans="1:25" s="57" customFormat="1" x14ac:dyDescent="0.25">
      <c r="B98" s="163" t="s">
        <v>118</v>
      </c>
      <c r="C98" s="164">
        <v>0</v>
      </c>
      <c r="D98" s="164">
        <v>37</v>
      </c>
      <c r="E98" s="164">
        <v>157</v>
      </c>
      <c r="F98" s="164">
        <v>187</v>
      </c>
      <c r="G98" s="164">
        <v>176</v>
      </c>
      <c r="H98" s="164">
        <v>128</v>
      </c>
      <c r="I98" s="165">
        <f t="shared" si="64"/>
        <v>-0.27272727272727271</v>
      </c>
      <c r="J98" s="165">
        <f t="shared" si="61"/>
        <v>4.0631695897151021E-4</v>
      </c>
      <c r="K98" s="164">
        <v>0</v>
      </c>
      <c r="L98" s="164">
        <v>505</v>
      </c>
      <c r="M98" s="164">
        <v>1739</v>
      </c>
      <c r="N98" s="164">
        <v>2148</v>
      </c>
      <c r="O98" s="164">
        <v>1880</v>
      </c>
      <c r="P98" s="164">
        <v>1640</v>
      </c>
      <c r="Q98" s="165">
        <f t="shared" si="65"/>
        <v>-0.12765957446808507</v>
      </c>
      <c r="R98" s="165">
        <f t="shared" si="63"/>
        <v>1.1597761349187378E-3</v>
      </c>
      <c r="S98" s="164">
        <v>553</v>
      </c>
      <c r="T98" s="164">
        <v>1896</v>
      </c>
      <c r="U98" s="164">
        <v>2335</v>
      </c>
      <c r="V98" s="164">
        <v>2056</v>
      </c>
      <c r="W98" s="164">
        <v>1768</v>
      </c>
      <c r="X98" s="165">
        <f t="shared" si="66"/>
        <v>-0.1400778210116731</v>
      </c>
      <c r="Y98" s="165">
        <f t="shared" si="67"/>
        <v>1.0225025750524408E-3</v>
      </c>
    </row>
    <row r="99" spans="1:25" x14ac:dyDescent="0.25">
      <c r="A99" s="57"/>
      <c r="B99" s="163" t="s">
        <v>121</v>
      </c>
      <c r="C99" s="164">
        <v>0</v>
      </c>
      <c r="D99" s="164">
        <v>80</v>
      </c>
      <c r="E99" s="164">
        <v>506</v>
      </c>
      <c r="F99" s="164">
        <v>354</v>
      </c>
      <c r="G99" s="164">
        <v>431</v>
      </c>
      <c r="H99" s="164">
        <v>325</v>
      </c>
      <c r="I99" s="165">
        <f t="shared" si="64"/>
        <v>-0.24593967517401394</v>
      </c>
      <c r="J99" s="165">
        <f t="shared" si="61"/>
        <v>1.0316641536386002E-3</v>
      </c>
      <c r="K99" s="164">
        <v>0</v>
      </c>
      <c r="L99" s="164">
        <v>481</v>
      </c>
      <c r="M99" s="164">
        <v>1461</v>
      </c>
      <c r="N99" s="164">
        <v>1610</v>
      </c>
      <c r="O99" s="164">
        <v>1461</v>
      </c>
      <c r="P99" s="164">
        <v>1549</v>
      </c>
      <c r="Q99" s="165">
        <f t="shared" si="65"/>
        <v>6.0232717316906159E-2</v>
      </c>
      <c r="R99" s="165">
        <f t="shared" si="63"/>
        <v>1.0954227030421494E-3</v>
      </c>
      <c r="S99" s="164">
        <v>1690</v>
      </c>
      <c r="T99" s="164">
        <v>1967</v>
      </c>
      <c r="U99" s="164">
        <v>1964</v>
      </c>
      <c r="V99" s="164">
        <v>1892</v>
      </c>
      <c r="W99" s="164">
        <v>1874</v>
      </c>
      <c r="X99" s="165">
        <f t="shared" si="66"/>
        <v>-9.5137420718816035E-3</v>
      </c>
      <c r="Y99" s="165">
        <f t="shared" si="67"/>
        <v>1.0838064624707432E-3</v>
      </c>
    </row>
    <row r="100" spans="1:25" x14ac:dyDescent="0.25">
      <c r="A100" s="57"/>
      <c r="B100" s="163" t="s">
        <v>128</v>
      </c>
      <c r="C100" s="164">
        <v>0</v>
      </c>
      <c r="D100" s="164">
        <v>6</v>
      </c>
      <c r="E100" s="164">
        <v>17</v>
      </c>
      <c r="F100" s="164">
        <v>55</v>
      </c>
      <c r="G100" s="164">
        <v>43</v>
      </c>
      <c r="H100" s="164">
        <v>41</v>
      </c>
      <c r="I100" s="165">
        <f t="shared" si="64"/>
        <v>-4.6511627906976716E-2</v>
      </c>
      <c r="J100" s="165">
        <f t="shared" si="61"/>
        <v>1.3014840092056185E-4</v>
      </c>
      <c r="K100" s="164">
        <v>0</v>
      </c>
      <c r="L100" s="164">
        <v>179</v>
      </c>
      <c r="M100" s="164">
        <v>484</v>
      </c>
      <c r="N100" s="164">
        <v>507</v>
      </c>
      <c r="O100" s="164">
        <v>500</v>
      </c>
      <c r="P100" s="164">
        <v>499</v>
      </c>
      <c r="Q100" s="165">
        <f t="shared" si="65"/>
        <v>-2.0000000000000018E-3</v>
      </c>
      <c r="R100" s="165">
        <f t="shared" si="63"/>
        <v>3.5288310446612815E-4</v>
      </c>
      <c r="S100" s="164">
        <v>67</v>
      </c>
      <c r="T100" s="164">
        <v>501</v>
      </c>
      <c r="U100" s="164">
        <v>562</v>
      </c>
      <c r="V100" s="164">
        <v>543</v>
      </c>
      <c r="W100" s="164">
        <v>540</v>
      </c>
      <c r="X100" s="165">
        <f t="shared" si="66"/>
        <v>-5.5248618784530246E-3</v>
      </c>
      <c r="Y100" s="165">
        <f t="shared" si="67"/>
        <v>3.1230282269701249E-4</v>
      </c>
    </row>
    <row r="101" spans="1:25" x14ac:dyDescent="0.25">
      <c r="A101" s="57"/>
      <c r="B101" s="163" t="s">
        <v>124</v>
      </c>
      <c r="C101" s="164">
        <v>0</v>
      </c>
      <c r="D101" s="164">
        <v>0</v>
      </c>
      <c r="E101" s="164">
        <v>56</v>
      </c>
      <c r="F101" s="164">
        <v>29</v>
      </c>
      <c r="G101" s="164">
        <v>41</v>
      </c>
      <c r="H101" s="164">
        <v>43</v>
      </c>
      <c r="I101" s="165">
        <f t="shared" si="64"/>
        <v>4.8780487804878092E-2</v>
      </c>
      <c r="J101" s="165">
        <f t="shared" si="61"/>
        <v>1.3649710340449172E-4</v>
      </c>
      <c r="K101" s="164">
        <v>0</v>
      </c>
      <c r="L101" s="164">
        <v>92</v>
      </c>
      <c r="M101" s="164">
        <v>205</v>
      </c>
      <c r="N101" s="164">
        <v>466</v>
      </c>
      <c r="O101" s="164">
        <v>425</v>
      </c>
      <c r="P101" s="164">
        <v>387</v>
      </c>
      <c r="Q101" s="165">
        <f t="shared" si="65"/>
        <v>-8.9411764705882302E-2</v>
      </c>
      <c r="R101" s="165">
        <f t="shared" si="63"/>
        <v>2.7367888061801922E-4</v>
      </c>
      <c r="S101" s="164">
        <v>129</v>
      </c>
      <c r="T101" s="164">
        <v>261</v>
      </c>
      <c r="U101" s="164">
        <v>495</v>
      </c>
      <c r="V101" s="164">
        <v>466</v>
      </c>
      <c r="W101" s="164">
        <v>430</v>
      </c>
      <c r="X101" s="165">
        <f t="shared" si="66"/>
        <v>-7.7253218884120178E-2</v>
      </c>
      <c r="Y101" s="165">
        <f t="shared" si="67"/>
        <v>2.4868558103650993E-4</v>
      </c>
    </row>
    <row r="102" spans="1:25" x14ac:dyDescent="0.25">
      <c r="A102" s="57"/>
      <c r="B102" s="163" t="s">
        <v>133</v>
      </c>
      <c r="C102" s="164">
        <v>0</v>
      </c>
      <c r="D102" s="164">
        <v>0</v>
      </c>
      <c r="E102" s="164">
        <v>6</v>
      </c>
      <c r="F102" s="164">
        <v>14</v>
      </c>
      <c r="G102" s="164">
        <v>12</v>
      </c>
      <c r="H102" s="164">
        <v>11</v>
      </c>
      <c r="I102" s="165">
        <f t="shared" si="64"/>
        <v>-8.333333333333337E-2</v>
      </c>
      <c r="J102" s="165">
        <f t="shared" si="61"/>
        <v>3.4917863661614161E-5</v>
      </c>
      <c r="K102" s="164">
        <v>0</v>
      </c>
      <c r="L102" s="164">
        <v>16</v>
      </c>
      <c r="M102" s="164">
        <v>79</v>
      </c>
      <c r="N102" s="164">
        <v>90</v>
      </c>
      <c r="O102" s="164">
        <v>114</v>
      </c>
      <c r="P102" s="164">
        <v>111</v>
      </c>
      <c r="Q102" s="165">
        <f t="shared" si="65"/>
        <v>-2.6315789473684181E-2</v>
      </c>
      <c r="R102" s="165">
        <f t="shared" si="63"/>
        <v>7.8497043278036527E-5</v>
      </c>
      <c r="S102" s="164">
        <v>17</v>
      </c>
      <c r="T102" s="164">
        <v>85</v>
      </c>
      <c r="U102" s="164">
        <v>104</v>
      </c>
      <c r="V102" s="164">
        <v>126</v>
      </c>
      <c r="W102" s="164">
        <v>122</v>
      </c>
      <c r="X102" s="165">
        <f t="shared" si="66"/>
        <v>-3.1746031746031744E-2</v>
      </c>
      <c r="Y102" s="165">
        <f t="shared" si="67"/>
        <v>7.0557304387102812E-5</v>
      </c>
    </row>
    <row r="103" spans="1:25" x14ac:dyDescent="0.25">
      <c r="A103" s="57"/>
      <c r="B103" s="163" t="s">
        <v>136</v>
      </c>
      <c r="C103" s="164">
        <v>0</v>
      </c>
      <c r="D103" s="164">
        <v>0</v>
      </c>
      <c r="E103" s="164">
        <v>0</v>
      </c>
      <c r="F103" s="164">
        <v>11</v>
      </c>
      <c r="G103" s="164">
        <v>8</v>
      </c>
      <c r="H103" s="164">
        <v>4</v>
      </c>
      <c r="I103" s="165">
        <f t="shared" si="64"/>
        <v>-0.5</v>
      </c>
      <c r="J103" s="165">
        <f t="shared" si="61"/>
        <v>1.2697404967859694E-5</v>
      </c>
      <c r="K103" s="164">
        <v>0</v>
      </c>
      <c r="L103" s="164">
        <v>8</v>
      </c>
      <c r="M103" s="164">
        <v>146</v>
      </c>
      <c r="N103" s="164">
        <v>254</v>
      </c>
      <c r="O103" s="164">
        <v>131</v>
      </c>
      <c r="P103" s="164">
        <v>100</v>
      </c>
      <c r="Q103" s="165">
        <f t="shared" si="65"/>
        <v>-0.23664122137404575</v>
      </c>
      <c r="R103" s="165">
        <f t="shared" si="63"/>
        <v>7.0718057007240111E-5</v>
      </c>
      <c r="S103" s="164">
        <v>37</v>
      </c>
      <c r="T103" s="164">
        <v>146</v>
      </c>
      <c r="U103" s="164">
        <v>265</v>
      </c>
      <c r="V103" s="164">
        <v>139</v>
      </c>
      <c r="W103" s="164">
        <v>104</v>
      </c>
      <c r="X103" s="165">
        <f t="shared" si="66"/>
        <v>-0.25179856115107913</v>
      </c>
      <c r="Y103" s="165">
        <f t="shared" si="67"/>
        <v>6.01472102972024E-5</v>
      </c>
    </row>
    <row r="104" spans="1:25" x14ac:dyDescent="0.25">
      <c r="A104" s="57"/>
      <c r="B104" s="168" t="s">
        <v>150</v>
      </c>
      <c r="C104" s="169">
        <f t="shared" ref="C104:H104" si="68">C96-SUM(C97:C103)</f>
        <v>0</v>
      </c>
      <c r="D104" s="169">
        <f t="shared" si="68"/>
        <v>75</v>
      </c>
      <c r="E104" s="169">
        <f t="shared" si="68"/>
        <v>424</v>
      </c>
      <c r="F104" s="169">
        <f t="shared" si="68"/>
        <v>329</v>
      </c>
      <c r="G104" s="169">
        <f t="shared" si="68"/>
        <v>436</v>
      </c>
      <c r="H104" s="169">
        <f t="shared" si="68"/>
        <v>346</v>
      </c>
      <c r="I104" s="170">
        <f t="shared" si="64"/>
        <v>-0.20642201834862384</v>
      </c>
      <c r="J104" s="170">
        <f t="shared" si="61"/>
        <v>1.0983255297198635E-3</v>
      </c>
      <c r="K104" s="169">
        <f t="shared" ref="K104:P104" si="69">K96-SUM(K97:K103)</f>
        <v>0</v>
      </c>
      <c r="L104" s="169">
        <f t="shared" si="69"/>
        <v>856</v>
      </c>
      <c r="M104" s="169">
        <f t="shared" si="69"/>
        <v>3149</v>
      </c>
      <c r="N104" s="169">
        <f t="shared" si="69"/>
        <v>3547</v>
      </c>
      <c r="O104" s="169">
        <f t="shared" si="69"/>
        <v>3529</v>
      </c>
      <c r="P104" s="169">
        <f t="shared" si="69"/>
        <v>3308</v>
      </c>
      <c r="Q104" s="170">
        <f t="shared" si="65"/>
        <v>-6.2623972796826299E-2</v>
      </c>
      <c r="R104" s="170">
        <f t="shared" si="63"/>
        <v>2.339353325799503E-3</v>
      </c>
      <c r="S104" s="169">
        <f>S96-SUM(S97:S103)</f>
        <v>1192</v>
      </c>
      <c r="T104" s="169">
        <f>T96-SUM(T97:T103)</f>
        <v>3573</v>
      </c>
      <c r="U104" s="169">
        <f>U96-SUM(U97:U103)</f>
        <v>3876</v>
      </c>
      <c r="V104" s="169">
        <f>V96-SUM(V97:V103)</f>
        <v>3965</v>
      </c>
      <c r="W104" s="169">
        <f>W96-SUM(W97:W103)</f>
        <v>3654</v>
      </c>
      <c r="X104" s="170">
        <f t="shared" si="66"/>
        <v>-7.8436317780580023E-2</v>
      </c>
      <c r="Y104" s="170">
        <f t="shared" si="67"/>
        <v>2.1132491002497844E-3</v>
      </c>
    </row>
    <row r="105" spans="1:25" x14ac:dyDescent="0.25">
      <c r="A105" s="57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</row>
    <row r="106" spans="1:25" x14ac:dyDescent="0.25">
      <c r="A106" s="57"/>
      <c r="B106" s="156" t="s">
        <v>73</v>
      </c>
      <c r="C106" s="176">
        <f t="shared" ref="C106:H106" si="70">C107+C110</f>
        <v>0</v>
      </c>
      <c r="D106" s="176">
        <f t="shared" si="70"/>
        <v>0</v>
      </c>
      <c r="E106" s="176">
        <f t="shared" si="70"/>
        <v>0</v>
      </c>
      <c r="F106" s="176">
        <f t="shared" si="70"/>
        <v>0</v>
      </c>
      <c r="G106" s="176">
        <f t="shared" si="70"/>
        <v>0</v>
      </c>
      <c r="H106" s="176">
        <f t="shared" si="70"/>
        <v>0</v>
      </c>
      <c r="I106" s="177" t="str">
        <f>IFERROR(H106/G106-1,"-")</f>
        <v>-</v>
      </c>
      <c r="J106" s="177">
        <f t="shared" ref="J106:J118" si="71">H106/H$8</f>
        <v>0</v>
      </c>
      <c r="K106" s="176">
        <f t="shared" ref="K106:P106" si="72">K107+K110</f>
        <v>0</v>
      </c>
      <c r="L106" s="176">
        <f t="shared" si="72"/>
        <v>0</v>
      </c>
      <c r="M106" s="176">
        <f t="shared" si="72"/>
        <v>0</v>
      </c>
      <c r="N106" s="176">
        <f t="shared" si="72"/>
        <v>0</v>
      </c>
      <c r="O106" s="176">
        <f t="shared" si="72"/>
        <v>0</v>
      </c>
      <c r="P106" s="176">
        <f t="shared" si="72"/>
        <v>0</v>
      </c>
      <c r="Q106" s="177" t="str">
        <f>IFERROR(P106/O106-1,"-")</f>
        <v>-</v>
      </c>
      <c r="R106" s="177">
        <f t="shared" ref="R106:R118" si="73">P106/P$8</f>
        <v>0</v>
      </c>
      <c r="S106" s="176">
        <f>S107+S110</f>
        <v>17961</v>
      </c>
      <c r="T106" s="176">
        <f>T107+T110</f>
        <v>92728</v>
      </c>
      <c r="U106" s="176">
        <f>U107+U110</f>
        <v>86636</v>
      </c>
      <c r="V106" s="176">
        <f>V107+V110</f>
        <v>95259</v>
      </c>
      <c r="W106" s="176">
        <f>W107+W110</f>
        <v>79767</v>
      </c>
      <c r="X106" s="177">
        <f>IFERROR(W106/V106-1,"-")</f>
        <v>-0.16263030264856859</v>
      </c>
      <c r="Y106" s="177">
        <f>W106/W$8</f>
        <v>4.6132331959393695E-2</v>
      </c>
    </row>
    <row r="107" spans="1:25" x14ac:dyDescent="0.25">
      <c r="A107" s="57"/>
      <c r="B107" s="159" t="s">
        <v>102</v>
      </c>
      <c r="C107" s="160">
        <v>0</v>
      </c>
      <c r="D107" s="160">
        <v>0</v>
      </c>
      <c r="E107" s="160">
        <v>0</v>
      </c>
      <c r="F107" s="160">
        <v>0</v>
      </c>
      <c r="G107" s="160">
        <v>0</v>
      </c>
      <c r="H107" s="160">
        <v>0</v>
      </c>
      <c r="I107" s="161" t="str">
        <f>IFERROR(H107/G107-1,"-")</f>
        <v>-</v>
      </c>
      <c r="J107" s="161">
        <f t="shared" si="71"/>
        <v>0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1" t="str">
        <f>IFERROR(P107/O107-1,"-")</f>
        <v>-</v>
      </c>
      <c r="R107" s="161">
        <f t="shared" si="73"/>
        <v>0</v>
      </c>
      <c r="S107" s="160">
        <v>11052</v>
      </c>
      <c r="T107" s="160">
        <v>17275</v>
      </c>
      <c r="U107" s="160">
        <v>16131</v>
      </c>
      <c r="V107" s="160">
        <v>17740</v>
      </c>
      <c r="W107" s="160">
        <v>13440</v>
      </c>
      <c r="X107" s="161">
        <f>IFERROR(W107/V107-1,"-")</f>
        <v>-0.24239007891770015</v>
      </c>
      <c r="Y107" s="161">
        <f>W107/W$8</f>
        <v>7.7728702537923104E-3</v>
      </c>
    </row>
    <row r="108" spans="1:25" x14ac:dyDescent="0.25">
      <c r="A108" s="57"/>
      <c r="B108" s="163" t="s">
        <v>108</v>
      </c>
      <c r="C108" s="164">
        <v>0</v>
      </c>
      <c r="D108" s="164">
        <v>0</v>
      </c>
      <c r="E108" s="164">
        <v>0</v>
      </c>
      <c r="F108" s="164">
        <v>0</v>
      </c>
      <c r="G108" s="164">
        <v>0</v>
      </c>
      <c r="H108" s="164">
        <v>0</v>
      </c>
      <c r="I108" s="165" t="str">
        <f>IFERROR(H108/G108-1,"-")</f>
        <v>-</v>
      </c>
      <c r="J108" s="165">
        <f t="shared" si="71"/>
        <v>0</v>
      </c>
      <c r="K108" s="164">
        <v>0</v>
      </c>
      <c r="L108" s="164">
        <v>0</v>
      </c>
      <c r="M108" s="164">
        <v>0</v>
      </c>
      <c r="N108" s="164">
        <v>0</v>
      </c>
      <c r="O108" s="164">
        <v>0</v>
      </c>
      <c r="P108" s="164">
        <v>0</v>
      </c>
      <c r="Q108" s="165" t="str">
        <f>IFERROR(P108/O108-1,"-")</f>
        <v>-</v>
      </c>
      <c r="R108" s="165">
        <f t="shared" si="73"/>
        <v>0</v>
      </c>
      <c r="S108" s="164">
        <v>10160</v>
      </c>
      <c r="T108" s="164">
        <v>6615</v>
      </c>
      <c r="U108" s="164">
        <v>4058</v>
      </c>
      <c r="V108" s="164">
        <v>5541</v>
      </c>
      <c r="W108" s="164">
        <v>7380</v>
      </c>
      <c r="X108" s="165">
        <f>IFERROR(W108/V108-1,"-")</f>
        <v>0.33188955062263137</v>
      </c>
      <c r="Y108" s="165">
        <f>W108/W$8</f>
        <v>4.2681385768591701E-3</v>
      </c>
    </row>
    <row r="109" spans="1:25" x14ac:dyDescent="0.25">
      <c r="A109" s="57"/>
      <c r="B109" s="163" t="s">
        <v>105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4">
        <v>0</v>
      </c>
      <c r="I109" s="165" t="str">
        <f>IFERROR(H109/G109-1,"-")</f>
        <v>-</v>
      </c>
      <c r="J109" s="165">
        <f t="shared" si="71"/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4">
        <v>0</v>
      </c>
      <c r="Q109" s="165" t="str">
        <f>IFERROR(P109/O109-1,"-")</f>
        <v>-</v>
      </c>
      <c r="R109" s="165">
        <f t="shared" si="73"/>
        <v>0</v>
      </c>
      <c r="S109" s="164">
        <v>892</v>
      </c>
      <c r="T109" s="164">
        <v>10660</v>
      </c>
      <c r="U109" s="164">
        <v>12073</v>
      </c>
      <c r="V109" s="164">
        <v>12199</v>
      </c>
      <c r="W109" s="164">
        <v>6060</v>
      </c>
      <c r="X109" s="165">
        <f>IFERROR(W109/V109-1,"-")</f>
        <v>-0.50323797032543649</v>
      </c>
      <c r="Y109" s="165">
        <f>W109/W$8</f>
        <v>3.5047316769331398E-3</v>
      </c>
    </row>
    <row r="110" spans="1:25" x14ac:dyDescent="0.25">
      <c r="A110" s="57"/>
      <c r="B110" s="159" t="s">
        <v>112</v>
      </c>
      <c r="C110" s="160">
        <v>0</v>
      </c>
      <c r="D110" s="160">
        <v>0</v>
      </c>
      <c r="E110" s="160">
        <v>0</v>
      </c>
      <c r="F110" s="160">
        <v>0</v>
      </c>
      <c r="G110" s="160">
        <v>0</v>
      </c>
      <c r="H110" s="160">
        <v>0</v>
      </c>
      <c r="I110" s="161" t="str">
        <f>IFERROR(H110/G110-1,"-")</f>
        <v>-</v>
      </c>
      <c r="J110" s="161">
        <f t="shared" si="71"/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1" t="str">
        <f>IFERROR(P110/O110-1,"-")</f>
        <v>-</v>
      </c>
      <c r="R110" s="161">
        <f t="shared" si="73"/>
        <v>0</v>
      </c>
      <c r="S110" s="160">
        <v>6909</v>
      </c>
      <c r="T110" s="160">
        <v>75453</v>
      </c>
      <c r="U110" s="160">
        <v>70505</v>
      </c>
      <c r="V110" s="160">
        <v>77519</v>
      </c>
      <c r="W110" s="160">
        <v>66327</v>
      </c>
      <c r="X110" s="161">
        <f>IFERROR(W110/V110-1,"-")</f>
        <v>-0.1443775074497865</v>
      </c>
      <c r="Y110" s="161">
        <f>W110/W$8</f>
        <v>3.835946170560138E-2</v>
      </c>
    </row>
    <row r="111" spans="1:25" s="57" customFormat="1" x14ac:dyDescent="0.25">
      <c r="B111" s="163" t="s">
        <v>115</v>
      </c>
      <c r="C111" s="164">
        <v>0</v>
      </c>
      <c r="D111" s="164">
        <v>0</v>
      </c>
      <c r="E111" s="164">
        <v>0</v>
      </c>
      <c r="F111" s="164">
        <v>0</v>
      </c>
      <c r="G111" s="164">
        <v>0</v>
      </c>
      <c r="H111" s="164">
        <v>0</v>
      </c>
      <c r="I111" s="165" t="str">
        <f t="shared" ref="I111:I118" si="74">IFERROR(H111/G111-1,"-")</f>
        <v>-</v>
      </c>
      <c r="J111" s="165">
        <f t="shared" si="71"/>
        <v>0</v>
      </c>
      <c r="K111" s="164">
        <v>0</v>
      </c>
      <c r="L111" s="164">
        <v>0</v>
      </c>
      <c r="M111" s="164">
        <v>0</v>
      </c>
      <c r="N111" s="164">
        <v>0</v>
      </c>
      <c r="O111" s="164">
        <v>0</v>
      </c>
      <c r="P111" s="164">
        <v>0</v>
      </c>
      <c r="Q111" s="165" t="str">
        <f t="shared" ref="Q111:Q118" si="75">IFERROR(P111/O111-1,"-")</f>
        <v>-</v>
      </c>
      <c r="R111" s="165">
        <f t="shared" si="73"/>
        <v>0</v>
      </c>
      <c r="S111" s="164">
        <v>999</v>
      </c>
      <c r="T111" s="164">
        <v>48894</v>
      </c>
      <c r="U111" s="164">
        <v>42355</v>
      </c>
      <c r="V111" s="164">
        <v>44687</v>
      </c>
      <c r="W111" s="164">
        <v>40826</v>
      </c>
      <c r="X111" s="165">
        <f t="shared" ref="X111:X118" si="76">IFERROR(W111/V111-1,"-")</f>
        <v>-8.6400966724103245E-2</v>
      </c>
      <c r="Y111" s="165">
        <f t="shared" ref="Y111:Y118" si="77">W111/W$8</f>
        <v>2.3611250073015243E-2</v>
      </c>
    </row>
    <row r="112" spans="1:25" s="57" customFormat="1" x14ac:dyDescent="0.25">
      <c r="B112" s="163" t="s">
        <v>118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4">
        <v>0</v>
      </c>
      <c r="I112" s="165" t="str">
        <f t="shared" si="74"/>
        <v>-</v>
      </c>
      <c r="J112" s="165">
        <f t="shared" si="71"/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4">
        <v>0</v>
      </c>
      <c r="Q112" s="165" t="str">
        <f t="shared" si="75"/>
        <v>-</v>
      </c>
      <c r="R112" s="165">
        <f t="shared" si="73"/>
        <v>0</v>
      </c>
      <c r="S112" s="164">
        <v>1535</v>
      </c>
      <c r="T112" s="164">
        <v>3778</v>
      </c>
      <c r="U112" s="164">
        <v>3352</v>
      </c>
      <c r="V112" s="164">
        <v>3940</v>
      </c>
      <c r="W112" s="164">
        <v>3532</v>
      </c>
      <c r="X112" s="165">
        <f t="shared" si="76"/>
        <v>-0.10355329949238579</v>
      </c>
      <c r="Y112" s="165">
        <f t="shared" si="77"/>
        <v>2.0426917958626814E-3</v>
      </c>
    </row>
    <row r="113" spans="1:25" x14ac:dyDescent="0.25">
      <c r="A113" s="57"/>
      <c r="B113" s="163" t="s">
        <v>121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4">
        <v>0</v>
      </c>
      <c r="I113" s="165" t="str">
        <f t="shared" si="74"/>
        <v>-</v>
      </c>
      <c r="J113" s="165">
        <f t="shared" si="71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4">
        <v>0</v>
      </c>
      <c r="Q113" s="165" t="str">
        <f t="shared" si="75"/>
        <v>-</v>
      </c>
      <c r="R113" s="165">
        <f t="shared" si="73"/>
        <v>0</v>
      </c>
      <c r="S113" s="164">
        <v>1839</v>
      </c>
      <c r="T113" s="164">
        <v>6852</v>
      </c>
      <c r="U113" s="164">
        <v>4816</v>
      </c>
      <c r="V113" s="164">
        <v>6372</v>
      </c>
      <c r="W113" s="164">
        <v>5381</v>
      </c>
      <c r="X113" s="165">
        <f t="shared" si="76"/>
        <v>-0.15552416823603266</v>
      </c>
      <c r="Y113" s="165">
        <f t="shared" si="77"/>
        <v>3.1120397943196743E-3</v>
      </c>
    </row>
    <row r="114" spans="1:25" x14ac:dyDescent="0.25">
      <c r="A114" s="57"/>
      <c r="B114" s="163" t="s">
        <v>128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4">
        <v>0</v>
      </c>
      <c r="I114" s="165" t="str">
        <f t="shared" si="74"/>
        <v>-</v>
      </c>
      <c r="J114" s="165">
        <f t="shared" si="71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5" t="str">
        <f t="shared" si="75"/>
        <v>-</v>
      </c>
      <c r="R114" s="165">
        <f t="shared" si="73"/>
        <v>0</v>
      </c>
      <c r="S114" s="164">
        <v>127</v>
      </c>
      <c r="T114" s="164">
        <v>2628</v>
      </c>
      <c r="U114" s="164">
        <v>3107</v>
      </c>
      <c r="V114" s="164">
        <v>2989</v>
      </c>
      <c r="W114" s="164">
        <v>1385</v>
      </c>
      <c r="X114" s="165">
        <f t="shared" si="76"/>
        <v>-0.53663432586149207</v>
      </c>
      <c r="Y114" s="165">
        <f t="shared" si="77"/>
        <v>8.0099890636178199E-4</v>
      </c>
    </row>
    <row r="115" spans="1:25" x14ac:dyDescent="0.25">
      <c r="A115" s="57"/>
      <c r="B115" s="163" t="s">
        <v>124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4">
        <v>0</v>
      </c>
      <c r="I115" s="165" t="str">
        <f t="shared" si="74"/>
        <v>-</v>
      </c>
      <c r="J115" s="165">
        <f t="shared" si="71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4">
        <v>0</v>
      </c>
      <c r="Q115" s="165" t="str">
        <f t="shared" si="75"/>
        <v>-</v>
      </c>
      <c r="R115" s="165">
        <f t="shared" si="73"/>
        <v>0</v>
      </c>
      <c r="S115" s="164">
        <v>449</v>
      </c>
      <c r="T115" s="164">
        <v>1868</v>
      </c>
      <c r="U115" s="164">
        <v>2165</v>
      </c>
      <c r="V115" s="164">
        <v>2043</v>
      </c>
      <c r="W115" s="164">
        <v>1179</v>
      </c>
      <c r="X115" s="165">
        <f t="shared" si="76"/>
        <v>-0.4229074889867841</v>
      </c>
      <c r="Y115" s="165">
        <f t="shared" si="77"/>
        <v>6.818611628884772E-4</v>
      </c>
    </row>
    <row r="116" spans="1:25" x14ac:dyDescent="0.25">
      <c r="A116" s="57"/>
      <c r="B116" s="163" t="s">
        <v>133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4">
        <v>0</v>
      </c>
      <c r="I116" s="165" t="str">
        <f t="shared" si="74"/>
        <v>-</v>
      </c>
      <c r="J116" s="165">
        <f t="shared" si="71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4">
        <v>0</v>
      </c>
      <c r="Q116" s="165" t="str">
        <f t="shared" si="75"/>
        <v>-</v>
      </c>
      <c r="R116" s="165">
        <f t="shared" si="73"/>
        <v>0</v>
      </c>
      <c r="S116" s="164">
        <v>4</v>
      </c>
      <c r="T116" s="164">
        <v>578</v>
      </c>
      <c r="U116" s="164">
        <v>806</v>
      </c>
      <c r="V116" s="164">
        <v>767</v>
      </c>
      <c r="W116" s="164">
        <v>688</v>
      </c>
      <c r="X116" s="165">
        <f t="shared" si="76"/>
        <v>-0.10299869621903524</v>
      </c>
      <c r="Y116" s="165">
        <f t="shared" si="77"/>
        <v>3.9789692965841591E-4</v>
      </c>
    </row>
    <row r="117" spans="1:25" x14ac:dyDescent="0.25">
      <c r="A117" s="57"/>
      <c r="B117" s="163" t="s">
        <v>136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4">
        <v>0</v>
      </c>
      <c r="I117" s="165" t="str">
        <f t="shared" si="74"/>
        <v>-</v>
      </c>
      <c r="J117" s="165">
        <f t="shared" si="71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4">
        <v>0</v>
      </c>
      <c r="Q117" s="165" t="str">
        <f t="shared" si="75"/>
        <v>-</v>
      </c>
      <c r="R117" s="165">
        <f t="shared" si="73"/>
        <v>0</v>
      </c>
      <c r="S117" s="164">
        <v>6</v>
      </c>
      <c r="T117" s="164">
        <v>362</v>
      </c>
      <c r="U117" s="164">
        <v>1002</v>
      </c>
      <c r="V117" s="164">
        <v>637</v>
      </c>
      <c r="W117" s="164">
        <v>683</v>
      </c>
      <c r="X117" s="165">
        <f t="shared" si="76"/>
        <v>7.2213500784929385E-2</v>
      </c>
      <c r="Y117" s="165">
        <f t="shared" si="77"/>
        <v>3.9500523685566575E-4</v>
      </c>
    </row>
    <row r="118" spans="1:25" x14ac:dyDescent="0.25">
      <c r="A118" s="57"/>
      <c r="B118" s="168" t="s">
        <v>150</v>
      </c>
      <c r="C118" s="169">
        <f t="shared" ref="C118:H118" si="78">C110-SUM(C111:C117)</f>
        <v>0</v>
      </c>
      <c r="D118" s="169">
        <f t="shared" si="78"/>
        <v>0</v>
      </c>
      <c r="E118" s="169">
        <f t="shared" si="78"/>
        <v>0</v>
      </c>
      <c r="F118" s="169">
        <f t="shared" si="78"/>
        <v>0</v>
      </c>
      <c r="G118" s="169">
        <f t="shared" si="78"/>
        <v>0</v>
      </c>
      <c r="H118" s="169">
        <f t="shared" si="78"/>
        <v>0</v>
      </c>
      <c r="I118" s="170" t="str">
        <f t="shared" si="74"/>
        <v>-</v>
      </c>
      <c r="J118" s="170">
        <f t="shared" si="71"/>
        <v>0</v>
      </c>
      <c r="K118" s="169">
        <f t="shared" ref="K118:P118" si="79">K110-SUM(K111:K117)</f>
        <v>0</v>
      </c>
      <c r="L118" s="169">
        <f t="shared" si="79"/>
        <v>0</v>
      </c>
      <c r="M118" s="169">
        <f t="shared" si="79"/>
        <v>0</v>
      </c>
      <c r="N118" s="169">
        <f t="shared" si="79"/>
        <v>0</v>
      </c>
      <c r="O118" s="169">
        <f t="shared" si="79"/>
        <v>0</v>
      </c>
      <c r="P118" s="169">
        <f t="shared" si="79"/>
        <v>0</v>
      </c>
      <c r="Q118" s="170" t="str">
        <f t="shared" si="75"/>
        <v>-</v>
      </c>
      <c r="R118" s="170">
        <f t="shared" si="73"/>
        <v>0</v>
      </c>
      <c r="S118" s="169">
        <f>S110-SUM(S111:S117)</f>
        <v>1950</v>
      </c>
      <c r="T118" s="169">
        <f>T110-SUM(T111:T117)</f>
        <v>10493</v>
      </c>
      <c r="U118" s="169">
        <f>U110-SUM(U111:U117)</f>
        <v>12902</v>
      </c>
      <c r="V118" s="169">
        <f>V110-SUM(V111:V117)</f>
        <v>16084</v>
      </c>
      <c r="W118" s="169">
        <f>W110-SUM(W111:W117)</f>
        <v>12653</v>
      </c>
      <c r="X118" s="170">
        <f t="shared" si="76"/>
        <v>-0.21331758269087286</v>
      </c>
      <c r="Y118" s="170">
        <f t="shared" si="77"/>
        <v>7.3177178066394424E-3</v>
      </c>
    </row>
    <row r="119" spans="1:25" x14ac:dyDescent="0.25">
      <c r="A119" s="57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</row>
    <row r="120" spans="1:25" x14ac:dyDescent="0.25">
      <c r="A120" s="57"/>
      <c r="B120" s="156" t="s">
        <v>73</v>
      </c>
      <c r="C120" s="176">
        <f t="shared" ref="C120:H120" si="80">C121+C124</f>
        <v>19550</v>
      </c>
      <c r="D120" s="176">
        <f t="shared" si="80"/>
        <v>32829</v>
      </c>
      <c r="E120" s="176">
        <f t="shared" si="80"/>
        <v>43190</v>
      </c>
      <c r="F120" s="176">
        <f t="shared" si="80"/>
        <v>44086</v>
      </c>
      <c r="G120" s="176">
        <f t="shared" si="80"/>
        <v>42611</v>
      </c>
      <c r="H120" s="176">
        <f t="shared" si="80"/>
        <v>46009</v>
      </c>
      <c r="I120" s="177">
        <f>IFERROR(H120/G120-1,"-")</f>
        <v>7.9744666870056991E-2</v>
      </c>
      <c r="J120" s="177">
        <f t="shared" ref="J120:J132" si="81">H120/H$8</f>
        <v>0.14604872629156415</v>
      </c>
      <c r="K120" s="176">
        <f t="shared" ref="K120:P120" si="82">K121+K124</f>
        <v>25712</v>
      </c>
      <c r="L120" s="176">
        <f t="shared" si="82"/>
        <v>53984</v>
      </c>
      <c r="M120" s="176">
        <f t="shared" si="82"/>
        <v>65403</v>
      </c>
      <c r="N120" s="176">
        <f t="shared" si="82"/>
        <v>61381</v>
      </c>
      <c r="O120" s="176">
        <f t="shared" si="82"/>
        <v>77277</v>
      </c>
      <c r="P120" s="176">
        <f t="shared" si="82"/>
        <v>81632</v>
      </c>
      <c r="Q120" s="177">
        <f>IFERROR(P120/O120-1,"-")</f>
        <v>5.6355707390297161E-2</v>
      </c>
      <c r="R120" s="177">
        <f t="shared" ref="R120:R132" si="83">P120/P$8</f>
        <v>5.7728564296150253E-2</v>
      </c>
      <c r="S120" s="176">
        <f>S121+S124</f>
        <v>45262</v>
      </c>
      <c r="T120" s="176">
        <f>T121+T124</f>
        <v>108593</v>
      </c>
      <c r="U120" s="176">
        <f>U121+U124</f>
        <v>105467</v>
      </c>
      <c r="V120" s="176">
        <f>V121+V124</f>
        <v>119888</v>
      </c>
      <c r="W120" s="176">
        <f>W121+W124</f>
        <v>127641</v>
      </c>
      <c r="X120" s="177">
        <f>IFERROR(W120/V120-1,"-")</f>
        <v>6.466869077805959E-2</v>
      </c>
      <c r="Y120" s="177">
        <f>W120/W$8</f>
        <v>7.3819712207165503E-2</v>
      </c>
    </row>
    <row r="121" spans="1:25" x14ac:dyDescent="0.25">
      <c r="A121" s="57"/>
      <c r="B121" s="159" t="s">
        <v>102</v>
      </c>
      <c r="C121" s="160">
        <v>9862</v>
      </c>
      <c r="D121" s="160">
        <v>18062</v>
      </c>
      <c r="E121" s="160">
        <v>26156</v>
      </c>
      <c r="F121" s="160">
        <v>27571</v>
      </c>
      <c r="G121" s="160">
        <v>25065</v>
      </c>
      <c r="H121" s="160">
        <v>26758</v>
      </c>
      <c r="I121" s="161">
        <f>IFERROR(H121/G121-1,"-")</f>
        <v>6.7544384600039864E-2</v>
      </c>
      <c r="J121" s="161">
        <f t="shared" si="81"/>
        <v>8.4939290532497422E-2</v>
      </c>
      <c r="K121" s="160">
        <v>18868</v>
      </c>
      <c r="L121" s="160">
        <v>32505</v>
      </c>
      <c r="M121" s="160">
        <v>37243</v>
      </c>
      <c r="N121" s="160">
        <v>32913</v>
      </c>
      <c r="O121" s="160">
        <v>45988</v>
      </c>
      <c r="P121" s="160">
        <v>47238</v>
      </c>
      <c r="Q121" s="161">
        <f>IFERROR(P121/O121-1,"-")</f>
        <v>2.7181003740106124E-2</v>
      </c>
      <c r="R121" s="161">
        <f t="shared" si="83"/>
        <v>3.3405795769080086E-2</v>
      </c>
      <c r="S121" s="160">
        <v>28730</v>
      </c>
      <c r="T121" s="160">
        <v>63399</v>
      </c>
      <c r="U121" s="160">
        <v>60484</v>
      </c>
      <c r="V121" s="160">
        <v>71053</v>
      </c>
      <c r="W121" s="160">
        <v>73996</v>
      </c>
      <c r="X121" s="161">
        <f>IFERROR(W121/V121-1,"-")</f>
        <v>4.1419785230743189E-2</v>
      </c>
      <c r="Y121" s="161">
        <f>W121/W$8</f>
        <v>4.2794740126459507E-2</v>
      </c>
    </row>
    <row r="122" spans="1:25" x14ac:dyDescent="0.25">
      <c r="A122" s="57"/>
      <c r="B122" s="163" t="s">
        <v>108</v>
      </c>
      <c r="C122" s="164">
        <v>5080</v>
      </c>
      <c r="D122" s="164">
        <v>9481</v>
      </c>
      <c r="E122" s="164">
        <v>11586</v>
      </c>
      <c r="F122" s="164">
        <v>14785</v>
      </c>
      <c r="G122" s="164">
        <v>14170</v>
      </c>
      <c r="H122" s="164">
        <v>16517</v>
      </c>
      <c r="I122" s="165">
        <f>IFERROR(H122/G122-1,"-")</f>
        <v>0.16563161609033172</v>
      </c>
      <c r="J122" s="165">
        <f t="shared" si="81"/>
        <v>5.2430759463534642E-2</v>
      </c>
      <c r="K122" s="164">
        <v>10256</v>
      </c>
      <c r="L122" s="164">
        <v>15226</v>
      </c>
      <c r="M122" s="164">
        <v>17626</v>
      </c>
      <c r="N122" s="164">
        <v>11386</v>
      </c>
      <c r="O122" s="164">
        <v>20975</v>
      </c>
      <c r="P122" s="164">
        <v>19194</v>
      </c>
      <c r="Q122" s="165">
        <f>IFERROR(P122/O122-1,"-")</f>
        <v>-8.4910607866507726E-2</v>
      </c>
      <c r="R122" s="165">
        <f t="shared" si="83"/>
        <v>1.3573623861969667E-2</v>
      </c>
      <c r="S122" s="164">
        <v>15336</v>
      </c>
      <c r="T122" s="164">
        <v>29212</v>
      </c>
      <c r="U122" s="164">
        <v>26171</v>
      </c>
      <c r="V122" s="164">
        <v>35145</v>
      </c>
      <c r="W122" s="164">
        <v>35711</v>
      </c>
      <c r="X122" s="165">
        <f>IFERROR(W122/V122-1,"-")</f>
        <v>1.6104709062455536E-2</v>
      </c>
      <c r="Y122" s="165">
        <f>W122/W$8</f>
        <v>2.0653048335801876E-2</v>
      </c>
    </row>
    <row r="123" spans="1:25" x14ac:dyDescent="0.25">
      <c r="A123" s="57"/>
      <c r="B123" s="163" t="s">
        <v>105</v>
      </c>
      <c r="C123" s="164">
        <v>4782</v>
      </c>
      <c r="D123" s="164">
        <v>8581</v>
      </c>
      <c r="E123" s="164">
        <v>14570</v>
      </c>
      <c r="F123" s="164">
        <v>12786</v>
      </c>
      <c r="G123" s="164">
        <v>10895</v>
      </c>
      <c r="H123" s="164">
        <v>10241</v>
      </c>
      <c r="I123" s="165">
        <f>IFERROR(H123/G123-1,"-")</f>
        <v>-6.002753556677376E-2</v>
      </c>
      <c r="J123" s="165">
        <f t="shared" si="81"/>
        <v>3.250853106896278E-2</v>
      </c>
      <c r="K123" s="164">
        <v>8612</v>
      </c>
      <c r="L123" s="164">
        <v>17279</v>
      </c>
      <c r="M123" s="164">
        <v>19617</v>
      </c>
      <c r="N123" s="164">
        <v>21527</v>
      </c>
      <c r="O123" s="164">
        <v>25013</v>
      </c>
      <c r="P123" s="164">
        <v>28044</v>
      </c>
      <c r="Q123" s="165">
        <f>IFERROR(P123/O123-1,"-")</f>
        <v>0.12117698796625764</v>
      </c>
      <c r="R123" s="165">
        <f t="shared" si="83"/>
        <v>1.9832171907110417E-2</v>
      </c>
      <c r="S123" s="164">
        <v>13394</v>
      </c>
      <c r="T123" s="164">
        <v>34187</v>
      </c>
      <c r="U123" s="164">
        <v>34313</v>
      </c>
      <c r="V123" s="164">
        <v>35908</v>
      </c>
      <c r="W123" s="164">
        <v>38285</v>
      </c>
      <c r="X123" s="165">
        <f>IFERROR(W123/V123-1,"-")</f>
        <v>6.6196947755374769E-2</v>
      </c>
      <c r="Y123" s="165">
        <f>W123/W$8</f>
        <v>2.2141691790657635E-2</v>
      </c>
    </row>
    <row r="124" spans="1:25" x14ac:dyDescent="0.25">
      <c r="A124" s="57"/>
      <c r="B124" s="159" t="s">
        <v>112</v>
      </c>
      <c r="C124" s="160">
        <v>9688</v>
      </c>
      <c r="D124" s="160">
        <v>14767</v>
      </c>
      <c r="E124" s="160">
        <v>17034</v>
      </c>
      <c r="F124" s="160">
        <v>16515</v>
      </c>
      <c r="G124" s="160">
        <v>17546</v>
      </c>
      <c r="H124" s="160">
        <v>19251</v>
      </c>
      <c r="I124" s="161">
        <f>IFERROR(H124/G124-1,"-")</f>
        <v>9.7173144876325113E-2</v>
      </c>
      <c r="J124" s="161">
        <f t="shared" si="81"/>
        <v>6.1109435759066744E-2</v>
      </c>
      <c r="K124" s="160">
        <v>6844</v>
      </c>
      <c r="L124" s="160">
        <v>21479</v>
      </c>
      <c r="M124" s="160">
        <v>28160</v>
      </c>
      <c r="N124" s="160">
        <v>28468</v>
      </c>
      <c r="O124" s="160">
        <v>31289</v>
      </c>
      <c r="P124" s="160">
        <v>34394</v>
      </c>
      <c r="Q124" s="161">
        <f>IFERROR(P124/O124-1,"-")</f>
        <v>9.9236153280705786E-2</v>
      </c>
      <c r="R124" s="161">
        <f t="shared" si="83"/>
        <v>2.4322768527070163E-2</v>
      </c>
      <c r="S124" s="160">
        <v>16532</v>
      </c>
      <c r="T124" s="160">
        <v>45194</v>
      </c>
      <c r="U124" s="160">
        <v>44983</v>
      </c>
      <c r="V124" s="160">
        <v>48835</v>
      </c>
      <c r="W124" s="160">
        <v>53645</v>
      </c>
      <c r="X124" s="161">
        <f>IFERROR(W124/V124-1,"-")</f>
        <v>9.8494931913586603E-2</v>
      </c>
      <c r="Y124" s="161">
        <f>W124/W$8</f>
        <v>3.1024972080705988E-2</v>
      </c>
    </row>
    <row r="125" spans="1:25" s="57" customFormat="1" x14ac:dyDescent="0.25">
      <c r="B125" s="163" t="s">
        <v>115</v>
      </c>
      <c r="C125" s="164">
        <v>111</v>
      </c>
      <c r="D125" s="164">
        <v>775</v>
      </c>
      <c r="E125" s="164">
        <v>1276</v>
      </c>
      <c r="F125" s="164">
        <v>1253</v>
      </c>
      <c r="G125" s="164">
        <v>1332</v>
      </c>
      <c r="H125" s="164">
        <v>1185</v>
      </c>
      <c r="I125" s="165">
        <f t="shared" ref="I125:I132" si="84">IFERROR(H125/G125-1,"-")</f>
        <v>-0.11036036036036034</v>
      </c>
      <c r="J125" s="165">
        <f t="shared" si="81"/>
        <v>3.7616062217284345E-3</v>
      </c>
      <c r="K125" s="164">
        <v>373</v>
      </c>
      <c r="L125" s="164">
        <v>2778</v>
      </c>
      <c r="M125" s="164">
        <v>3882</v>
      </c>
      <c r="N125" s="164">
        <v>4124</v>
      </c>
      <c r="O125" s="164">
        <v>3817</v>
      </c>
      <c r="P125" s="164">
        <v>3752</v>
      </c>
      <c r="Q125" s="165">
        <f t="shared" ref="Q125:Q132" si="85">IFERROR(P125/O125-1,"-")</f>
        <v>-1.7029080429656784E-2</v>
      </c>
      <c r="R125" s="165">
        <f t="shared" si="83"/>
        <v>2.653341498911649E-3</v>
      </c>
      <c r="S125" s="164">
        <v>484</v>
      </c>
      <c r="T125" s="164">
        <v>5158</v>
      </c>
      <c r="U125" s="164">
        <v>5377</v>
      </c>
      <c r="V125" s="164">
        <v>5149</v>
      </c>
      <c r="W125" s="164">
        <v>4937</v>
      </c>
      <c r="X125" s="165">
        <f t="shared" ref="X125:X132" si="86">IFERROR(W125/V125-1,"-")</f>
        <v>-4.117304330938043E-2</v>
      </c>
      <c r="Y125" s="165">
        <f t="shared" ref="Y125:Y132" si="87">W125/W$8</f>
        <v>2.8552574734354639E-3</v>
      </c>
    </row>
    <row r="126" spans="1:25" s="57" customFormat="1" x14ac:dyDescent="0.25">
      <c r="B126" s="163" t="s">
        <v>118</v>
      </c>
      <c r="C126" s="164">
        <v>899</v>
      </c>
      <c r="D126" s="164">
        <v>1376</v>
      </c>
      <c r="E126" s="164">
        <v>2662</v>
      </c>
      <c r="F126" s="164">
        <v>2611</v>
      </c>
      <c r="G126" s="164">
        <v>2612</v>
      </c>
      <c r="H126" s="164">
        <v>2897</v>
      </c>
      <c r="I126" s="165">
        <f t="shared" si="84"/>
        <v>0.10911179173047469</v>
      </c>
      <c r="J126" s="165">
        <f t="shared" si="81"/>
        <v>9.1960955479723824E-3</v>
      </c>
      <c r="K126" s="164">
        <v>844</v>
      </c>
      <c r="L126" s="164">
        <v>2945</v>
      </c>
      <c r="M126" s="164">
        <v>4470</v>
      </c>
      <c r="N126" s="164">
        <v>4156</v>
      </c>
      <c r="O126" s="164">
        <v>5065</v>
      </c>
      <c r="P126" s="164">
        <v>5464</v>
      </c>
      <c r="Q126" s="165">
        <f t="shared" si="85"/>
        <v>7.8775913129318864E-2</v>
      </c>
      <c r="R126" s="165">
        <f t="shared" si="83"/>
        <v>3.8640346348755997E-3</v>
      </c>
      <c r="S126" s="164">
        <v>1743</v>
      </c>
      <c r="T126" s="164">
        <v>7132</v>
      </c>
      <c r="U126" s="164">
        <v>6767</v>
      </c>
      <c r="V126" s="164">
        <v>7677</v>
      </c>
      <c r="W126" s="164">
        <v>8361</v>
      </c>
      <c r="X126" s="165">
        <f t="shared" si="86"/>
        <v>8.9097303634232183E-2</v>
      </c>
      <c r="Y126" s="165">
        <f t="shared" si="87"/>
        <v>4.8354887047587433E-3</v>
      </c>
    </row>
    <row r="127" spans="1:25" x14ac:dyDescent="0.25">
      <c r="A127" s="57"/>
      <c r="B127" s="163" t="s">
        <v>121</v>
      </c>
      <c r="C127" s="164">
        <v>827</v>
      </c>
      <c r="D127" s="164">
        <v>1152</v>
      </c>
      <c r="E127" s="164">
        <v>1443</v>
      </c>
      <c r="F127" s="164">
        <v>1348</v>
      </c>
      <c r="G127" s="164">
        <v>1475</v>
      </c>
      <c r="H127" s="164">
        <v>1586</v>
      </c>
      <c r="I127" s="165">
        <f t="shared" si="84"/>
        <v>7.5254237288135517E-2</v>
      </c>
      <c r="J127" s="165">
        <f t="shared" si="81"/>
        <v>5.0345210697563684E-3</v>
      </c>
      <c r="K127" s="164">
        <v>1675</v>
      </c>
      <c r="L127" s="164">
        <v>2485</v>
      </c>
      <c r="M127" s="164">
        <v>2592</v>
      </c>
      <c r="N127" s="164">
        <v>2453</v>
      </c>
      <c r="O127" s="164">
        <v>2408</v>
      </c>
      <c r="P127" s="164">
        <v>2600</v>
      </c>
      <c r="Q127" s="165">
        <f t="shared" si="85"/>
        <v>7.9734219269103068E-2</v>
      </c>
      <c r="R127" s="165">
        <f t="shared" si="83"/>
        <v>1.8386694821882429E-3</v>
      </c>
      <c r="S127" s="164">
        <v>2502</v>
      </c>
      <c r="T127" s="164">
        <v>4035</v>
      </c>
      <c r="U127" s="164">
        <v>3801</v>
      </c>
      <c r="V127" s="164">
        <v>3883</v>
      </c>
      <c r="W127" s="164">
        <v>4186</v>
      </c>
      <c r="X127" s="165">
        <f t="shared" si="86"/>
        <v>7.8032449137265036E-2</v>
      </c>
      <c r="Y127" s="165">
        <f t="shared" si="87"/>
        <v>2.4209252144623966E-3</v>
      </c>
    </row>
    <row r="128" spans="1:25" x14ac:dyDescent="0.25">
      <c r="A128" s="57"/>
      <c r="B128" s="163" t="s">
        <v>128</v>
      </c>
      <c r="C128" s="164">
        <v>91</v>
      </c>
      <c r="D128" s="164">
        <v>313</v>
      </c>
      <c r="E128" s="164">
        <v>310</v>
      </c>
      <c r="F128" s="164">
        <v>322</v>
      </c>
      <c r="G128" s="164">
        <v>451</v>
      </c>
      <c r="H128" s="164">
        <v>412</v>
      </c>
      <c r="I128" s="165">
        <f t="shared" si="84"/>
        <v>-8.6474501108647406E-2</v>
      </c>
      <c r="J128" s="165">
        <f t="shared" si="81"/>
        <v>1.3078327116895485E-3</v>
      </c>
      <c r="K128" s="164">
        <v>144</v>
      </c>
      <c r="L128" s="164">
        <v>739</v>
      </c>
      <c r="M128" s="164">
        <v>817</v>
      </c>
      <c r="N128" s="164">
        <v>824</v>
      </c>
      <c r="O128" s="164">
        <v>744</v>
      </c>
      <c r="P128" s="164">
        <v>1010</v>
      </c>
      <c r="Q128" s="165">
        <f t="shared" si="85"/>
        <v>0.35752688172043001</v>
      </c>
      <c r="R128" s="165">
        <f t="shared" si="83"/>
        <v>7.1425237577312515E-4</v>
      </c>
      <c r="S128" s="164">
        <v>235</v>
      </c>
      <c r="T128" s="164">
        <v>1127</v>
      </c>
      <c r="U128" s="164">
        <v>1146</v>
      </c>
      <c r="V128" s="164">
        <v>1195</v>
      </c>
      <c r="W128" s="164">
        <v>1422</v>
      </c>
      <c r="X128" s="165">
        <f t="shared" si="86"/>
        <v>0.18995815899581592</v>
      </c>
      <c r="Y128" s="165">
        <f t="shared" si="87"/>
        <v>8.2239743310213282E-4</v>
      </c>
    </row>
    <row r="129" spans="1:25" x14ac:dyDescent="0.25">
      <c r="A129" s="57"/>
      <c r="B129" s="163" t="s">
        <v>124</v>
      </c>
      <c r="C129" s="164">
        <v>88</v>
      </c>
      <c r="D129" s="164">
        <v>236</v>
      </c>
      <c r="E129" s="164">
        <v>272</v>
      </c>
      <c r="F129" s="164">
        <v>285</v>
      </c>
      <c r="G129" s="164">
        <v>262</v>
      </c>
      <c r="H129" s="164">
        <v>280</v>
      </c>
      <c r="I129" s="165">
        <f t="shared" si="84"/>
        <v>6.8702290076335881E-2</v>
      </c>
      <c r="J129" s="165">
        <f t="shared" si="81"/>
        <v>8.8881834775017857E-4</v>
      </c>
      <c r="K129" s="164">
        <v>154</v>
      </c>
      <c r="L129" s="164">
        <v>545</v>
      </c>
      <c r="M129" s="164">
        <v>582</v>
      </c>
      <c r="N129" s="164">
        <v>617</v>
      </c>
      <c r="O129" s="164">
        <v>754</v>
      </c>
      <c r="P129" s="164">
        <v>812</v>
      </c>
      <c r="Q129" s="165">
        <f t="shared" si="85"/>
        <v>7.6923076923076872E-2</v>
      </c>
      <c r="R129" s="165">
        <f t="shared" si="83"/>
        <v>5.7423062289878974E-4</v>
      </c>
      <c r="S129" s="164">
        <v>242</v>
      </c>
      <c r="T129" s="164">
        <v>854</v>
      </c>
      <c r="U129" s="164">
        <v>902</v>
      </c>
      <c r="V129" s="164">
        <v>1016</v>
      </c>
      <c r="W129" s="164">
        <v>1092</v>
      </c>
      <c r="X129" s="165">
        <f t="shared" si="86"/>
        <v>7.4803149606299302E-2</v>
      </c>
      <c r="Y129" s="165">
        <f t="shared" si="87"/>
        <v>6.3154570812062525E-4</v>
      </c>
    </row>
    <row r="130" spans="1:25" x14ac:dyDescent="0.25">
      <c r="A130" s="57"/>
      <c r="B130" s="163" t="s">
        <v>133</v>
      </c>
      <c r="C130" s="164">
        <v>12</v>
      </c>
      <c r="D130" s="164">
        <v>137</v>
      </c>
      <c r="E130" s="164">
        <v>135</v>
      </c>
      <c r="F130" s="164">
        <v>158</v>
      </c>
      <c r="G130" s="164">
        <v>188</v>
      </c>
      <c r="H130" s="164">
        <v>117</v>
      </c>
      <c r="I130" s="165">
        <f t="shared" si="84"/>
        <v>-0.37765957446808507</v>
      </c>
      <c r="J130" s="165">
        <f t="shared" si="81"/>
        <v>3.7139909530989606E-4</v>
      </c>
      <c r="K130" s="164">
        <v>19</v>
      </c>
      <c r="L130" s="164">
        <v>399</v>
      </c>
      <c r="M130" s="164">
        <v>614</v>
      </c>
      <c r="N130" s="164">
        <v>661</v>
      </c>
      <c r="O130" s="164">
        <v>454</v>
      </c>
      <c r="P130" s="164">
        <v>384</v>
      </c>
      <c r="Q130" s="165">
        <f t="shared" si="85"/>
        <v>-0.1541850220264317</v>
      </c>
      <c r="R130" s="165">
        <f t="shared" si="83"/>
        <v>2.7155733890780207E-4</v>
      </c>
      <c r="S130" s="164">
        <v>31</v>
      </c>
      <c r="T130" s="164">
        <v>749</v>
      </c>
      <c r="U130" s="164">
        <v>819</v>
      </c>
      <c r="V130" s="164">
        <v>642</v>
      </c>
      <c r="W130" s="164">
        <v>501</v>
      </c>
      <c r="X130" s="165">
        <f t="shared" si="86"/>
        <v>-0.21962616822429903</v>
      </c>
      <c r="Y130" s="165">
        <f t="shared" si="87"/>
        <v>2.897476188355616E-4</v>
      </c>
    </row>
    <row r="131" spans="1:25" x14ac:dyDescent="0.25">
      <c r="A131" s="57"/>
      <c r="B131" s="163" t="s">
        <v>136</v>
      </c>
      <c r="C131" s="164">
        <v>53</v>
      </c>
      <c r="D131" s="164">
        <v>125</v>
      </c>
      <c r="E131" s="164">
        <v>247</v>
      </c>
      <c r="F131" s="164">
        <v>175</v>
      </c>
      <c r="G131" s="164">
        <v>170</v>
      </c>
      <c r="H131" s="164">
        <v>207</v>
      </c>
      <c r="I131" s="165">
        <f t="shared" si="84"/>
        <v>0.2176470588235293</v>
      </c>
      <c r="J131" s="165">
        <f t="shared" si="81"/>
        <v>6.5709070708673913E-4</v>
      </c>
      <c r="K131" s="164">
        <v>61</v>
      </c>
      <c r="L131" s="164">
        <v>854</v>
      </c>
      <c r="M131" s="164">
        <v>1174</v>
      </c>
      <c r="N131" s="164">
        <v>1126</v>
      </c>
      <c r="O131" s="164">
        <v>1171</v>
      </c>
      <c r="P131" s="164">
        <v>984</v>
      </c>
      <c r="Q131" s="165">
        <f t="shared" si="85"/>
        <v>-0.15969257045260465</v>
      </c>
      <c r="R131" s="165">
        <f t="shared" si="83"/>
        <v>6.9586568095124271E-4</v>
      </c>
      <c r="S131" s="164">
        <v>114</v>
      </c>
      <c r="T131" s="164">
        <v>1421</v>
      </c>
      <c r="U131" s="164">
        <v>1301</v>
      </c>
      <c r="V131" s="164">
        <v>1341</v>
      </c>
      <c r="W131" s="164">
        <v>1191</v>
      </c>
      <c r="X131" s="165">
        <f t="shared" si="86"/>
        <v>-0.11185682326621926</v>
      </c>
      <c r="Y131" s="165">
        <f t="shared" si="87"/>
        <v>6.8880122561507757E-4</v>
      </c>
    </row>
    <row r="132" spans="1:25" x14ac:dyDescent="0.25">
      <c r="A132" s="57"/>
      <c r="B132" s="168" t="s">
        <v>150</v>
      </c>
      <c r="C132" s="169">
        <f t="shared" ref="C132:H132" si="88">C124-SUM(C125:C131)</f>
        <v>7607</v>
      </c>
      <c r="D132" s="169">
        <f t="shared" si="88"/>
        <v>10653</v>
      </c>
      <c r="E132" s="169">
        <f t="shared" si="88"/>
        <v>10689</v>
      </c>
      <c r="F132" s="169">
        <f t="shared" si="88"/>
        <v>10363</v>
      </c>
      <c r="G132" s="169">
        <f t="shared" si="88"/>
        <v>11056</v>
      </c>
      <c r="H132" s="169">
        <f t="shared" si="88"/>
        <v>12567</v>
      </c>
      <c r="I132" s="170">
        <f t="shared" si="84"/>
        <v>0.13666787264833569</v>
      </c>
      <c r="J132" s="170">
        <f t="shared" si="81"/>
        <v>3.989207205777319E-2</v>
      </c>
      <c r="K132" s="169">
        <f t="shared" ref="K132:P132" si="89">K124-SUM(K125:K131)</f>
        <v>3574</v>
      </c>
      <c r="L132" s="169">
        <f t="shared" si="89"/>
        <v>10734</v>
      </c>
      <c r="M132" s="169">
        <f t="shared" si="89"/>
        <v>14029</v>
      </c>
      <c r="N132" s="169">
        <f t="shared" si="89"/>
        <v>14507</v>
      </c>
      <c r="O132" s="169">
        <f t="shared" si="89"/>
        <v>16876</v>
      </c>
      <c r="P132" s="169">
        <f t="shared" si="89"/>
        <v>19388</v>
      </c>
      <c r="Q132" s="170">
        <f t="shared" si="85"/>
        <v>0.14885043849253377</v>
      </c>
      <c r="R132" s="170">
        <f t="shared" si="83"/>
        <v>1.3710816892563713E-2</v>
      </c>
      <c r="S132" s="169">
        <f>S124-SUM(S125:S131)</f>
        <v>11181</v>
      </c>
      <c r="T132" s="169">
        <f>T124-SUM(T125:T131)</f>
        <v>24718</v>
      </c>
      <c r="U132" s="169">
        <f>U124-SUM(U125:U131)</f>
        <v>24870</v>
      </c>
      <c r="V132" s="169">
        <f>V124-SUM(V125:V131)</f>
        <v>27932</v>
      </c>
      <c r="W132" s="169">
        <f>W124-SUM(W125:W131)</f>
        <v>31955</v>
      </c>
      <c r="X132" s="170">
        <f t="shared" si="86"/>
        <v>0.14402835457539731</v>
      </c>
      <c r="Y132" s="170">
        <f t="shared" si="87"/>
        <v>1.8480808702375989E-2</v>
      </c>
    </row>
    <row r="133" spans="1:25" x14ac:dyDescent="0.25">
      <c r="A133" s="57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</row>
    <row r="134" spans="1:25" x14ac:dyDescent="0.25">
      <c r="A134" s="57"/>
      <c r="B134" s="156" t="s">
        <v>73</v>
      </c>
      <c r="C134" s="176">
        <f t="shared" ref="C134:H134" si="90">C135+C138</f>
        <v>0</v>
      </c>
      <c r="D134" s="176">
        <f t="shared" si="90"/>
        <v>19242</v>
      </c>
      <c r="E134" s="176">
        <f t="shared" si="90"/>
        <v>18573</v>
      </c>
      <c r="F134" s="176">
        <f t="shared" si="90"/>
        <v>21086</v>
      </c>
      <c r="G134" s="176">
        <f t="shared" si="90"/>
        <v>20128</v>
      </c>
      <c r="H134" s="176">
        <f t="shared" si="90"/>
        <v>19460</v>
      </c>
      <c r="I134" s="177">
        <f>IFERROR(H134/G134-1,"-")</f>
        <v>-3.3187599364069897E-2</v>
      </c>
      <c r="J134" s="177">
        <f t="shared" ref="J134:J146" si="91">H134/H$8</f>
        <v>6.1772875168637408E-2</v>
      </c>
      <c r="K134" s="176">
        <f t="shared" ref="K134:P134" si="92">K135+K138</f>
        <v>0</v>
      </c>
      <c r="L134" s="176">
        <f t="shared" si="92"/>
        <v>66024</v>
      </c>
      <c r="M134" s="176">
        <f t="shared" si="92"/>
        <v>73849</v>
      </c>
      <c r="N134" s="176">
        <f t="shared" si="92"/>
        <v>78166</v>
      </c>
      <c r="O134" s="176">
        <f t="shared" si="92"/>
        <v>71340</v>
      </c>
      <c r="P134" s="176">
        <f t="shared" si="92"/>
        <v>76202</v>
      </c>
      <c r="Q134" s="177">
        <f>IFERROR(P134/O134-1,"-")</f>
        <v>6.8152509111297999E-2</v>
      </c>
      <c r="R134" s="177">
        <f t="shared" ref="R134:R146" si="93">P134/P$8</f>
        <v>5.3888573800657112E-2</v>
      </c>
      <c r="S134" s="176">
        <f>S135+S138</f>
        <v>25226</v>
      </c>
      <c r="T134" s="176">
        <f>T135+T138</f>
        <v>92422</v>
      </c>
      <c r="U134" s="176">
        <f>U135+U138</f>
        <v>99252</v>
      </c>
      <c r="V134" s="176">
        <f>V135+V138</f>
        <v>91468</v>
      </c>
      <c r="W134" s="176">
        <f>W135+W138</f>
        <v>95662</v>
      </c>
      <c r="X134" s="177">
        <f>IFERROR(W134/V134-1,"-")</f>
        <v>4.5852101281322444E-2</v>
      </c>
      <c r="Y134" s="177">
        <f>W134/W$8</f>
        <v>5.5325023379336313E-2</v>
      </c>
    </row>
    <row r="135" spans="1:25" x14ac:dyDescent="0.25">
      <c r="A135" s="57"/>
      <c r="B135" s="159" t="s">
        <v>102</v>
      </c>
      <c r="C135" s="160">
        <v>0</v>
      </c>
      <c r="D135" s="160">
        <v>1779</v>
      </c>
      <c r="E135" s="160">
        <v>2368</v>
      </c>
      <c r="F135" s="160">
        <v>2702</v>
      </c>
      <c r="G135" s="160">
        <v>755</v>
      </c>
      <c r="H135" s="160">
        <v>764</v>
      </c>
      <c r="I135" s="161">
        <f>IFERROR(H135/G135-1,"-")</f>
        <v>1.192052980132452E-2</v>
      </c>
      <c r="J135" s="161">
        <f t="shared" si="91"/>
        <v>2.4252043488612015E-3</v>
      </c>
      <c r="K135" s="160">
        <v>0</v>
      </c>
      <c r="L135" s="160">
        <v>5952</v>
      </c>
      <c r="M135" s="160">
        <v>5795</v>
      </c>
      <c r="N135" s="160">
        <v>3437</v>
      </c>
      <c r="O135" s="160">
        <v>3679</v>
      </c>
      <c r="P135" s="160">
        <v>8102</v>
      </c>
      <c r="Q135" s="161">
        <f>IFERROR(P135/O135-1,"-")</f>
        <v>1.2022288665398206</v>
      </c>
      <c r="R135" s="161">
        <f t="shared" si="93"/>
        <v>5.7295769787265938E-3</v>
      </c>
      <c r="S135" s="160">
        <v>15565</v>
      </c>
      <c r="T135" s="160">
        <v>8163</v>
      </c>
      <c r="U135" s="160">
        <v>6139</v>
      </c>
      <c r="V135" s="160">
        <v>4434</v>
      </c>
      <c r="W135" s="160">
        <v>8866</v>
      </c>
      <c r="X135" s="161">
        <f>IFERROR(W135/V135-1,"-")</f>
        <v>0.99954894000902117</v>
      </c>
      <c r="Y135" s="161">
        <f>W135/W$8</f>
        <v>5.1275496778365052E-3</v>
      </c>
    </row>
    <row r="136" spans="1:25" x14ac:dyDescent="0.25">
      <c r="A136" s="57"/>
      <c r="B136" s="163" t="s">
        <v>108</v>
      </c>
      <c r="C136" s="164">
        <v>0</v>
      </c>
      <c r="D136" s="164">
        <v>1708</v>
      </c>
      <c r="E136" s="164">
        <v>2368</v>
      </c>
      <c r="F136" s="164">
        <v>2702</v>
      </c>
      <c r="G136" s="164">
        <v>755</v>
      </c>
      <c r="H136" s="164">
        <v>764</v>
      </c>
      <c r="I136" s="165">
        <f>IFERROR(H136/G136-1,"-")</f>
        <v>1.192052980132452E-2</v>
      </c>
      <c r="J136" s="165">
        <f t="shared" si="91"/>
        <v>2.4252043488612015E-3</v>
      </c>
      <c r="K136" s="164">
        <v>0</v>
      </c>
      <c r="L136" s="164">
        <v>3781</v>
      </c>
      <c r="M136" s="164">
        <v>3022</v>
      </c>
      <c r="N136" s="164">
        <v>1009</v>
      </c>
      <c r="O136" s="164">
        <v>943</v>
      </c>
      <c r="P136" s="164">
        <v>4543</v>
      </c>
      <c r="Q136" s="165">
        <f>IFERROR(P136/O136-1,"-")</f>
        <v>3.8176033934252382</v>
      </c>
      <c r="R136" s="165">
        <f t="shared" si="93"/>
        <v>3.2127213298389183E-3</v>
      </c>
      <c r="S136" s="164">
        <v>13952</v>
      </c>
      <c r="T136" s="164">
        <v>5390</v>
      </c>
      <c r="U136" s="164">
        <v>3711</v>
      </c>
      <c r="V136" s="164">
        <v>1698</v>
      </c>
      <c r="W136" s="164">
        <v>5307</v>
      </c>
      <c r="X136" s="165">
        <f>IFERROR(W136/V136-1,"-")</f>
        <v>2.1254416961130742</v>
      </c>
      <c r="Y136" s="165">
        <f>W136/W$8</f>
        <v>3.0692427408389724E-3</v>
      </c>
    </row>
    <row r="137" spans="1:25" x14ac:dyDescent="0.25">
      <c r="A137" s="57"/>
      <c r="B137" s="163" t="s">
        <v>105</v>
      </c>
      <c r="C137" s="164">
        <v>0</v>
      </c>
      <c r="D137" s="164">
        <v>71</v>
      </c>
      <c r="E137" s="164">
        <v>0</v>
      </c>
      <c r="F137" s="164">
        <v>0</v>
      </c>
      <c r="G137" s="164">
        <v>0</v>
      </c>
      <c r="H137" s="164">
        <v>0</v>
      </c>
      <c r="I137" s="165" t="str">
        <f>IFERROR(H137/G137-1,"-")</f>
        <v>-</v>
      </c>
      <c r="J137" s="165">
        <f t="shared" si="91"/>
        <v>0</v>
      </c>
      <c r="K137" s="164">
        <v>0</v>
      </c>
      <c r="L137" s="164">
        <v>2171</v>
      </c>
      <c r="M137" s="164">
        <v>2773</v>
      </c>
      <c r="N137" s="164">
        <v>2428</v>
      </c>
      <c r="O137" s="164">
        <v>2736</v>
      </c>
      <c r="P137" s="164">
        <v>3559</v>
      </c>
      <c r="Q137" s="165">
        <f>IFERROR(P137/O137-1,"-")</f>
        <v>0.30080409356725135</v>
      </c>
      <c r="R137" s="165">
        <f t="shared" si="93"/>
        <v>2.5168556488876755E-3</v>
      </c>
      <c r="S137" s="164">
        <v>1613</v>
      </c>
      <c r="T137" s="164">
        <v>2773</v>
      </c>
      <c r="U137" s="164">
        <v>2428</v>
      </c>
      <c r="V137" s="164">
        <v>2736</v>
      </c>
      <c r="W137" s="164">
        <v>3559</v>
      </c>
      <c r="X137" s="165">
        <f>IFERROR(W137/V137-1,"-")</f>
        <v>0.30080409356725135</v>
      </c>
      <c r="Y137" s="165">
        <f>W137/W$8</f>
        <v>2.0583069369975323E-3</v>
      </c>
    </row>
    <row r="138" spans="1:25" x14ac:dyDescent="0.25">
      <c r="A138" s="57"/>
      <c r="B138" s="159" t="s">
        <v>112</v>
      </c>
      <c r="C138" s="160">
        <v>0</v>
      </c>
      <c r="D138" s="160">
        <v>17463</v>
      </c>
      <c r="E138" s="160">
        <v>16205</v>
      </c>
      <c r="F138" s="160">
        <v>18384</v>
      </c>
      <c r="G138" s="160">
        <v>19373</v>
      </c>
      <c r="H138" s="160">
        <v>18696</v>
      </c>
      <c r="I138" s="161">
        <f>IFERROR(H138/G138-1,"-")</f>
        <v>-3.4945542765704829E-2</v>
      </c>
      <c r="J138" s="161">
        <f t="shared" si="91"/>
        <v>5.934767081977621E-2</v>
      </c>
      <c r="K138" s="160">
        <v>0</v>
      </c>
      <c r="L138" s="160">
        <v>60072</v>
      </c>
      <c r="M138" s="160">
        <v>68054</v>
      </c>
      <c r="N138" s="160">
        <v>74729</v>
      </c>
      <c r="O138" s="160">
        <v>67661</v>
      </c>
      <c r="P138" s="160">
        <v>68100</v>
      </c>
      <c r="Q138" s="161">
        <f>IFERROR(P138/O138-1,"-")</f>
        <v>6.488228078213476E-3</v>
      </c>
      <c r="R138" s="161">
        <f t="shared" si="93"/>
        <v>4.8158996821930519E-2</v>
      </c>
      <c r="S138" s="160">
        <v>9661</v>
      </c>
      <c r="T138" s="160">
        <v>84259</v>
      </c>
      <c r="U138" s="160">
        <v>93113</v>
      </c>
      <c r="V138" s="160">
        <v>87034</v>
      </c>
      <c r="W138" s="160">
        <v>86796</v>
      </c>
      <c r="X138" s="161">
        <f>IFERROR(W138/V138-1,"-")</f>
        <v>-2.7345635039179861E-3</v>
      </c>
      <c r="Y138" s="161">
        <f>W138/W$8</f>
        <v>5.0197473701499802E-2</v>
      </c>
    </row>
    <row r="139" spans="1:25" s="57" customFormat="1" x14ac:dyDescent="0.25">
      <c r="B139" s="163" t="s">
        <v>115</v>
      </c>
      <c r="C139" s="164">
        <v>0</v>
      </c>
      <c r="D139" s="164">
        <v>9027</v>
      </c>
      <c r="E139" s="164">
        <v>8375</v>
      </c>
      <c r="F139" s="164">
        <v>10258</v>
      </c>
      <c r="G139" s="164">
        <v>11012</v>
      </c>
      <c r="H139" s="164">
        <v>11109</v>
      </c>
      <c r="I139" s="165">
        <f t="shared" ref="I139:I146" si="94">IFERROR(H139/G139-1,"-")</f>
        <v>8.8085724664002107E-3</v>
      </c>
      <c r="J139" s="165">
        <f t="shared" si="91"/>
        <v>3.5263867946988332E-2</v>
      </c>
      <c r="K139" s="164">
        <v>0</v>
      </c>
      <c r="L139" s="164">
        <v>23092</v>
      </c>
      <c r="M139" s="164">
        <v>24614</v>
      </c>
      <c r="N139" s="164">
        <v>28641</v>
      </c>
      <c r="O139" s="164">
        <v>27605</v>
      </c>
      <c r="P139" s="164">
        <v>25087</v>
      </c>
      <c r="Q139" s="165">
        <f t="shared" ref="Q139:Q146" si="95">IFERROR(P139/O139-1,"-")</f>
        <v>-9.1215359536315876E-2</v>
      </c>
      <c r="R139" s="165">
        <f t="shared" si="93"/>
        <v>1.7741038961406327E-2</v>
      </c>
      <c r="S139" s="164">
        <v>277</v>
      </c>
      <c r="T139" s="164">
        <v>32989</v>
      </c>
      <c r="U139" s="164">
        <v>38899</v>
      </c>
      <c r="V139" s="164">
        <v>38617</v>
      </c>
      <c r="W139" s="164">
        <v>36196</v>
      </c>
      <c r="X139" s="165">
        <f t="shared" ref="X139:X146" si="96">IFERROR(W139/V139-1,"-")</f>
        <v>-6.26925965248466E-2</v>
      </c>
      <c r="Y139" s="165">
        <f t="shared" ref="Y139:Y146" si="97">W139/W$8</f>
        <v>2.0933542537668635E-2</v>
      </c>
    </row>
    <row r="140" spans="1:25" s="57" customFormat="1" x14ac:dyDescent="0.25">
      <c r="B140" s="163" t="s">
        <v>118</v>
      </c>
      <c r="C140" s="164">
        <v>0</v>
      </c>
      <c r="D140" s="164">
        <v>458</v>
      </c>
      <c r="E140" s="164">
        <v>914</v>
      </c>
      <c r="F140" s="164">
        <v>832</v>
      </c>
      <c r="G140" s="164">
        <v>908</v>
      </c>
      <c r="H140" s="164">
        <v>693</v>
      </c>
      <c r="I140" s="165">
        <f t="shared" si="94"/>
        <v>-0.236784140969163</v>
      </c>
      <c r="J140" s="165">
        <f t="shared" si="91"/>
        <v>2.1998254106816921E-3</v>
      </c>
      <c r="K140" s="164">
        <v>0</v>
      </c>
      <c r="L140" s="164">
        <v>4339</v>
      </c>
      <c r="M140" s="164">
        <v>6747</v>
      </c>
      <c r="N140" s="164">
        <v>8154</v>
      </c>
      <c r="O140" s="164">
        <v>6624</v>
      </c>
      <c r="P140" s="164">
        <v>7389</v>
      </c>
      <c r="Q140" s="165">
        <f t="shared" si="95"/>
        <v>0.11548913043478271</v>
      </c>
      <c r="R140" s="165">
        <f t="shared" si="93"/>
        <v>5.2253572322649719E-3</v>
      </c>
      <c r="S140" s="164">
        <v>1058</v>
      </c>
      <c r="T140" s="164">
        <v>7661</v>
      </c>
      <c r="U140" s="164">
        <v>8986</v>
      </c>
      <c r="V140" s="164">
        <v>7532</v>
      </c>
      <c r="W140" s="164">
        <v>8082</v>
      </c>
      <c r="X140" s="165">
        <f t="shared" si="96"/>
        <v>7.3021773765268083E-2</v>
      </c>
      <c r="Y140" s="165">
        <f t="shared" si="97"/>
        <v>4.6741322463652868E-3</v>
      </c>
    </row>
    <row r="141" spans="1:25" x14ac:dyDescent="0.25">
      <c r="A141" s="57"/>
      <c r="B141" s="163" t="s">
        <v>121</v>
      </c>
      <c r="C141" s="164">
        <v>0</v>
      </c>
      <c r="D141" s="164">
        <v>2224</v>
      </c>
      <c r="E141" s="164">
        <v>1808</v>
      </c>
      <c r="F141" s="164">
        <v>2095</v>
      </c>
      <c r="G141" s="164">
        <v>2012</v>
      </c>
      <c r="H141" s="164">
        <v>1360</v>
      </c>
      <c r="I141" s="165">
        <f t="shared" si="94"/>
        <v>-0.32405566600397617</v>
      </c>
      <c r="J141" s="165">
        <f t="shared" si="91"/>
        <v>4.3171176890722963E-3</v>
      </c>
      <c r="K141" s="164">
        <v>0</v>
      </c>
      <c r="L141" s="164">
        <v>7965</v>
      </c>
      <c r="M141" s="164">
        <v>7599</v>
      </c>
      <c r="N141" s="164">
        <v>7989</v>
      </c>
      <c r="O141" s="164">
        <v>6037</v>
      </c>
      <c r="P141" s="164">
        <v>7595</v>
      </c>
      <c r="Q141" s="165">
        <f t="shared" si="95"/>
        <v>0.25807520291535524</v>
      </c>
      <c r="R141" s="165">
        <f t="shared" si="93"/>
        <v>5.3710364296998868E-3</v>
      </c>
      <c r="S141" s="164">
        <v>3368</v>
      </c>
      <c r="T141" s="164">
        <v>9407</v>
      </c>
      <c r="U141" s="164">
        <v>10084</v>
      </c>
      <c r="V141" s="164">
        <v>8049</v>
      </c>
      <c r="W141" s="164">
        <v>8955</v>
      </c>
      <c r="X141" s="165">
        <f t="shared" si="96"/>
        <v>0.11256056653000379</v>
      </c>
      <c r="Y141" s="165">
        <f t="shared" si="97"/>
        <v>5.1790218097254566E-3</v>
      </c>
    </row>
    <row r="142" spans="1:25" x14ac:dyDescent="0.25">
      <c r="A142" s="57"/>
      <c r="B142" s="163" t="s">
        <v>128</v>
      </c>
      <c r="C142" s="164">
        <v>0</v>
      </c>
      <c r="D142" s="164">
        <v>1624</v>
      </c>
      <c r="E142" s="164">
        <v>1183</v>
      </c>
      <c r="F142" s="164">
        <v>763</v>
      </c>
      <c r="G142" s="164">
        <v>670</v>
      </c>
      <c r="H142" s="164">
        <v>222</v>
      </c>
      <c r="I142" s="165">
        <f t="shared" si="94"/>
        <v>-0.66865671641791047</v>
      </c>
      <c r="J142" s="165">
        <f t="shared" si="91"/>
        <v>7.0470597571621304E-4</v>
      </c>
      <c r="K142" s="164">
        <v>0</v>
      </c>
      <c r="L142" s="164">
        <v>1754</v>
      </c>
      <c r="M142" s="164">
        <v>1872</v>
      </c>
      <c r="N142" s="164">
        <v>1502</v>
      </c>
      <c r="O142" s="164">
        <v>1350</v>
      </c>
      <c r="P142" s="164">
        <v>1326</v>
      </c>
      <c r="Q142" s="165">
        <f t="shared" si="95"/>
        <v>-1.7777777777777781E-2</v>
      </c>
      <c r="R142" s="165">
        <f t="shared" si="93"/>
        <v>9.377214359160039E-4</v>
      </c>
      <c r="S142" s="164">
        <v>104</v>
      </c>
      <c r="T142" s="164">
        <v>3055</v>
      </c>
      <c r="U142" s="164">
        <v>2265</v>
      </c>
      <c r="V142" s="164">
        <v>2020</v>
      </c>
      <c r="W142" s="164">
        <v>1548</v>
      </c>
      <c r="X142" s="165">
        <f t="shared" si="96"/>
        <v>-0.23366336633663365</v>
      </c>
      <c r="Y142" s="165">
        <f t="shared" si="97"/>
        <v>8.9526809173143577E-4</v>
      </c>
    </row>
    <row r="143" spans="1:25" x14ac:dyDescent="0.25">
      <c r="A143" s="57"/>
      <c r="B143" s="163" t="s">
        <v>124</v>
      </c>
      <c r="C143" s="164">
        <v>0</v>
      </c>
      <c r="D143" s="164">
        <v>150</v>
      </c>
      <c r="E143" s="164">
        <v>213</v>
      </c>
      <c r="F143" s="164">
        <v>309</v>
      </c>
      <c r="G143" s="164">
        <v>0</v>
      </c>
      <c r="H143" s="164">
        <v>0</v>
      </c>
      <c r="I143" s="165" t="str">
        <f t="shared" si="94"/>
        <v>-</v>
      </c>
      <c r="J143" s="165">
        <f t="shared" si="91"/>
        <v>0</v>
      </c>
      <c r="K143" s="164">
        <v>0</v>
      </c>
      <c r="L143" s="164">
        <v>1316</v>
      </c>
      <c r="M143" s="164">
        <v>1490</v>
      </c>
      <c r="N143" s="164">
        <v>1745</v>
      </c>
      <c r="O143" s="164">
        <v>1449</v>
      </c>
      <c r="P143" s="164">
        <v>1608</v>
      </c>
      <c r="Q143" s="165">
        <f t="shared" si="95"/>
        <v>0.10973084886128359</v>
      </c>
      <c r="R143" s="165">
        <f t="shared" si="93"/>
        <v>1.1371463566764209E-3</v>
      </c>
      <c r="S143" s="164">
        <v>337</v>
      </c>
      <c r="T143" s="164">
        <v>1703</v>
      </c>
      <c r="U143" s="164">
        <v>2054</v>
      </c>
      <c r="V143" s="164">
        <v>1449</v>
      </c>
      <c r="W143" s="164">
        <v>1608</v>
      </c>
      <c r="X143" s="165">
        <f t="shared" si="96"/>
        <v>0.10973084886128359</v>
      </c>
      <c r="Y143" s="165">
        <f t="shared" si="97"/>
        <v>9.299684053644372E-4</v>
      </c>
    </row>
    <row r="144" spans="1:25" x14ac:dyDescent="0.25">
      <c r="A144" s="57"/>
      <c r="B144" s="163" t="s">
        <v>133</v>
      </c>
      <c r="C144" s="164">
        <v>0</v>
      </c>
      <c r="D144" s="164">
        <v>68</v>
      </c>
      <c r="E144" s="164">
        <v>139</v>
      </c>
      <c r="F144" s="164">
        <v>6</v>
      </c>
      <c r="G144" s="164">
        <v>0</v>
      </c>
      <c r="H144" s="164">
        <v>0</v>
      </c>
      <c r="I144" s="165" t="str">
        <f t="shared" si="94"/>
        <v>-</v>
      </c>
      <c r="J144" s="165">
        <f t="shared" si="91"/>
        <v>0</v>
      </c>
      <c r="K144" s="164">
        <v>0</v>
      </c>
      <c r="L144" s="164">
        <v>1480</v>
      </c>
      <c r="M144" s="164">
        <v>1805</v>
      </c>
      <c r="N144" s="164">
        <v>1756</v>
      </c>
      <c r="O144" s="164">
        <v>1975</v>
      </c>
      <c r="P144" s="164">
        <v>1486</v>
      </c>
      <c r="Q144" s="165">
        <f t="shared" si="95"/>
        <v>-0.24759493670886079</v>
      </c>
      <c r="R144" s="165">
        <f t="shared" si="93"/>
        <v>1.050870327127588E-3</v>
      </c>
      <c r="S144" s="164">
        <v>19</v>
      </c>
      <c r="T144" s="164">
        <v>1944</v>
      </c>
      <c r="U144" s="164">
        <v>1762</v>
      </c>
      <c r="V144" s="164">
        <v>1975</v>
      </c>
      <c r="W144" s="164">
        <v>1486</v>
      </c>
      <c r="X144" s="165">
        <f t="shared" si="96"/>
        <v>-0.24759493670886079</v>
      </c>
      <c r="Y144" s="165">
        <f t="shared" si="97"/>
        <v>8.5941110097733438E-4</v>
      </c>
    </row>
    <row r="145" spans="1:25" x14ac:dyDescent="0.25">
      <c r="A145" s="57"/>
      <c r="B145" s="163" t="s">
        <v>136</v>
      </c>
      <c r="C145" s="164">
        <v>0</v>
      </c>
      <c r="D145" s="164">
        <v>49</v>
      </c>
      <c r="E145" s="164">
        <v>62</v>
      </c>
      <c r="F145" s="164">
        <v>53</v>
      </c>
      <c r="G145" s="164">
        <v>0</v>
      </c>
      <c r="H145" s="164">
        <v>0</v>
      </c>
      <c r="I145" s="165" t="str">
        <f t="shared" si="94"/>
        <v>-</v>
      </c>
      <c r="J145" s="165">
        <f t="shared" si="91"/>
        <v>0</v>
      </c>
      <c r="K145" s="164">
        <v>0</v>
      </c>
      <c r="L145" s="164">
        <v>664</v>
      </c>
      <c r="M145" s="164">
        <v>1226</v>
      </c>
      <c r="N145" s="164">
        <v>1197</v>
      </c>
      <c r="O145" s="164">
        <v>798</v>
      </c>
      <c r="P145" s="164">
        <v>768</v>
      </c>
      <c r="Q145" s="165">
        <f t="shared" si="95"/>
        <v>-3.7593984962406068E-2</v>
      </c>
      <c r="R145" s="165">
        <f t="shared" si="93"/>
        <v>5.4311467781560413E-4</v>
      </c>
      <c r="S145" s="164">
        <v>33</v>
      </c>
      <c r="T145" s="164">
        <v>1288</v>
      </c>
      <c r="U145" s="164">
        <v>1250</v>
      </c>
      <c r="V145" s="164">
        <v>798</v>
      </c>
      <c r="W145" s="164">
        <v>768</v>
      </c>
      <c r="X145" s="165">
        <f t="shared" si="96"/>
        <v>-3.7593984962406068E-2</v>
      </c>
      <c r="Y145" s="165">
        <f t="shared" si="97"/>
        <v>4.4416401450241775E-4</v>
      </c>
    </row>
    <row r="146" spans="1:25" x14ac:dyDescent="0.25">
      <c r="A146" s="57"/>
      <c r="B146" s="168" t="s">
        <v>150</v>
      </c>
      <c r="C146" s="169">
        <f t="shared" ref="C146:H146" si="98">C138-SUM(C139:C145)</f>
        <v>0</v>
      </c>
      <c r="D146" s="169">
        <f t="shared" si="98"/>
        <v>3863</v>
      </c>
      <c r="E146" s="169">
        <f t="shared" si="98"/>
        <v>3511</v>
      </c>
      <c r="F146" s="169">
        <f t="shared" si="98"/>
        <v>4068</v>
      </c>
      <c r="G146" s="169">
        <f t="shared" si="98"/>
        <v>4771</v>
      </c>
      <c r="H146" s="169">
        <f t="shared" si="98"/>
        <v>5312</v>
      </c>
      <c r="I146" s="170">
        <f t="shared" si="94"/>
        <v>0.11339341857053031</v>
      </c>
      <c r="J146" s="170">
        <f t="shared" si="91"/>
        <v>1.6862153797317671E-2</v>
      </c>
      <c r="K146" s="169">
        <f t="shared" ref="K146:P146" si="99">K138-SUM(K139:K145)</f>
        <v>0</v>
      </c>
      <c r="L146" s="169">
        <f t="shared" si="99"/>
        <v>19462</v>
      </c>
      <c r="M146" s="169">
        <f t="shared" si="99"/>
        <v>22701</v>
      </c>
      <c r="N146" s="169">
        <f t="shared" si="99"/>
        <v>23745</v>
      </c>
      <c r="O146" s="169">
        <f t="shared" si="99"/>
        <v>21823</v>
      </c>
      <c r="P146" s="169">
        <f t="shared" si="99"/>
        <v>22841</v>
      </c>
      <c r="Q146" s="170">
        <f t="shared" si="95"/>
        <v>4.6648031892956965E-2</v>
      </c>
      <c r="R146" s="170">
        <f t="shared" si="93"/>
        <v>1.6152711401023714E-2</v>
      </c>
      <c r="S146" s="169">
        <f>S138-SUM(S139:S145)</f>
        <v>4465</v>
      </c>
      <c r="T146" s="169">
        <f>T138-SUM(T139:T145)</f>
        <v>26212</v>
      </c>
      <c r="U146" s="169">
        <f>U138-SUM(U139:U145)</f>
        <v>27813</v>
      </c>
      <c r="V146" s="169">
        <f>V138-SUM(V139:V145)</f>
        <v>26594</v>
      </c>
      <c r="W146" s="169">
        <f>W138-SUM(W139:W145)</f>
        <v>28153</v>
      </c>
      <c r="X146" s="170">
        <f t="shared" si="96"/>
        <v>5.8622245619312618E-2</v>
      </c>
      <c r="Y146" s="170">
        <f t="shared" si="97"/>
        <v>1.62819654951648E-2</v>
      </c>
    </row>
    <row r="147" spans="1:25" x14ac:dyDescent="0.25">
      <c r="A147" s="57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</row>
    <row r="148" spans="1:25" x14ac:dyDescent="0.25">
      <c r="A148" s="57"/>
      <c r="B148" s="156" t="s">
        <v>73</v>
      </c>
      <c r="C148" s="176">
        <f t="shared" ref="C148:H148" si="100">C149+C152</f>
        <v>20454</v>
      </c>
      <c r="D148" s="176">
        <f t="shared" si="100"/>
        <v>37530</v>
      </c>
      <c r="E148" s="176">
        <f t="shared" si="100"/>
        <v>57812</v>
      </c>
      <c r="F148" s="176">
        <f t="shared" si="100"/>
        <v>50131</v>
      </c>
      <c r="G148" s="176">
        <f t="shared" si="100"/>
        <v>51541</v>
      </c>
      <c r="H148" s="176">
        <f t="shared" si="100"/>
        <v>52679</v>
      </c>
      <c r="I148" s="177">
        <f>IFERROR(H148/G148-1,"-")</f>
        <v>2.2079509516695461E-2</v>
      </c>
      <c r="J148" s="177">
        <f t="shared" ref="J148:J160" si="101">H148/H$8</f>
        <v>0.16722164907547021</v>
      </c>
      <c r="K148" s="176">
        <f t="shared" ref="K148:P148" si="102">K149+K152</f>
        <v>50856</v>
      </c>
      <c r="L148" s="176">
        <f t="shared" si="102"/>
        <v>154505</v>
      </c>
      <c r="M148" s="176">
        <f t="shared" si="102"/>
        <v>172756</v>
      </c>
      <c r="N148" s="176">
        <f t="shared" si="102"/>
        <v>191891</v>
      </c>
      <c r="O148" s="176">
        <f t="shared" si="102"/>
        <v>169464</v>
      </c>
      <c r="P148" s="176">
        <f t="shared" si="102"/>
        <v>152576</v>
      </c>
      <c r="Q148" s="177">
        <f>IFERROR(P148/O148-1,"-")</f>
        <v>-9.9655384034367134E-2</v>
      </c>
      <c r="R148" s="177">
        <f t="shared" ref="R148:R160" si="103">P148/P$8</f>
        <v>0.10789878265936667</v>
      </c>
      <c r="S148" s="176">
        <f>S149+S152</f>
        <v>18815</v>
      </c>
      <c r="T148" s="176">
        <f>T149+T152</f>
        <v>45806</v>
      </c>
      <c r="U148" s="176">
        <f>U149+U152</f>
        <v>49374</v>
      </c>
      <c r="V148" s="176">
        <f>V149+V152</f>
        <v>45502</v>
      </c>
      <c r="W148" s="176">
        <f>W149+W152</f>
        <v>38593</v>
      </c>
      <c r="X148" s="177">
        <f>IFERROR(W148/V148-1,"-")</f>
        <v>-0.15183947958331501</v>
      </c>
      <c r="Y148" s="177">
        <f>W148/W$8</f>
        <v>2.2319820067307043E-2</v>
      </c>
    </row>
    <row r="149" spans="1:25" x14ac:dyDescent="0.25">
      <c r="A149" s="57"/>
      <c r="B149" s="159" t="s">
        <v>102</v>
      </c>
      <c r="C149" s="160">
        <v>12960</v>
      </c>
      <c r="D149" s="160">
        <v>11845</v>
      </c>
      <c r="E149" s="160">
        <v>21601</v>
      </c>
      <c r="F149" s="160">
        <v>15864</v>
      </c>
      <c r="G149" s="160">
        <v>13454</v>
      </c>
      <c r="H149" s="160">
        <v>15680</v>
      </c>
      <c r="I149" s="161">
        <f>IFERROR(H149/G149-1,"-")</f>
        <v>0.16545265348595217</v>
      </c>
      <c r="J149" s="161">
        <f t="shared" si="101"/>
        <v>4.9773827474009998E-2</v>
      </c>
      <c r="K149" s="160">
        <v>31673</v>
      </c>
      <c r="L149" s="160">
        <v>45527</v>
      </c>
      <c r="M149" s="160">
        <v>35092</v>
      </c>
      <c r="N149" s="160">
        <v>49081</v>
      </c>
      <c r="O149" s="160">
        <v>38209</v>
      </c>
      <c r="P149" s="160">
        <v>32174</v>
      </c>
      <c r="Q149" s="161">
        <f>IFERROR(P149/O149-1,"-")</f>
        <v>-0.157947080530765</v>
      </c>
      <c r="R149" s="161">
        <f t="shared" si="103"/>
        <v>2.2752827661509434E-2</v>
      </c>
      <c r="S149" s="160">
        <v>12513</v>
      </c>
      <c r="T149" s="160">
        <v>22262</v>
      </c>
      <c r="U149" s="160">
        <v>21594</v>
      </c>
      <c r="V149" s="160">
        <v>17875</v>
      </c>
      <c r="W149" s="160">
        <v>12047</v>
      </c>
      <c r="X149" s="161">
        <f>IFERROR(W149/V149-1,"-")</f>
        <v>-0.32604195804195801</v>
      </c>
      <c r="Y149" s="161">
        <f>W149/W$8</f>
        <v>6.9672446389461287E-3</v>
      </c>
    </row>
    <row r="150" spans="1:25" x14ac:dyDescent="0.25">
      <c r="A150" s="57"/>
      <c r="B150" s="163" t="s">
        <v>108</v>
      </c>
      <c r="C150" s="164">
        <v>12571</v>
      </c>
      <c r="D150" s="164">
        <v>5104</v>
      </c>
      <c r="E150" s="164">
        <v>13262</v>
      </c>
      <c r="F150" s="164">
        <v>6274</v>
      </c>
      <c r="G150" s="164">
        <v>5469</v>
      </c>
      <c r="H150" s="164">
        <v>5612</v>
      </c>
      <c r="I150" s="165">
        <f>IFERROR(H150/G150-1,"-")</f>
        <v>2.6147376119948884E-2</v>
      </c>
      <c r="J150" s="165">
        <f t="shared" si="101"/>
        <v>1.7814459169907149E-2</v>
      </c>
      <c r="K150" s="164">
        <v>25972</v>
      </c>
      <c r="L150" s="164">
        <v>28761</v>
      </c>
      <c r="M150" s="164">
        <v>21165</v>
      </c>
      <c r="N150" s="164">
        <v>28810</v>
      </c>
      <c r="O150" s="164">
        <v>18314</v>
      </c>
      <c r="P150" s="164">
        <v>16695</v>
      </c>
      <c r="Q150" s="165">
        <f>IFERROR(P150/O150-1,"-")</f>
        <v>-8.8402315168723433E-2</v>
      </c>
      <c r="R150" s="165">
        <f t="shared" si="103"/>
        <v>1.1806379617358738E-2</v>
      </c>
      <c r="S150" s="164">
        <v>11278</v>
      </c>
      <c r="T150" s="164">
        <v>15533</v>
      </c>
      <c r="U150" s="164">
        <v>15406</v>
      </c>
      <c r="V150" s="164">
        <v>11799</v>
      </c>
      <c r="W150" s="164">
        <v>4622</v>
      </c>
      <c r="X150" s="165">
        <f>IFERROR(W150/V150-1,"-")</f>
        <v>-0.6082718874480888</v>
      </c>
      <c r="Y150" s="165">
        <f>W150/W$8</f>
        <v>2.6730808268622067E-3</v>
      </c>
    </row>
    <row r="151" spans="1:25" x14ac:dyDescent="0.25">
      <c r="A151" s="57"/>
      <c r="B151" s="163" t="s">
        <v>105</v>
      </c>
      <c r="C151" s="164">
        <v>389</v>
      </c>
      <c r="D151" s="164">
        <v>6741</v>
      </c>
      <c r="E151" s="164">
        <v>8339</v>
      </c>
      <c r="F151" s="164">
        <v>9590</v>
      </c>
      <c r="G151" s="164">
        <v>7985</v>
      </c>
      <c r="H151" s="164">
        <v>10068</v>
      </c>
      <c r="I151" s="165">
        <f>IFERROR(H151/G151-1,"-")</f>
        <v>0.26086412022542271</v>
      </c>
      <c r="J151" s="165">
        <f t="shared" si="101"/>
        <v>3.1959368304102849E-2</v>
      </c>
      <c r="K151" s="164">
        <v>5701</v>
      </c>
      <c r="L151" s="164">
        <v>16766</v>
      </c>
      <c r="M151" s="164">
        <v>13927</v>
      </c>
      <c r="N151" s="164">
        <v>20271</v>
      </c>
      <c r="O151" s="164">
        <v>19895</v>
      </c>
      <c r="P151" s="164">
        <v>15479</v>
      </c>
      <c r="Q151" s="165">
        <f>IFERROR(P151/O151-1,"-")</f>
        <v>-0.22196531791907514</v>
      </c>
      <c r="R151" s="165">
        <f t="shared" si="103"/>
        <v>1.0946448044150698E-2</v>
      </c>
      <c r="S151" s="164">
        <v>1235</v>
      </c>
      <c r="T151" s="164">
        <v>6729</v>
      </c>
      <c r="U151" s="164">
        <v>6188</v>
      </c>
      <c r="V151" s="164">
        <v>6076</v>
      </c>
      <c r="W151" s="164">
        <v>7425</v>
      </c>
      <c r="X151" s="165">
        <f>IFERROR(W151/V151-1,"-")</f>
        <v>0.22202106649111264</v>
      </c>
      <c r="Y151" s="165">
        <f>W151/W$8</f>
        <v>4.294163812083922E-3</v>
      </c>
    </row>
    <row r="152" spans="1:25" x14ac:dyDescent="0.25">
      <c r="A152" s="57"/>
      <c r="B152" s="159" t="s">
        <v>112</v>
      </c>
      <c r="C152" s="160">
        <v>7494</v>
      </c>
      <c r="D152" s="160">
        <v>25685</v>
      </c>
      <c r="E152" s="160">
        <v>36211</v>
      </c>
      <c r="F152" s="160">
        <v>34267</v>
      </c>
      <c r="G152" s="160">
        <v>38087</v>
      </c>
      <c r="H152" s="160">
        <v>36999</v>
      </c>
      <c r="I152" s="161">
        <f>IFERROR(H152/G152-1,"-")</f>
        <v>-2.8566177435870532E-2</v>
      </c>
      <c r="J152" s="161">
        <f t="shared" si="101"/>
        <v>0.1174478216014602</v>
      </c>
      <c r="K152" s="160">
        <v>19183</v>
      </c>
      <c r="L152" s="160">
        <v>108978</v>
      </c>
      <c r="M152" s="160">
        <v>137664</v>
      </c>
      <c r="N152" s="160">
        <v>142810</v>
      </c>
      <c r="O152" s="160">
        <v>131255</v>
      </c>
      <c r="P152" s="160">
        <v>120402</v>
      </c>
      <c r="Q152" s="161">
        <f>IFERROR(P152/O152-1,"-")</f>
        <v>-8.2686373852424722E-2</v>
      </c>
      <c r="R152" s="161">
        <f t="shared" si="103"/>
        <v>8.5145954997857237E-2</v>
      </c>
      <c r="S152" s="160">
        <v>6302</v>
      </c>
      <c r="T152" s="160">
        <v>23544</v>
      </c>
      <c r="U152" s="160">
        <v>27780</v>
      </c>
      <c r="V152" s="160">
        <v>27627</v>
      </c>
      <c r="W152" s="160">
        <v>26546</v>
      </c>
      <c r="X152" s="161">
        <f>IFERROR(W152/V152-1,"-")</f>
        <v>-3.9128388894921651E-2</v>
      </c>
      <c r="Y152" s="161">
        <f>W152/W$8</f>
        <v>1.5352575428360913E-2</v>
      </c>
    </row>
    <row r="153" spans="1:25" s="57" customFormat="1" x14ac:dyDescent="0.25">
      <c r="B153" s="163" t="s">
        <v>115</v>
      </c>
      <c r="C153" s="164">
        <v>1066</v>
      </c>
      <c r="D153" s="164">
        <v>6612</v>
      </c>
      <c r="E153" s="164">
        <v>17872</v>
      </c>
      <c r="F153" s="164">
        <v>11094</v>
      </c>
      <c r="G153" s="164">
        <v>12758</v>
      </c>
      <c r="H153" s="164">
        <v>11515</v>
      </c>
      <c r="I153" s="165">
        <f t="shared" ref="I153:I160" si="104">IFERROR(H153/G153-1,"-")</f>
        <v>-9.7429064116632658E-2</v>
      </c>
      <c r="J153" s="165">
        <f t="shared" si="101"/>
        <v>3.6552654551226096E-2</v>
      </c>
      <c r="K153" s="164">
        <v>616</v>
      </c>
      <c r="L153" s="164">
        <v>52170</v>
      </c>
      <c r="M153" s="164">
        <v>65657</v>
      </c>
      <c r="N153" s="164">
        <v>64948</v>
      </c>
      <c r="O153" s="164">
        <v>65083</v>
      </c>
      <c r="P153" s="164">
        <v>63959</v>
      </c>
      <c r="Q153" s="165">
        <f t="shared" ref="Q153:Q160" si="105">IFERROR(P153/O153-1,"-")</f>
        <v>-1.7270254905274784E-2</v>
      </c>
      <c r="R153" s="165">
        <f t="shared" si="103"/>
        <v>4.5230562081260701E-2</v>
      </c>
      <c r="S153" s="164">
        <v>286</v>
      </c>
      <c r="T153" s="164">
        <v>8158</v>
      </c>
      <c r="U153" s="164">
        <v>9198</v>
      </c>
      <c r="V153" s="164">
        <v>7334</v>
      </c>
      <c r="W153" s="164">
        <v>7872</v>
      </c>
      <c r="X153" s="165">
        <f t="shared" ref="X153:X160" si="106">IFERROR(W153/V153-1,"-")</f>
        <v>7.3356967548404706E-2</v>
      </c>
      <c r="Y153" s="165">
        <f t="shared" ref="Y153:Y160" si="107">W153/W$8</f>
        <v>4.552681148649782E-3</v>
      </c>
    </row>
    <row r="154" spans="1:25" s="57" customFormat="1" x14ac:dyDescent="0.25">
      <c r="B154" s="163" t="s">
        <v>118</v>
      </c>
      <c r="C154" s="164">
        <v>1445</v>
      </c>
      <c r="D154" s="164">
        <v>5587</v>
      </c>
      <c r="E154" s="164">
        <v>4608</v>
      </c>
      <c r="F154" s="164">
        <v>5313</v>
      </c>
      <c r="G154" s="164">
        <v>5553</v>
      </c>
      <c r="H154" s="164">
        <v>5607</v>
      </c>
      <c r="I154" s="165">
        <f t="shared" si="104"/>
        <v>9.7244732576986515E-3</v>
      </c>
      <c r="J154" s="165">
        <f t="shared" si="101"/>
        <v>1.7798587413697324E-2</v>
      </c>
      <c r="K154" s="164">
        <v>2810</v>
      </c>
      <c r="L154" s="164">
        <v>11096</v>
      </c>
      <c r="M154" s="164">
        <v>9776</v>
      </c>
      <c r="N154" s="164">
        <v>10613</v>
      </c>
      <c r="O154" s="164">
        <v>11143</v>
      </c>
      <c r="P154" s="164">
        <v>10367</v>
      </c>
      <c r="Q154" s="165">
        <f t="shared" si="105"/>
        <v>-6.9640132818809986E-2</v>
      </c>
      <c r="R154" s="165">
        <f t="shared" si="103"/>
        <v>7.3313409699405823E-3</v>
      </c>
      <c r="S154" s="164">
        <v>1109</v>
      </c>
      <c r="T154" s="164">
        <v>4671</v>
      </c>
      <c r="U154" s="164">
        <v>4920</v>
      </c>
      <c r="V154" s="164">
        <v>4794</v>
      </c>
      <c r="W154" s="164">
        <v>4660</v>
      </c>
      <c r="X154" s="165">
        <f t="shared" si="106"/>
        <v>-2.7951606174384636E-2</v>
      </c>
      <c r="Y154" s="165">
        <f t="shared" si="107"/>
        <v>2.6950576921631075E-3</v>
      </c>
    </row>
    <row r="155" spans="1:25" x14ac:dyDescent="0.25">
      <c r="A155" s="57"/>
      <c r="B155" s="163" t="s">
        <v>121</v>
      </c>
      <c r="C155" s="164">
        <v>2309</v>
      </c>
      <c r="D155" s="164">
        <v>3297</v>
      </c>
      <c r="E155" s="164">
        <v>5301</v>
      </c>
      <c r="F155" s="164">
        <v>3552</v>
      </c>
      <c r="G155" s="164">
        <v>3498</v>
      </c>
      <c r="H155" s="164">
        <v>4328</v>
      </c>
      <c r="I155" s="165">
        <f t="shared" si="104"/>
        <v>0.23727844482561466</v>
      </c>
      <c r="J155" s="165">
        <f t="shared" si="101"/>
        <v>1.3738592175224188E-2</v>
      </c>
      <c r="K155" s="164">
        <v>6461</v>
      </c>
      <c r="L155" s="164">
        <v>11120</v>
      </c>
      <c r="M155" s="164">
        <v>14564</v>
      </c>
      <c r="N155" s="164">
        <v>16603</v>
      </c>
      <c r="O155" s="164">
        <v>14330</v>
      </c>
      <c r="P155" s="164">
        <v>11731</v>
      </c>
      <c r="Q155" s="165">
        <f t="shared" si="105"/>
        <v>-0.18136775994417309</v>
      </c>
      <c r="R155" s="165">
        <f t="shared" si="103"/>
        <v>8.2959352675193374E-3</v>
      </c>
      <c r="S155" s="164">
        <v>1873</v>
      </c>
      <c r="T155" s="164">
        <v>3479</v>
      </c>
      <c r="U155" s="164">
        <v>4322</v>
      </c>
      <c r="V155" s="164">
        <v>6312</v>
      </c>
      <c r="W155" s="164">
        <v>5384</v>
      </c>
      <c r="X155" s="165">
        <f t="shared" si="106"/>
        <v>-0.14702154626108999</v>
      </c>
      <c r="Y155" s="165">
        <f t="shared" si="107"/>
        <v>3.1137748100013244E-3</v>
      </c>
    </row>
    <row r="156" spans="1:25" x14ac:dyDescent="0.25">
      <c r="A156" s="57"/>
      <c r="B156" s="163" t="s">
        <v>128</v>
      </c>
      <c r="C156" s="164">
        <v>192</v>
      </c>
      <c r="D156" s="164">
        <v>807</v>
      </c>
      <c r="E156" s="164">
        <v>697</v>
      </c>
      <c r="F156" s="164">
        <v>1263</v>
      </c>
      <c r="G156" s="164">
        <v>1421</v>
      </c>
      <c r="H156" s="164">
        <v>1633</v>
      </c>
      <c r="I156" s="165">
        <f t="shared" si="104"/>
        <v>0.14919071076706536</v>
      </c>
      <c r="J156" s="165">
        <f t="shared" si="101"/>
        <v>5.1837155781287196E-3</v>
      </c>
      <c r="K156" s="164">
        <v>328</v>
      </c>
      <c r="L156" s="164">
        <v>4468</v>
      </c>
      <c r="M156" s="164">
        <v>4522</v>
      </c>
      <c r="N156" s="164">
        <v>5580</v>
      </c>
      <c r="O156" s="164">
        <v>4210</v>
      </c>
      <c r="P156" s="164">
        <v>2689</v>
      </c>
      <c r="Q156" s="165">
        <f t="shared" si="105"/>
        <v>-0.36128266033254153</v>
      </c>
      <c r="R156" s="165">
        <f t="shared" si="103"/>
        <v>1.9016085529246867E-3</v>
      </c>
      <c r="S156" s="164">
        <v>222</v>
      </c>
      <c r="T156" s="164">
        <v>707</v>
      </c>
      <c r="U156" s="164">
        <v>974</v>
      </c>
      <c r="V156" s="164">
        <v>1015</v>
      </c>
      <c r="W156" s="164">
        <v>855</v>
      </c>
      <c r="X156" s="165">
        <f t="shared" si="106"/>
        <v>-0.1576354679802956</v>
      </c>
      <c r="Y156" s="165">
        <f t="shared" si="107"/>
        <v>4.944794692702697E-4</v>
      </c>
    </row>
    <row r="157" spans="1:25" x14ac:dyDescent="0.25">
      <c r="A157" s="57"/>
      <c r="B157" s="163" t="s">
        <v>124</v>
      </c>
      <c r="C157" s="164">
        <v>355</v>
      </c>
      <c r="D157" s="164">
        <v>977</v>
      </c>
      <c r="E157" s="164">
        <v>687</v>
      </c>
      <c r="F157" s="164">
        <v>1040</v>
      </c>
      <c r="G157" s="164">
        <v>1385</v>
      </c>
      <c r="H157" s="164">
        <v>1292</v>
      </c>
      <c r="I157" s="165">
        <f t="shared" si="104"/>
        <v>-6.7148014440433168E-2</v>
      </c>
      <c r="J157" s="165">
        <f t="shared" si="101"/>
        <v>4.1012618046186809E-3</v>
      </c>
      <c r="K157" s="164">
        <v>780</v>
      </c>
      <c r="L157" s="164">
        <v>3806</v>
      </c>
      <c r="M157" s="164">
        <v>3734</v>
      </c>
      <c r="N157" s="164">
        <v>4153</v>
      </c>
      <c r="O157" s="164">
        <v>3504</v>
      </c>
      <c r="P157" s="164">
        <v>2450</v>
      </c>
      <c r="Q157" s="165">
        <f t="shared" si="105"/>
        <v>-0.30079908675799083</v>
      </c>
      <c r="R157" s="165">
        <f t="shared" si="103"/>
        <v>1.7325923966773828E-3</v>
      </c>
      <c r="S157" s="164">
        <v>220</v>
      </c>
      <c r="T157" s="164">
        <v>1053</v>
      </c>
      <c r="U157" s="164">
        <v>1131</v>
      </c>
      <c r="V157" s="164">
        <v>1069</v>
      </c>
      <c r="W157" s="164">
        <v>1008</v>
      </c>
      <c r="X157" s="165">
        <f t="shared" si="106"/>
        <v>-5.7062675397567819E-2</v>
      </c>
      <c r="Y157" s="165">
        <f t="shared" si="107"/>
        <v>5.8296526903442328E-4</v>
      </c>
    </row>
    <row r="158" spans="1:25" x14ac:dyDescent="0.25">
      <c r="A158" s="57"/>
      <c r="B158" s="163" t="s">
        <v>133</v>
      </c>
      <c r="C158" s="164">
        <v>15</v>
      </c>
      <c r="D158" s="164">
        <v>408</v>
      </c>
      <c r="E158" s="164">
        <v>397</v>
      </c>
      <c r="F158" s="164">
        <v>325</v>
      </c>
      <c r="G158" s="164">
        <v>366</v>
      </c>
      <c r="H158" s="164">
        <v>341</v>
      </c>
      <c r="I158" s="165">
        <f t="shared" si="104"/>
        <v>-6.8306010928961713E-2</v>
      </c>
      <c r="J158" s="165">
        <f t="shared" si="101"/>
        <v>1.0824537735100389E-3</v>
      </c>
      <c r="K158" s="164">
        <v>47</v>
      </c>
      <c r="L158" s="164">
        <v>1288</v>
      </c>
      <c r="M158" s="164">
        <v>3742</v>
      </c>
      <c r="N158" s="164">
        <v>2458</v>
      </c>
      <c r="O158" s="164">
        <v>1544</v>
      </c>
      <c r="P158" s="164">
        <v>1135</v>
      </c>
      <c r="Q158" s="165">
        <f t="shared" si="105"/>
        <v>-0.26489637305699487</v>
      </c>
      <c r="R158" s="165">
        <f t="shared" si="103"/>
        <v>8.0264994703217534E-4</v>
      </c>
      <c r="S158" s="164">
        <v>22</v>
      </c>
      <c r="T158" s="164">
        <v>234</v>
      </c>
      <c r="U158" s="164">
        <v>258</v>
      </c>
      <c r="V158" s="164">
        <v>184</v>
      </c>
      <c r="W158" s="164">
        <v>230</v>
      </c>
      <c r="X158" s="165">
        <f t="shared" si="106"/>
        <v>0.25</v>
      </c>
      <c r="Y158" s="165">
        <f t="shared" si="107"/>
        <v>1.3301786892650532E-4</v>
      </c>
    </row>
    <row r="159" spans="1:25" x14ac:dyDescent="0.25">
      <c r="A159" s="57"/>
      <c r="B159" s="163" t="s">
        <v>136</v>
      </c>
      <c r="C159" s="164">
        <v>26</v>
      </c>
      <c r="D159" s="164">
        <v>262</v>
      </c>
      <c r="E159" s="164">
        <v>164</v>
      </c>
      <c r="F159" s="164">
        <v>224</v>
      </c>
      <c r="G159" s="164">
        <v>446</v>
      </c>
      <c r="H159" s="164">
        <v>208</v>
      </c>
      <c r="I159" s="165">
        <f t="shared" si="104"/>
        <v>-0.53363228699551568</v>
      </c>
      <c r="J159" s="165">
        <f t="shared" si="101"/>
        <v>6.6026505832870411E-4</v>
      </c>
      <c r="K159" s="164">
        <v>106</v>
      </c>
      <c r="L159" s="164">
        <v>1075</v>
      </c>
      <c r="M159" s="164">
        <v>1723</v>
      </c>
      <c r="N159" s="164">
        <v>1431</v>
      </c>
      <c r="O159" s="164">
        <v>1273</v>
      </c>
      <c r="P159" s="164">
        <v>1368</v>
      </c>
      <c r="Q159" s="165">
        <f t="shared" si="105"/>
        <v>7.4626865671641784E-2</v>
      </c>
      <c r="R159" s="165">
        <f t="shared" si="103"/>
        <v>9.6742301985904477E-4</v>
      </c>
      <c r="S159" s="164">
        <v>56</v>
      </c>
      <c r="T159" s="164">
        <v>488</v>
      </c>
      <c r="U159" s="164">
        <v>364</v>
      </c>
      <c r="V159" s="164">
        <v>260</v>
      </c>
      <c r="W159" s="164">
        <v>150</v>
      </c>
      <c r="X159" s="165">
        <f t="shared" si="106"/>
        <v>-0.42307692307692313</v>
      </c>
      <c r="Y159" s="165">
        <f t="shared" si="107"/>
        <v>8.6750784082503468E-5</v>
      </c>
    </row>
    <row r="160" spans="1:25" x14ac:dyDescent="0.25">
      <c r="A160" s="57"/>
      <c r="B160" s="168" t="s">
        <v>150</v>
      </c>
      <c r="C160" s="169">
        <f t="shared" ref="C160:H160" si="108">C152-SUM(C153:C159)</f>
        <v>2086</v>
      </c>
      <c r="D160" s="169">
        <f t="shared" si="108"/>
        <v>7735</v>
      </c>
      <c r="E160" s="169">
        <f t="shared" si="108"/>
        <v>6485</v>
      </c>
      <c r="F160" s="169">
        <f t="shared" si="108"/>
        <v>11456</v>
      </c>
      <c r="G160" s="169">
        <f t="shared" si="108"/>
        <v>12660</v>
      </c>
      <c r="H160" s="169">
        <f t="shared" si="108"/>
        <v>12075</v>
      </c>
      <c r="I160" s="170">
        <f t="shared" si="104"/>
        <v>-4.6208530805687209E-2</v>
      </c>
      <c r="J160" s="170">
        <f t="shared" si="101"/>
        <v>3.8330291246726447E-2</v>
      </c>
      <c r="K160" s="169">
        <f t="shared" ref="K160:P160" si="109">K152-SUM(K153:K159)</f>
        <v>8035</v>
      </c>
      <c r="L160" s="169">
        <f t="shared" si="109"/>
        <v>23955</v>
      </c>
      <c r="M160" s="169">
        <f t="shared" si="109"/>
        <v>33946</v>
      </c>
      <c r="N160" s="169">
        <f t="shared" si="109"/>
        <v>37024</v>
      </c>
      <c r="O160" s="169">
        <f t="shared" si="109"/>
        <v>30168</v>
      </c>
      <c r="P160" s="169">
        <f t="shared" si="109"/>
        <v>26703</v>
      </c>
      <c r="Q160" s="170">
        <f t="shared" si="105"/>
        <v>-0.11485680190930792</v>
      </c>
      <c r="R160" s="170">
        <f t="shared" si="103"/>
        <v>1.8883842762643328E-2</v>
      </c>
      <c r="S160" s="169">
        <f>S152-SUM(S153:S159)</f>
        <v>2514</v>
      </c>
      <c r="T160" s="169">
        <f>T152-SUM(T153:T159)</f>
        <v>4754</v>
      </c>
      <c r="U160" s="169">
        <f>U152-SUM(U153:U159)</f>
        <v>6613</v>
      </c>
      <c r="V160" s="169">
        <f>V152-SUM(V153:V159)</f>
        <v>6659</v>
      </c>
      <c r="W160" s="169">
        <f>W152-SUM(W153:W159)</f>
        <v>6387</v>
      </c>
      <c r="X160" s="170">
        <f t="shared" si="106"/>
        <v>-4.0846974020123161E-2</v>
      </c>
      <c r="Y160" s="170">
        <f t="shared" si="107"/>
        <v>3.6938483862329974E-3</v>
      </c>
    </row>
    <row r="161" spans="1:25" ht="6" customHeight="1" x14ac:dyDescent="0.25">
      <c r="A161" s="57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7"/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</row>
    <row r="163" spans="1:25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7793-DB67-4591-A0F0-3AADC831E37D}">
  <sheetPr>
    <tabColor theme="7" tint="0.79998168889431442"/>
    <pageSetUpPr fitToPage="1"/>
  </sheetPr>
  <dimension ref="A1:Z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6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6" customHeight="1" x14ac:dyDescent="0.25"/>
    <row r="6" spans="1:26" ht="15.75" x14ac:dyDescent="0.25">
      <c r="B6" s="184"/>
      <c r="C6" s="308" t="s">
        <v>64</v>
      </c>
      <c r="D6" s="309"/>
      <c r="E6" s="309"/>
      <c r="F6" s="309"/>
      <c r="G6" s="309"/>
      <c r="H6" s="309"/>
      <c r="I6" s="309"/>
      <c r="J6" s="309"/>
      <c r="K6" s="308" t="s">
        <v>63</v>
      </c>
      <c r="L6" s="309"/>
      <c r="M6" s="309"/>
      <c r="N6" s="309"/>
      <c r="O6" s="309"/>
      <c r="P6" s="309"/>
      <c r="Q6" s="309"/>
      <c r="R6" s="309"/>
      <c r="S6" s="308" t="s">
        <v>142</v>
      </c>
      <c r="T6" s="309"/>
      <c r="U6" s="309"/>
      <c r="V6" s="309"/>
      <c r="W6" s="309"/>
      <c r="X6" s="309"/>
      <c r="Y6" s="309"/>
      <c r="Z6" s="309"/>
    </row>
    <row r="7" spans="1:26" s="146" customFormat="1" ht="72" customHeight="1" x14ac:dyDescent="0.25">
      <c r="B7" s="147"/>
      <c r="C7" s="185">
        <f>D7-1</f>
        <v>2021</v>
      </c>
      <c r="D7" s="185">
        <f>E7-1</f>
        <v>2022</v>
      </c>
      <c r="E7" s="185">
        <f>F7-1</f>
        <v>2023</v>
      </c>
      <c r="F7" s="185">
        <f>G7-1</f>
        <v>2024</v>
      </c>
      <c r="G7" s="185">
        <v>2025</v>
      </c>
      <c r="H7" s="173" t="str">
        <f>CONCATENATE("var. ",RIGHT(G7,2),"/",RIGHT(F7,2))</f>
        <v>var. 25/24</v>
      </c>
      <c r="I7" s="173" t="str">
        <f>CONCATENATE("var. ",RIGHT(G7,2),"/",RIGHT(C7,2))</f>
        <v>var. 25/21</v>
      </c>
      <c r="J7" s="173" t="str">
        <f>CONCATENATE("Cuota s/ total lugares de residencia ",RIGHT(G7,4))</f>
        <v>Cuota s/ total lugares de residencia 2025</v>
      </c>
      <c r="K7" s="185">
        <f>L7-1</f>
        <v>2021</v>
      </c>
      <c r="L7" s="185">
        <f>M7-1</f>
        <v>2022</v>
      </c>
      <c r="M7" s="185">
        <f>N7-1</f>
        <v>2023</v>
      </c>
      <c r="N7" s="185">
        <f>O7-1</f>
        <v>2024</v>
      </c>
      <c r="O7" s="185">
        <v>2025</v>
      </c>
      <c r="P7" s="173" t="str">
        <f>CONCATENATE("var. ",RIGHT(O7,2),"/",RIGHT(N7,2))</f>
        <v>var. 25/24</v>
      </c>
      <c r="Q7" s="173" t="str">
        <f>CONCATENATE("var. ",RIGHT(O7,2),"/",RIGHT(K7,2))</f>
        <v>var. 25/21</v>
      </c>
      <c r="R7" s="173" t="str">
        <f>CONCATENATE("Cuota s/ total lugares de residencia ",RIGHT(O7,4))</f>
        <v>Cuota s/ total lugares de residencia 2025</v>
      </c>
      <c r="S7" s="185">
        <f>T7-1</f>
        <v>2021</v>
      </c>
      <c r="T7" s="185">
        <f>U7-1</f>
        <v>2022</v>
      </c>
      <c r="U7" s="185">
        <f>V7-1</f>
        <v>2023</v>
      </c>
      <c r="V7" s="185">
        <f>W7-1</f>
        <v>2024</v>
      </c>
      <c r="W7" s="185">
        <v>2025</v>
      </c>
      <c r="X7" s="173" t="str">
        <f>CONCATENATE("var. ",RIGHT(W7,2),"/",RIGHT(V7,2))</f>
        <v>var. 25/24</v>
      </c>
      <c r="Y7" s="173" t="str">
        <f>CONCATENATE("var. ",RIGHT(W7,2),"/",RIGHT(S7,2))</f>
        <v>var. 25/21</v>
      </c>
      <c r="Z7" s="173" t="str">
        <f>CONCATENATE("Cuota s/ total lugares de residencia ",RIGHT(U7,4))</f>
        <v>Cuota s/ total lugares de residencia 2023</v>
      </c>
    </row>
    <row r="8" spans="1:26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" t="s">
        <v>0</v>
      </c>
      <c r="B9" s="156" t="s">
        <v>73</v>
      </c>
      <c r="C9" s="176">
        <f>C10+C13</f>
        <v>332855</v>
      </c>
      <c r="D9" s="176">
        <f>D10+D13</f>
        <v>672483</v>
      </c>
      <c r="E9" s="176">
        <f>E10+E13</f>
        <v>740673</v>
      </c>
      <c r="F9" s="176">
        <f>F10+F13</f>
        <v>759850</v>
      </c>
      <c r="G9" s="176">
        <f>G10+G13</f>
        <v>760112</v>
      </c>
      <c r="H9" s="177">
        <f>IFERROR(G9/F9-1,"-")</f>
        <v>3.4480489570309913E-4</v>
      </c>
      <c r="I9" s="177">
        <f>IFERROR(G9/C9-1,"-")</f>
        <v>1.2836129846329483</v>
      </c>
      <c r="J9" s="177">
        <f>G9/G$9</f>
        <v>1</v>
      </c>
      <c r="K9" s="176">
        <f>K10+K13</f>
        <v>1525176</v>
      </c>
      <c r="L9" s="176">
        <f>L10+L13</f>
        <v>3104390</v>
      </c>
      <c r="M9" s="176">
        <f>M10+M13</f>
        <v>3348191</v>
      </c>
      <c r="N9" s="176">
        <f>N10+N13</f>
        <v>3522695</v>
      </c>
      <c r="O9" s="176">
        <f>O10+O13</f>
        <v>3438737</v>
      </c>
      <c r="P9" s="177">
        <f>IFERROR(O9/N9-1,"-")</f>
        <v>-2.3833457054896923E-2</v>
      </c>
      <c r="Q9" s="177">
        <f>IFERROR(O9/K9-1,"-")</f>
        <v>1.2546492994906817</v>
      </c>
      <c r="R9" s="177">
        <f>O9/O$9</f>
        <v>1</v>
      </c>
      <c r="S9" s="176">
        <f>S10+S13</f>
        <v>1858031</v>
      </c>
      <c r="T9" s="176">
        <f>T10+T13</f>
        <v>3776873</v>
      </c>
      <c r="U9" s="176">
        <f>U10+U13</f>
        <v>4088864</v>
      </c>
      <c r="V9" s="176">
        <f>V10+V13</f>
        <v>4282545</v>
      </c>
      <c r="W9" s="176">
        <f>W10+W13</f>
        <v>4198849</v>
      </c>
      <c r="X9" s="177">
        <f>IFERROR(W9/V9-1,"-")</f>
        <v>-1.9543519099040396E-2</v>
      </c>
      <c r="Y9" s="177">
        <f>IFERROR(W9/S9-1,"-")</f>
        <v>1.2598379682577954</v>
      </c>
      <c r="Z9" s="177">
        <f t="shared" ref="Z9:Z21" si="0">U9/U$9</f>
        <v>1</v>
      </c>
    </row>
    <row r="10" spans="1:26" x14ac:dyDescent="0.25">
      <c r="A10" s="1" t="s">
        <v>101</v>
      </c>
      <c r="B10" s="159" t="s">
        <v>102</v>
      </c>
      <c r="C10" s="160">
        <v>119848</v>
      </c>
      <c r="D10" s="160">
        <v>173672</v>
      </c>
      <c r="E10" s="160">
        <v>208983</v>
      </c>
      <c r="F10" s="160">
        <v>212833</v>
      </c>
      <c r="G10" s="160">
        <v>203770</v>
      </c>
      <c r="H10" s="161">
        <f>IFERROR(G10/F10-1,"-")</f>
        <v>-4.2582682196839805E-2</v>
      </c>
      <c r="I10" s="178">
        <f t="shared" ref="I10:I73" si="1">IFERROR(G10/C10-1,"-")</f>
        <v>0.70023696682464465</v>
      </c>
      <c r="J10" s="161">
        <f>G10/G$9</f>
        <v>0.26807891468625678</v>
      </c>
      <c r="K10" s="160">
        <v>549418</v>
      </c>
      <c r="L10" s="160">
        <v>688398</v>
      </c>
      <c r="M10" s="160">
        <v>673764</v>
      </c>
      <c r="N10" s="160">
        <v>676348</v>
      </c>
      <c r="O10" s="160">
        <v>678164</v>
      </c>
      <c r="P10" s="161">
        <f>IFERROR(O10/N10-1,"-")</f>
        <v>2.6850083093319377E-3</v>
      </c>
      <c r="Q10" s="178">
        <f t="shared" ref="Q10:Q21" si="2">IFERROR(O10/K10-1,"-")</f>
        <v>0.23433160180409085</v>
      </c>
      <c r="R10" s="161">
        <f>O10/O$9</f>
        <v>0.19721310469512499</v>
      </c>
      <c r="S10" s="160">
        <v>669266</v>
      </c>
      <c r="T10" s="160">
        <v>862070</v>
      </c>
      <c r="U10" s="160">
        <v>882747</v>
      </c>
      <c r="V10" s="160">
        <v>889181</v>
      </c>
      <c r="W10" s="160">
        <v>881934</v>
      </c>
      <c r="X10" s="161">
        <f>IFERROR(W10/V10-1,"-")</f>
        <v>-8.1501966416286376E-3</v>
      </c>
      <c r="Y10" s="178">
        <f t="shared" ref="Y10:Y21" si="3">IFERROR(W10/S10-1,"-")</f>
        <v>0.31776304189963334</v>
      </c>
      <c r="Z10" s="161">
        <f t="shared" si="0"/>
        <v>0.2158905260727674</v>
      </c>
    </row>
    <row r="11" spans="1:26" x14ac:dyDescent="0.25">
      <c r="A11" s="162" t="s">
        <v>108</v>
      </c>
      <c r="B11" s="163" t="s">
        <v>108</v>
      </c>
      <c r="C11" s="164">
        <v>76913</v>
      </c>
      <c r="D11" s="164">
        <v>97401</v>
      </c>
      <c r="E11" s="164">
        <v>119374</v>
      </c>
      <c r="F11" s="164">
        <v>118341</v>
      </c>
      <c r="G11" s="164">
        <v>108798</v>
      </c>
      <c r="H11" s="165">
        <f>IFERROR(G11/F11-1,"-")</f>
        <v>-8.0639845869140858E-2</v>
      </c>
      <c r="I11" s="179">
        <f t="shared" si="1"/>
        <v>0.41455930726925216</v>
      </c>
      <c r="J11" s="165">
        <f>G11/G$9</f>
        <v>0.14313416970130718</v>
      </c>
      <c r="K11" s="164">
        <v>248239</v>
      </c>
      <c r="L11" s="164">
        <v>235468</v>
      </c>
      <c r="M11" s="164">
        <v>222224</v>
      </c>
      <c r="N11" s="164">
        <v>221054</v>
      </c>
      <c r="O11" s="164">
        <v>232464</v>
      </c>
      <c r="P11" s="165">
        <f>IFERROR(O11/N11-1,"-")</f>
        <v>5.1616347136898666E-2</v>
      </c>
      <c r="Q11" s="179">
        <f t="shared" si="2"/>
        <v>-6.3547629502213598E-2</v>
      </c>
      <c r="R11" s="165">
        <f>O11/O$9</f>
        <v>6.7601564178941281E-2</v>
      </c>
      <c r="S11" s="164">
        <v>325152</v>
      </c>
      <c r="T11" s="164">
        <v>332869</v>
      </c>
      <c r="U11" s="164">
        <v>341598</v>
      </c>
      <c r="V11" s="164">
        <v>339395</v>
      </c>
      <c r="W11" s="164">
        <v>341262</v>
      </c>
      <c r="X11" s="165">
        <f>IFERROR(W11/V11-1,"-")</f>
        <v>5.5009649523416471E-3</v>
      </c>
      <c r="Y11" s="179">
        <f t="shared" si="3"/>
        <v>4.9546058458813214E-2</v>
      </c>
      <c r="Z11" s="165">
        <f t="shared" si="0"/>
        <v>8.3543497656072691E-2</v>
      </c>
    </row>
    <row r="12" spans="1:26" x14ac:dyDescent="0.25">
      <c r="A12" s="162" t="s">
        <v>105</v>
      </c>
      <c r="B12" s="163" t="s">
        <v>105</v>
      </c>
      <c r="C12" s="164">
        <v>42935</v>
      </c>
      <c r="D12" s="164">
        <v>76271</v>
      </c>
      <c r="E12" s="164">
        <v>89609</v>
      </c>
      <c r="F12" s="164">
        <v>94492</v>
      </c>
      <c r="G12" s="164">
        <v>94972</v>
      </c>
      <c r="H12" s="165">
        <f>IFERROR(G12/F12-1,"-")</f>
        <v>5.0797951149303966E-3</v>
      </c>
      <c r="I12" s="179">
        <f t="shared" si="1"/>
        <v>1.2119948759753116</v>
      </c>
      <c r="J12" s="165">
        <f>G12/G$9</f>
        <v>0.12494474498494959</v>
      </c>
      <c r="K12" s="164">
        <v>301179</v>
      </c>
      <c r="L12" s="164">
        <v>452930</v>
      </c>
      <c r="M12" s="164">
        <v>451540</v>
      </c>
      <c r="N12" s="164">
        <v>455294</v>
      </c>
      <c r="O12" s="164">
        <v>445700</v>
      </c>
      <c r="P12" s="165">
        <f>IFERROR(O12/N12-1,"-")</f>
        <v>-2.1072098468242539E-2</v>
      </c>
      <c r="Q12" s="179">
        <f t="shared" si="2"/>
        <v>0.47985085281510331</v>
      </c>
      <c r="R12" s="165">
        <f>O12/O$9</f>
        <v>0.1296115405161837</v>
      </c>
      <c r="S12" s="164">
        <v>344114</v>
      </c>
      <c r="T12" s="164">
        <v>529201</v>
      </c>
      <c r="U12" s="164">
        <v>541149</v>
      </c>
      <c r="V12" s="164">
        <v>549786</v>
      </c>
      <c r="W12" s="164">
        <v>540672</v>
      </c>
      <c r="X12" s="165">
        <f>IFERROR(W12/V12-1,"-")</f>
        <v>-1.657735919066694E-2</v>
      </c>
      <c r="Y12" s="179">
        <f t="shared" si="3"/>
        <v>0.57120024178034035</v>
      </c>
      <c r="Z12" s="165">
        <f t="shared" si="0"/>
        <v>0.13234702841669471</v>
      </c>
    </row>
    <row r="13" spans="1:26" x14ac:dyDescent="0.25">
      <c r="A13" s="1" t="s">
        <v>151</v>
      </c>
      <c r="B13" s="159" t="s">
        <v>112</v>
      </c>
      <c r="C13" s="160">
        <v>213007</v>
      </c>
      <c r="D13" s="160">
        <v>498811</v>
      </c>
      <c r="E13" s="160">
        <v>531690</v>
      </c>
      <c r="F13" s="160">
        <v>547017</v>
      </c>
      <c r="G13" s="160">
        <v>556342</v>
      </c>
      <c r="H13" s="161">
        <f>IFERROR(G13/F13-1,"-")</f>
        <v>1.7047002195544225E-2</v>
      </c>
      <c r="I13" s="178">
        <f t="shared" si="1"/>
        <v>1.6118484369058295</v>
      </c>
      <c r="J13" s="161">
        <f>G13/G$9</f>
        <v>0.73192108531374322</v>
      </c>
      <c r="K13" s="160">
        <v>975758</v>
      </c>
      <c r="L13" s="160">
        <v>2415992</v>
      </c>
      <c r="M13" s="160">
        <v>2674427</v>
      </c>
      <c r="N13" s="160">
        <v>2846347</v>
      </c>
      <c r="O13" s="160">
        <v>2760573</v>
      </c>
      <c r="P13" s="161">
        <f>IFERROR(O13/N13-1,"-")</f>
        <v>-3.0134765719007528E-2</v>
      </c>
      <c r="Q13" s="178">
        <f t="shared" si="2"/>
        <v>1.8291574345278234</v>
      </c>
      <c r="R13" s="161">
        <f>O13/O$9</f>
        <v>0.80278689530487501</v>
      </c>
      <c r="S13" s="160">
        <v>1188765</v>
      </c>
      <c r="T13" s="160">
        <v>2914803</v>
      </c>
      <c r="U13" s="160">
        <v>3206117</v>
      </c>
      <c r="V13" s="160">
        <v>3393364</v>
      </c>
      <c r="W13" s="160">
        <v>3316915</v>
      </c>
      <c r="X13" s="161">
        <f>IFERROR(W13/V13-1,"-")</f>
        <v>-2.2528971250947438E-2</v>
      </c>
      <c r="Y13" s="178">
        <f t="shared" si="3"/>
        <v>1.7902192611659999</v>
      </c>
      <c r="Z13" s="161">
        <f t="shared" si="0"/>
        <v>0.78410947392723263</v>
      </c>
    </row>
    <row r="14" spans="1:26" x14ac:dyDescent="0.25">
      <c r="A14" s="162" t="s">
        <v>115</v>
      </c>
      <c r="B14" s="163" t="s">
        <v>115</v>
      </c>
      <c r="C14" s="164">
        <v>51463</v>
      </c>
      <c r="D14" s="164">
        <v>185404</v>
      </c>
      <c r="E14" s="164">
        <v>205697</v>
      </c>
      <c r="F14" s="164">
        <v>204584</v>
      </c>
      <c r="G14" s="164">
        <v>197758</v>
      </c>
      <c r="H14" s="165">
        <f t="shared" ref="H14:H21" si="4">IFERROR(G14/F14-1,"-")</f>
        <v>-3.3365268056152919E-2</v>
      </c>
      <c r="I14" s="179">
        <f t="shared" si="1"/>
        <v>2.8427219555797367</v>
      </c>
      <c r="J14" s="165">
        <f t="shared" ref="J14:J21" si="5">G14/G$9</f>
        <v>0.26016955396046898</v>
      </c>
      <c r="K14" s="164">
        <v>284717</v>
      </c>
      <c r="L14" s="164">
        <v>1132692</v>
      </c>
      <c r="M14" s="164">
        <v>1254292</v>
      </c>
      <c r="N14" s="164">
        <v>1327743</v>
      </c>
      <c r="O14" s="164">
        <v>1294002</v>
      </c>
      <c r="P14" s="165">
        <f t="shared" ref="P14:P21" si="6">IFERROR(O14/N14-1,"-")</f>
        <v>-2.5412297409965645E-2</v>
      </c>
      <c r="Q14" s="179">
        <f t="shared" si="2"/>
        <v>3.5448708717779409</v>
      </c>
      <c r="R14" s="165">
        <f t="shared" ref="R14:R21" si="7">O14/O$9</f>
        <v>0.37630153163792401</v>
      </c>
      <c r="S14" s="164">
        <v>336180</v>
      </c>
      <c r="T14" s="164">
        <v>1318096</v>
      </c>
      <c r="U14" s="164">
        <v>1459989</v>
      </c>
      <c r="V14" s="164">
        <v>1532327</v>
      </c>
      <c r="W14" s="164">
        <v>1491760</v>
      </c>
      <c r="X14" s="165">
        <f t="shared" ref="X14:X21" si="8">IFERROR(W14/V14-1,"-")</f>
        <v>-2.6474114206693433E-2</v>
      </c>
      <c r="Y14" s="179">
        <f t="shared" si="3"/>
        <v>3.4373847343684929</v>
      </c>
      <c r="Z14" s="165">
        <f t="shared" si="0"/>
        <v>0.35706470061122109</v>
      </c>
    </row>
    <row r="15" spans="1:26" x14ac:dyDescent="0.25">
      <c r="A15" s="162" t="s">
        <v>118</v>
      </c>
      <c r="B15" s="163" t="s">
        <v>118</v>
      </c>
      <c r="C15" s="164">
        <v>38221</v>
      </c>
      <c r="D15" s="164">
        <v>64721</v>
      </c>
      <c r="E15" s="164">
        <v>72602</v>
      </c>
      <c r="F15" s="164">
        <v>73311</v>
      </c>
      <c r="G15" s="164">
        <v>77383</v>
      </c>
      <c r="H15" s="165">
        <f t="shared" si="4"/>
        <v>5.554418845739395E-2</v>
      </c>
      <c r="I15" s="179">
        <f t="shared" si="1"/>
        <v>1.0246199733131003</v>
      </c>
      <c r="J15" s="165">
        <f t="shared" si="5"/>
        <v>0.10180473403919423</v>
      </c>
      <c r="K15" s="164">
        <v>156330</v>
      </c>
      <c r="L15" s="164">
        <v>274306</v>
      </c>
      <c r="M15" s="164">
        <v>310411</v>
      </c>
      <c r="N15" s="164">
        <v>317945</v>
      </c>
      <c r="O15" s="164">
        <v>307269</v>
      </c>
      <c r="P15" s="165">
        <f t="shared" si="6"/>
        <v>-3.3578134583025387E-2</v>
      </c>
      <c r="Q15" s="179">
        <f t="shared" si="2"/>
        <v>0.96551525618883138</v>
      </c>
      <c r="R15" s="165">
        <f t="shared" si="7"/>
        <v>8.9355190583054189E-2</v>
      </c>
      <c r="S15" s="164">
        <v>194551</v>
      </c>
      <c r="T15" s="164">
        <v>339027</v>
      </c>
      <c r="U15" s="164">
        <v>383013</v>
      </c>
      <c r="V15" s="164">
        <v>391256</v>
      </c>
      <c r="W15" s="164">
        <v>384652</v>
      </c>
      <c r="X15" s="165">
        <f t="shared" si="8"/>
        <v>-1.6878974379945566E-2</v>
      </c>
      <c r="Y15" s="179">
        <f t="shared" si="3"/>
        <v>0.97712682021680686</v>
      </c>
      <c r="Z15" s="165">
        <f t="shared" si="0"/>
        <v>9.3672227787473486E-2</v>
      </c>
    </row>
    <row r="16" spans="1:26" x14ac:dyDescent="0.25">
      <c r="A16" s="162" t="s">
        <v>121</v>
      </c>
      <c r="B16" s="163" t="s">
        <v>121</v>
      </c>
      <c r="C16" s="164">
        <v>21498</v>
      </c>
      <c r="D16" s="164">
        <v>31998</v>
      </c>
      <c r="E16" s="164">
        <v>34481</v>
      </c>
      <c r="F16" s="164">
        <v>33841</v>
      </c>
      <c r="G16" s="164">
        <v>36771</v>
      </c>
      <c r="H16" s="165">
        <f t="shared" si="4"/>
        <v>8.6581365798882981E-2</v>
      </c>
      <c r="I16" s="179">
        <f t="shared" si="1"/>
        <v>0.71043818029584149</v>
      </c>
      <c r="J16" s="165">
        <f t="shared" si="5"/>
        <v>4.8375765676637129E-2</v>
      </c>
      <c r="K16" s="164">
        <v>83736</v>
      </c>
      <c r="L16" s="164">
        <v>134432</v>
      </c>
      <c r="M16" s="164">
        <v>141579</v>
      </c>
      <c r="N16" s="164">
        <v>159005</v>
      </c>
      <c r="O16" s="164">
        <v>147456</v>
      </c>
      <c r="P16" s="165">
        <f t="shared" si="6"/>
        <v>-7.26329360711927E-2</v>
      </c>
      <c r="Q16" s="179">
        <f t="shared" si="2"/>
        <v>0.7609630266552021</v>
      </c>
      <c r="R16" s="165">
        <f t="shared" si="7"/>
        <v>4.2880860036693703E-2</v>
      </c>
      <c r="S16" s="164">
        <v>105234</v>
      </c>
      <c r="T16" s="164">
        <v>166430</v>
      </c>
      <c r="U16" s="164">
        <v>176060</v>
      </c>
      <c r="V16" s="164">
        <v>192846</v>
      </c>
      <c r="W16" s="164">
        <v>184227</v>
      </c>
      <c r="X16" s="165">
        <f t="shared" si="8"/>
        <v>-4.469369341339724E-2</v>
      </c>
      <c r="Y16" s="179">
        <f t="shared" si="3"/>
        <v>0.75064142767546604</v>
      </c>
      <c r="Z16" s="165">
        <f t="shared" si="0"/>
        <v>4.305841426860859E-2</v>
      </c>
    </row>
    <row r="17" spans="1:26" x14ac:dyDescent="0.25">
      <c r="A17" s="162" t="s">
        <v>128</v>
      </c>
      <c r="B17" s="163" t="s">
        <v>128</v>
      </c>
      <c r="C17" s="164">
        <v>10076</v>
      </c>
      <c r="D17" s="164">
        <v>19335</v>
      </c>
      <c r="E17" s="164">
        <v>14807</v>
      </c>
      <c r="F17" s="164">
        <v>14110</v>
      </c>
      <c r="G17" s="164">
        <v>13807</v>
      </c>
      <c r="H17" s="165">
        <f t="shared" si="4"/>
        <v>-2.1474131821403231E-2</v>
      </c>
      <c r="I17" s="179">
        <f t="shared" si="1"/>
        <v>0.37028582770940854</v>
      </c>
      <c r="J17" s="165">
        <f t="shared" si="5"/>
        <v>1.8164428400025259E-2</v>
      </c>
      <c r="K17" s="164">
        <v>56946</v>
      </c>
      <c r="L17" s="164">
        <v>104116</v>
      </c>
      <c r="M17" s="164">
        <v>103068</v>
      </c>
      <c r="N17" s="164">
        <v>113511</v>
      </c>
      <c r="O17" s="164">
        <v>104063</v>
      </c>
      <c r="P17" s="165">
        <f t="shared" si="6"/>
        <v>-8.3234223995912293E-2</v>
      </c>
      <c r="Q17" s="179">
        <f t="shared" si="2"/>
        <v>0.82739788571629269</v>
      </c>
      <c r="R17" s="165">
        <f t="shared" si="7"/>
        <v>3.0261982815202211E-2</v>
      </c>
      <c r="S17" s="164">
        <v>67022</v>
      </c>
      <c r="T17" s="164">
        <v>123451</v>
      </c>
      <c r="U17" s="164">
        <v>117875</v>
      </c>
      <c r="V17" s="164">
        <v>127621</v>
      </c>
      <c r="W17" s="164">
        <v>117870</v>
      </c>
      <c r="X17" s="165">
        <f t="shared" si="8"/>
        <v>-7.6405920655691406E-2</v>
      </c>
      <c r="Y17" s="179">
        <f t="shared" si="3"/>
        <v>0.75867625555787654</v>
      </c>
      <c r="Z17" s="165">
        <f t="shared" si="0"/>
        <v>2.8828300476611595E-2</v>
      </c>
    </row>
    <row r="18" spans="1:26" x14ac:dyDescent="0.25">
      <c r="A18" s="162" t="s">
        <v>124</v>
      </c>
      <c r="B18" s="163" t="s">
        <v>124</v>
      </c>
      <c r="C18" s="164">
        <v>6294</v>
      </c>
      <c r="D18" s="164">
        <v>10411</v>
      </c>
      <c r="E18" s="164">
        <v>10566</v>
      </c>
      <c r="F18" s="164">
        <v>9886</v>
      </c>
      <c r="G18" s="164">
        <v>10604</v>
      </c>
      <c r="H18" s="165">
        <f t="shared" si="4"/>
        <v>7.262795872951644E-2</v>
      </c>
      <c r="I18" s="179">
        <f t="shared" si="1"/>
        <v>0.68477915475055617</v>
      </c>
      <c r="J18" s="165">
        <f t="shared" si="5"/>
        <v>1.3950575704633001E-2</v>
      </c>
      <c r="K18" s="164">
        <v>77431</v>
      </c>
      <c r="L18" s="164">
        <v>120097</v>
      </c>
      <c r="M18" s="164">
        <v>123521</v>
      </c>
      <c r="N18" s="164">
        <v>130398</v>
      </c>
      <c r="O18" s="164">
        <v>121641</v>
      </c>
      <c r="P18" s="165">
        <f t="shared" si="6"/>
        <v>-6.7155937974508806E-2</v>
      </c>
      <c r="Q18" s="179">
        <f t="shared" si="2"/>
        <v>0.57095995144063738</v>
      </c>
      <c r="R18" s="165">
        <f t="shared" si="7"/>
        <v>3.5373743324947506E-2</v>
      </c>
      <c r="S18" s="164">
        <v>83725</v>
      </c>
      <c r="T18" s="164">
        <v>130508</v>
      </c>
      <c r="U18" s="164">
        <v>134087</v>
      </c>
      <c r="V18" s="164">
        <v>140284</v>
      </c>
      <c r="W18" s="164">
        <v>132245</v>
      </c>
      <c r="X18" s="165">
        <f t="shared" si="8"/>
        <v>-5.7305180918707732E-2</v>
      </c>
      <c r="Y18" s="179">
        <f t="shared" si="3"/>
        <v>0.57951627351448187</v>
      </c>
      <c r="Z18" s="165">
        <f t="shared" si="0"/>
        <v>3.2793215915227311E-2</v>
      </c>
    </row>
    <row r="19" spans="1:26" x14ac:dyDescent="0.25">
      <c r="A19" s="162" t="s">
        <v>133</v>
      </c>
      <c r="B19" s="163" t="s">
        <v>133</v>
      </c>
      <c r="C19" s="164">
        <v>2149</v>
      </c>
      <c r="D19" s="164">
        <v>5595</v>
      </c>
      <c r="E19" s="164">
        <v>6018</v>
      </c>
      <c r="F19" s="164">
        <v>5527</v>
      </c>
      <c r="G19" s="164">
        <v>5989</v>
      </c>
      <c r="H19" s="165">
        <f t="shared" si="4"/>
        <v>8.358965080513836E-2</v>
      </c>
      <c r="I19" s="179">
        <f t="shared" si="1"/>
        <v>1.78687761749651</v>
      </c>
      <c r="J19" s="165">
        <f t="shared" si="5"/>
        <v>7.8791020270696944E-3</v>
      </c>
      <c r="K19" s="164">
        <v>12822</v>
      </c>
      <c r="L19" s="164">
        <v>35340</v>
      </c>
      <c r="M19" s="164">
        <v>38414</v>
      </c>
      <c r="N19" s="164">
        <v>36006</v>
      </c>
      <c r="O19" s="164">
        <v>33961</v>
      </c>
      <c r="P19" s="165">
        <f t="shared" si="6"/>
        <v>-5.6796089540632089E-2</v>
      </c>
      <c r="Q19" s="179">
        <f t="shared" si="2"/>
        <v>1.6486507565122448</v>
      </c>
      <c r="R19" s="165">
        <f t="shared" si="7"/>
        <v>9.8760097093787639E-3</v>
      </c>
      <c r="S19" s="164">
        <v>14971</v>
      </c>
      <c r="T19" s="164">
        <v>40935</v>
      </c>
      <c r="U19" s="164">
        <v>44432</v>
      </c>
      <c r="V19" s="164">
        <v>41533</v>
      </c>
      <c r="W19" s="164">
        <v>39950</v>
      </c>
      <c r="X19" s="165">
        <f t="shared" si="8"/>
        <v>-3.8114270580020704E-2</v>
      </c>
      <c r="Y19" s="179">
        <f t="shared" si="3"/>
        <v>1.6684924186761072</v>
      </c>
      <c r="Z19" s="165">
        <f t="shared" si="0"/>
        <v>1.0866587883578421E-2</v>
      </c>
    </row>
    <row r="20" spans="1:26" x14ac:dyDescent="0.25">
      <c r="A20" s="162" t="s">
        <v>136</v>
      </c>
      <c r="B20" s="163" t="s">
        <v>136</v>
      </c>
      <c r="C20" s="164">
        <v>1763</v>
      </c>
      <c r="D20" s="164">
        <v>3453</v>
      </c>
      <c r="E20" s="164">
        <v>4405</v>
      </c>
      <c r="F20" s="164">
        <v>3651</v>
      </c>
      <c r="G20" s="164">
        <v>3369</v>
      </c>
      <c r="H20" s="165">
        <f t="shared" si="4"/>
        <v>-7.7239112571898083E-2</v>
      </c>
      <c r="I20" s="179">
        <f t="shared" si="1"/>
        <v>0.91094724900737378</v>
      </c>
      <c r="J20" s="165">
        <f t="shared" si="5"/>
        <v>4.4322415644010354E-3</v>
      </c>
      <c r="K20" s="164">
        <v>10721</v>
      </c>
      <c r="L20" s="164">
        <v>31821</v>
      </c>
      <c r="M20" s="164">
        <v>40302</v>
      </c>
      <c r="N20" s="164">
        <v>37275</v>
      </c>
      <c r="O20" s="164">
        <v>32249</v>
      </c>
      <c r="P20" s="165">
        <f t="shared" si="6"/>
        <v>-0.13483568075117369</v>
      </c>
      <c r="Q20" s="179">
        <f t="shared" si="2"/>
        <v>2.0080216397724091</v>
      </c>
      <c r="R20" s="165">
        <f t="shared" si="7"/>
        <v>9.3781525019214912E-3</v>
      </c>
      <c r="S20" s="164">
        <v>12484</v>
      </c>
      <c r="T20" s="164">
        <v>35274</v>
      </c>
      <c r="U20" s="164">
        <v>44707</v>
      </c>
      <c r="V20" s="164">
        <v>40926</v>
      </c>
      <c r="W20" s="164">
        <v>35618</v>
      </c>
      <c r="X20" s="165">
        <f t="shared" si="8"/>
        <v>-0.12969750280994963</v>
      </c>
      <c r="Y20" s="179">
        <f t="shared" si="3"/>
        <v>1.8530919577058635</v>
      </c>
      <c r="Z20" s="165">
        <f t="shared" si="0"/>
        <v>1.0933843727744429E-2</v>
      </c>
    </row>
    <row r="21" spans="1:26" x14ac:dyDescent="0.25">
      <c r="A21" s="167" t="s">
        <v>150</v>
      </c>
      <c r="B21" s="168" t="s">
        <v>150</v>
      </c>
      <c r="C21" s="169">
        <f>C13-SUM(C14:C20)</f>
        <v>81543</v>
      </c>
      <c r="D21" s="169">
        <f>D13-SUM(D14:D20)</f>
        <v>177894</v>
      </c>
      <c r="E21" s="169">
        <f>E13-SUM(E14:E20)</f>
        <v>183114</v>
      </c>
      <c r="F21" s="169">
        <f>F13-SUM(F14:F20)</f>
        <v>202107</v>
      </c>
      <c r="G21" s="169">
        <f>G13-SUM(G14:G20)</f>
        <v>210661</v>
      </c>
      <c r="H21" s="170">
        <f t="shared" si="4"/>
        <v>4.2324115443799659E-2</v>
      </c>
      <c r="I21" s="180">
        <f t="shared" si="1"/>
        <v>1.5834345069472548</v>
      </c>
      <c r="J21" s="170">
        <f t="shared" si="5"/>
        <v>0.27714468394131392</v>
      </c>
      <c r="K21" s="169">
        <f>K13-SUM(K14:K20)</f>
        <v>293055</v>
      </c>
      <c r="L21" s="169">
        <f>L13-SUM(L14:L20)</f>
        <v>583188</v>
      </c>
      <c r="M21" s="169">
        <f>M13-SUM(M14:M20)</f>
        <v>662840</v>
      </c>
      <c r="N21" s="169">
        <f>N13-SUM(N14:N20)</f>
        <v>724464</v>
      </c>
      <c r="O21" s="169">
        <f>O13-SUM(O14:O20)</f>
        <v>719932</v>
      </c>
      <c r="P21" s="170">
        <f t="shared" si="6"/>
        <v>-6.255659356434573E-3</v>
      </c>
      <c r="Q21" s="180">
        <f t="shared" si="2"/>
        <v>1.4566446571462697</v>
      </c>
      <c r="R21" s="170">
        <f t="shared" si="7"/>
        <v>0.20935942469575311</v>
      </c>
      <c r="S21" s="169">
        <f>S13-SUM(S14:S20)</f>
        <v>374598</v>
      </c>
      <c r="T21" s="169">
        <f>T13-SUM(T14:T20)</f>
        <v>761082</v>
      </c>
      <c r="U21" s="169">
        <f>U13-SUM(U14:U20)</f>
        <v>845954</v>
      </c>
      <c r="V21" s="169">
        <f>V13-SUM(V14:V20)</f>
        <v>926571</v>
      </c>
      <c r="W21" s="169">
        <f>W13-SUM(W14:W20)</f>
        <v>930593</v>
      </c>
      <c r="X21" s="170">
        <f t="shared" si="8"/>
        <v>4.3407358961158327E-3</v>
      </c>
      <c r="Y21" s="180">
        <f t="shared" si="3"/>
        <v>1.4842444433766331</v>
      </c>
      <c r="Z21" s="170">
        <f t="shared" si="0"/>
        <v>0.20689218325676764</v>
      </c>
    </row>
    <row r="22" spans="1:26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 t="s">
        <v>0</v>
      </c>
      <c r="B23" s="156" t="s">
        <v>73</v>
      </c>
      <c r="C23" s="176">
        <f>C24+C27</f>
        <v>64946</v>
      </c>
      <c r="D23" s="176">
        <f>D24+D27</f>
        <v>165265</v>
      </c>
      <c r="E23" s="176">
        <f>E24+E27</f>
        <v>165626</v>
      </c>
      <c r="F23" s="176">
        <f>F24+F27</f>
        <v>152899</v>
      </c>
      <c r="G23" s="176">
        <f>G24+G27</f>
        <v>160603</v>
      </c>
      <c r="H23" s="177">
        <f>IFERROR(G23/F23-1,"-")</f>
        <v>5.0386202656655721E-2</v>
      </c>
      <c r="I23" s="177">
        <f t="shared" si="1"/>
        <v>1.4728697687309458</v>
      </c>
      <c r="J23" s="177">
        <f>G23/G$9</f>
        <v>0.21128859957479951</v>
      </c>
      <c r="K23" s="176">
        <f>K24+K27</f>
        <v>687822</v>
      </c>
      <c r="L23" s="176">
        <f>L24+L27</f>
        <v>1325364</v>
      </c>
      <c r="M23" s="176">
        <f>M24+M27</f>
        <v>1377896</v>
      </c>
      <c r="N23" s="176">
        <f>N24+N27</f>
        <v>1421021</v>
      </c>
      <c r="O23" s="176">
        <f>O24+O27</f>
        <v>1317842</v>
      </c>
      <c r="P23" s="177">
        <f>IFERROR(O23/N23-1,"-")</f>
        <v>-7.2609060668350378E-2</v>
      </c>
      <c r="Q23" s="177">
        <f t="shared" ref="Q23:Q86" si="9">IFERROR(O23/K23-1,"-")</f>
        <v>0.91596372317256503</v>
      </c>
      <c r="R23" s="177">
        <f>O23/O$9</f>
        <v>0.38323430957354399</v>
      </c>
      <c r="S23" s="176">
        <f>S24+S27</f>
        <v>752768</v>
      </c>
      <c r="T23" s="176">
        <f>T24+T27</f>
        <v>1490629</v>
      </c>
      <c r="U23" s="176">
        <f>U24+U27</f>
        <v>1543522</v>
      </c>
      <c r="V23" s="176">
        <f>V24+V27</f>
        <v>1573920</v>
      </c>
      <c r="W23" s="176">
        <f>W24+W27</f>
        <v>1478445</v>
      </c>
      <c r="X23" s="177">
        <f>IFERROR(W23/V23-1,"-")</f>
        <v>-6.0660643488868571E-2</v>
      </c>
      <c r="Y23" s="177">
        <f t="shared" ref="Y23:Y86" si="10">IFERROR(W23/S23-1,"-")</f>
        <v>0.96401148826730143</v>
      </c>
      <c r="Z23" s="177">
        <f t="shared" ref="Z23:Z35" si="11">U23/U$9</f>
        <v>0.37749409126838163</v>
      </c>
    </row>
    <row r="24" spans="1:26" x14ac:dyDescent="0.25">
      <c r="A24" s="1" t="s">
        <v>101</v>
      </c>
      <c r="B24" s="159" t="s">
        <v>102</v>
      </c>
      <c r="C24" s="160">
        <v>8952</v>
      </c>
      <c r="D24" s="160">
        <v>12689</v>
      </c>
      <c r="E24" s="160">
        <v>11591</v>
      </c>
      <c r="F24" s="160">
        <v>7728</v>
      </c>
      <c r="G24" s="160">
        <v>9219</v>
      </c>
      <c r="H24" s="161">
        <f>IFERROR(G24/F24-1,"-")</f>
        <v>0.19293478260869557</v>
      </c>
      <c r="I24" s="178">
        <f t="shared" si="1"/>
        <v>2.9825737265415597E-2</v>
      </c>
      <c r="J24" s="161">
        <f>G24/G$9</f>
        <v>1.212847580356579E-2</v>
      </c>
      <c r="K24" s="160">
        <v>198275</v>
      </c>
      <c r="L24" s="160">
        <v>161372</v>
      </c>
      <c r="M24" s="160">
        <v>131439</v>
      </c>
      <c r="N24" s="160">
        <v>120665</v>
      </c>
      <c r="O24" s="160">
        <v>102393</v>
      </c>
      <c r="P24" s="161">
        <f>IFERROR(O24/N24-1,"-")</f>
        <v>-0.15142750590477771</v>
      </c>
      <c r="Q24" s="178">
        <f t="shared" si="9"/>
        <v>-0.48358088513428321</v>
      </c>
      <c r="R24" s="161">
        <f>O24/O$9</f>
        <v>2.9776339394376482E-2</v>
      </c>
      <c r="S24" s="160">
        <v>207227</v>
      </c>
      <c r="T24" s="160">
        <v>174061</v>
      </c>
      <c r="U24" s="160">
        <v>143030</v>
      </c>
      <c r="V24" s="160">
        <v>128393</v>
      </c>
      <c r="W24" s="160">
        <v>111612</v>
      </c>
      <c r="X24" s="161">
        <f>IFERROR(W24/V24-1,"-")</f>
        <v>-0.13070027182167254</v>
      </c>
      <c r="Y24" s="178">
        <f t="shared" si="10"/>
        <v>-0.46140223040433925</v>
      </c>
      <c r="Z24" s="161">
        <f t="shared" si="11"/>
        <v>3.4980375967505889E-2</v>
      </c>
    </row>
    <row r="25" spans="1:26" x14ac:dyDescent="0.25">
      <c r="A25" s="162" t="s">
        <v>108</v>
      </c>
      <c r="B25" s="163" t="s">
        <v>108</v>
      </c>
      <c r="C25" s="164">
        <v>4418</v>
      </c>
      <c r="D25" s="164">
        <v>6088</v>
      </c>
      <c r="E25" s="164">
        <v>5369</v>
      </c>
      <c r="F25" s="164">
        <v>2401</v>
      </c>
      <c r="G25" s="164">
        <v>3104</v>
      </c>
      <c r="H25" s="165">
        <f>IFERROR(G25/F25-1,"-")</f>
        <v>0.29279466888796324</v>
      </c>
      <c r="I25" s="179">
        <f t="shared" si="1"/>
        <v>-0.29741964689904932</v>
      </c>
      <c r="J25" s="165">
        <f>G25/G$9</f>
        <v>4.0836087313448543E-3</v>
      </c>
      <c r="K25" s="164">
        <v>92809</v>
      </c>
      <c r="L25" s="164">
        <v>62381</v>
      </c>
      <c r="M25" s="164">
        <v>49550</v>
      </c>
      <c r="N25" s="164">
        <v>41611</v>
      </c>
      <c r="O25" s="164">
        <v>46937</v>
      </c>
      <c r="P25" s="165">
        <f>IFERROR(O25/N25-1,"-")</f>
        <v>0.12799500132176589</v>
      </c>
      <c r="Q25" s="179">
        <f t="shared" si="9"/>
        <v>-0.494262409895592</v>
      </c>
      <c r="R25" s="165">
        <f>O25/O$9</f>
        <v>1.3649488169639028E-2</v>
      </c>
      <c r="S25" s="164">
        <v>97227</v>
      </c>
      <c r="T25" s="164">
        <v>68469</v>
      </c>
      <c r="U25" s="164">
        <v>54919</v>
      </c>
      <c r="V25" s="164">
        <v>44012</v>
      </c>
      <c r="W25" s="164">
        <v>50041</v>
      </c>
      <c r="X25" s="165">
        <f>IFERROR(W25/V25-1,"-")</f>
        <v>0.13698536762701075</v>
      </c>
      <c r="Y25" s="179">
        <f t="shared" si="10"/>
        <v>-0.48531786437923619</v>
      </c>
      <c r="Z25" s="165">
        <f t="shared" si="11"/>
        <v>1.3431358930010878E-2</v>
      </c>
    </row>
    <row r="26" spans="1:26" x14ac:dyDescent="0.25">
      <c r="A26" s="162" t="s">
        <v>105</v>
      </c>
      <c r="B26" s="163" t="s">
        <v>105</v>
      </c>
      <c r="C26" s="164">
        <v>4534</v>
      </c>
      <c r="D26" s="164">
        <v>6601</v>
      </c>
      <c r="E26" s="164">
        <v>6222</v>
      </c>
      <c r="F26" s="164">
        <v>5327</v>
      </c>
      <c r="G26" s="164">
        <v>6115</v>
      </c>
      <c r="H26" s="165">
        <f>IFERROR(G26/F26-1,"-")</f>
        <v>0.14792566172329646</v>
      </c>
      <c r="I26" s="179">
        <f t="shared" si="1"/>
        <v>0.34869872077635633</v>
      </c>
      <c r="J26" s="165">
        <f>G26/G$9</f>
        <v>8.0448670722209365E-3</v>
      </c>
      <c r="K26" s="164">
        <v>105466</v>
      </c>
      <c r="L26" s="164">
        <v>98991</v>
      </c>
      <c r="M26" s="164">
        <v>81889</v>
      </c>
      <c r="N26" s="164">
        <v>79054</v>
      </c>
      <c r="O26" s="164">
        <v>55456</v>
      </c>
      <c r="P26" s="165">
        <f>IFERROR(O26/N26-1,"-")</f>
        <v>-0.29850481949047492</v>
      </c>
      <c r="Q26" s="179">
        <f t="shared" si="9"/>
        <v>-0.47418125272599698</v>
      </c>
      <c r="R26" s="165">
        <f>O26/O$9</f>
        <v>1.6126851224737455E-2</v>
      </c>
      <c r="S26" s="164">
        <v>110000</v>
      </c>
      <c r="T26" s="164">
        <v>105592</v>
      </c>
      <c r="U26" s="164">
        <v>88111</v>
      </c>
      <c r="V26" s="164">
        <v>84381</v>
      </c>
      <c r="W26" s="164">
        <v>61571</v>
      </c>
      <c r="X26" s="165">
        <f>IFERROR(W26/V26-1,"-")</f>
        <v>-0.27032151787724723</v>
      </c>
      <c r="Y26" s="179">
        <f t="shared" si="10"/>
        <v>-0.44026363636363641</v>
      </c>
      <c r="Z26" s="165">
        <f t="shared" si="11"/>
        <v>2.1549017037495011E-2</v>
      </c>
    </row>
    <row r="27" spans="1:26" x14ac:dyDescent="0.25">
      <c r="A27" s="1" t="s">
        <v>151</v>
      </c>
      <c r="B27" s="159" t="s">
        <v>112</v>
      </c>
      <c r="C27" s="160">
        <v>55994</v>
      </c>
      <c r="D27" s="160">
        <v>152576</v>
      </c>
      <c r="E27" s="160">
        <v>154035</v>
      </c>
      <c r="F27" s="160">
        <v>145171</v>
      </c>
      <c r="G27" s="160">
        <v>151384</v>
      </c>
      <c r="H27" s="161">
        <f>IFERROR(G27/F27-1,"-")</f>
        <v>4.2797803969112369E-2</v>
      </c>
      <c r="I27" s="178">
        <f t="shared" si="1"/>
        <v>1.7035753830767582</v>
      </c>
      <c r="J27" s="161">
        <f>G27/G$9</f>
        <v>0.19916012377123371</v>
      </c>
      <c r="K27" s="160">
        <v>489547</v>
      </c>
      <c r="L27" s="160">
        <v>1163992</v>
      </c>
      <c r="M27" s="160">
        <v>1246457</v>
      </c>
      <c r="N27" s="160">
        <v>1300356</v>
      </c>
      <c r="O27" s="160">
        <v>1215449</v>
      </c>
      <c r="P27" s="161">
        <f>IFERROR(O27/N27-1,"-")</f>
        <v>-6.5295196084764529E-2</v>
      </c>
      <c r="Q27" s="178">
        <f t="shared" si="9"/>
        <v>1.4828034897568569</v>
      </c>
      <c r="R27" s="161">
        <f>O27/O$9</f>
        <v>0.35345797017916752</v>
      </c>
      <c r="S27" s="160">
        <v>545541</v>
      </c>
      <c r="T27" s="160">
        <v>1316568</v>
      </c>
      <c r="U27" s="160">
        <v>1400492</v>
      </c>
      <c r="V27" s="160">
        <v>1445527</v>
      </c>
      <c r="W27" s="160">
        <v>1366833</v>
      </c>
      <c r="X27" s="161">
        <f>IFERROR(W27/V27-1,"-")</f>
        <v>-5.44396611062955E-2</v>
      </c>
      <c r="Y27" s="178">
        <f t="shared" si="10"/>
        <v>1.5054633840536273</v>
      </c>
      <c r="Z27" s="161">
        <f t="shared" si="11"/>
        <v>0.34251371530087577</v>
      </c>
    </row>
    <row r="28" spans="1:26" x14ac:dyDescent="0.25">
      <c r="A28" s="162" t="s">
        <v>115</v>
      </c>
      <c r="B28" s="163" t="s">
        <v>115</v>
      </c>
      <c r="C28" s="164">
        <v>16270</v>
      </c>
      <c r="D28" s="164">
        <v>66823</v>
      </c>
      <c r="E28" s="164">
        <v>69319</v>
      </c>
      <c r="F28" s="164">
        <v>63618</v>
      </c>
      <c r="G28" s="164">
        <v>64714</v>
      </c>
      <c r="H28" s="165">
        <f t="shared" ref="H28:H35" si="12">IFERROR(G28/F28-1,"-")</f>
        <v>1.7227828601968032E-2</v>
      </c>
      <c r="I28" s="179">
        <f t="shared" si="1"/>
        <v>2.9775046097111248</v>
      </c>
      <c r="J28" s="165">
        <f t="shared" ref="J28:J35" si="13">G28/G$9</f>
        <v>8.5137453427915885E-2</v>
      </c>
      <c r="K28" s="164">
        <v>159037</v>
      </c>
      <c r="L28" s="164">
        <v>590382</v>
      </c>
      <c r="M28" s="164">
        <v>640725</v>
      </c>
      <c r="N28" s="164">
        <v>669764</v>
      </c>
      <c r="O28" s="164">
        <v>630571</v>
      </c>
      <c r="P28" s="165">
        <f t="shared" ref="P28:P35" si="14">IFERROR(O28/N28-1,"-")</f>
        <v>-5.8517627104472614E-2</v>
      </c>
      <c r="Q28" s="179">
        <f t="shared" si="9"/>
        <v>2.9649326886196294</v>
      </c>
      <c r="R28" s="165">
        <f t="shared" ref="R28:R35" si="15">O28/O$9</f>
        <v>0.18337284881047897</v>
      </c>
      <c r="S28" s="164">
        <v>175307</v>
      </c>
      <c r="T28" s="164">
        <v>657205</v>
      </c>
      <c r="U28" s="164">
        <v>710044</v>
      </c>
      <c r="V28" s="164">
        <v>733382</v>
      </c>
      <c r="W28" s="164">
        <v>695285</v>
      </c>
      <c r="X28" s="165">
        <f t="shared" ref="X28:X35" si="16">IFERROR(W28/V28-1,"-")</f>
        <v>-5.1947007153161695E-2</v>
      </c>
      <c r="Y28" s="179">
        <f t="shared" si="10"/>
        <v>2.966099471213357</v>
      </c>
      <c r="Z28" s="165">
        <f t="shared" si="11"/>
        <v>0.17365312223639623</v>
      </c>
    </row>
    <row r="29" spans="1:26" x14ac:dyDescent="0.25">
      <c r="A29" s="162" t="s">
        <v>118</v>
      </c>
      <c r="B29" s="163" t="s">
        <v>118</v>
      </c>
      <c r="C29" s="164">
        <v>14336</v>
      </c>
      <c r="D29" s="164">
        <v>27397</v>
      </c>
      <c r="E29" s="164">
        <v>30224</v>
      </c>
      <c r="F29" s="164">
        <v>29376</v>
      </c>
      <c r="G29" s="164">
        <v>30419</v>
      </c>
      <c r="H29" s="165">
        <f t="shared" si="12"/>
        <v>3.5505174291939001E-2</v>
      </c>
      <c r="I29" s="179">
        <f t="shared" si="1"/>
        <v>1.1218610491071428</v>
      </c>
      <c r="J29" s="165">
        <f t="shared" si="13"/>
        <v>4.0019102448060284E-2</v>
      </c>
      <c r="K29" s="164">
        <v>81095</v>
      </c>
      <c r="L29" s="164">
        <v>128496</v>
      </c>
      <c r="M29" s="164">
        <v>137354</v>
      </c>
      <c r="N29" s="164">
        <v>137486</v>
      </c>
      <c r="O29" s="164">
        <v>125843</v>
      </c>
      <c r="P29" s="165">
        <f t="shared" si="14"/>
        <v>-8.4684986107676385E-2</v>
      </c>
      <c r="Q29" s="179">
        <f t="shared" si="9"/>
        <v>0.55179727480115903</v>
      </c>
      <c r="R29" s="165">
        <f t="shared" si="15"/>
        <v>3.6595703596989243E-2</v>
      </c>
      <c r="S29" s="164">
        <v>95431</v>
      </c>
      <c r="T29" s="164">
        <v>155893</v>
      </c>
      <c r="U29" s="164">
        <v>167578</v>
      </c>
      <c r="V29" s="164">
        <v>166862</v>
      </c>
      <c r="W29" s="164">
        <v>156262</v>
      </c>
      <c r="X29" s="165">
        <f t="shared" si="16"/>
        <v>-6.3525548057676406E-2</v>
      </c>
      <c r="Y29" s="179">
        <f t="shared" si="10"/>
        <v>0.63743437667005476</v>
      </c>
      <c r="Z29" s="165">
        <f t="shared" si="11"/>
        <v>4.098399946782285E-2</v>
      </c>
    </row>
    <row r="30" spans="1:26" x14ac:dyDescent="0.25">
      <c r="A30" s="162" t="s">
        <v>121</v>
      </c>
      <c r="B30" s="163" t="s">
        <v>121</v>
      </c>
      <c r="C30" s="164">
        <v>4987</v>
      </c>
      <c r="D30" s="164">
        <v>4132</v>
      </c>
      <c r="E30" s="164">
        <v>2982</v>
      </c>
      <c r="F30" s="164">
        <v>3034</v>
      </c>
      <c r="G30" s="164">
        <v>3330</v>
      </c>
      <c r="H30" s="165">
        <f t="shared" si="12"/>
        <v>9.7560975609756184E-2</v>
      </c>
      <c r="I30" s="179">
        <f t="shared" si="1"/>
        <v>-0.33226388610387003</v>
      </c>
      <c r="J30" s="165">
        <f t="shared" si="13"/>
        <v>4.3809333361399371E-3</v>
      </c>
      <c r="K30" s="164">
        <v>30800</v>
      </c>
      <c r="L30" s="164">
        <v>48228</v>
      </c>
      <c r="M30" s="164">
        <v>43563</v>
      </c>
      <c r="N30" s="164">
        <v>39137</v>
      </c>
      <c r="O30" s="164">
        <v>36886</v>
      </c>
      <c r="P30" s="165">
        <f t="shared" si="14"/>
        <v>-5.7515905664716205E-2</v>
      </c>
      <c r="Q30" s="179">
        <f t="shared" si="9"/>
        <v>0.19759740259740255</v>
      </c>
      <c r="R30" s="165">
        <f t="shared" si="15"/>
        <v>1.0726612706932807E-2</v>
      </c>
      <c r="S30" s="164">
        <v>35787</v>
      </c>
      <c r="T30" s="164">
        <v>52360</v>
      </c>
      <c r="U30" s="164">
        <v>46545</v>
      </c>
      <c r="V30" s="164">
        <v>42171</v>
      </c>
      <c r="W30" s="164">
        <v>40216</v>
      </c>
      <c r="X30" s="165">
        <f t="shared" si="16"/>
        <v>-4.635887221076096E-2</v>
      </c>
      <c r="Y30" s="179">
        <f t="shared" si="10"/>
        <v>0.12376002458993485</v>
      </c>
      <c r="Z30" s="165">
        <f t="shared" si="11"/>
        <v>1.1383357333479421E-2</v>
      </c>
    </row>
    <row r="31" spans="1:26" x14ac:dyDescent="0.25">
      <c r="A31" s="162" t="s">
        <v>128</v>
      </c>
      <c r="B31" s="163" t="s">
        <v>128</v>
      </c>
      <c r="C31" s="164">
        <v>3938</v>
      </c>
      <c r="D31" s="164">
        <v>7950</v>
      </c>
      <c r="E31" s="164">
        <v>4040</v>
      </c>
      <c r="F31" s="164">
        <v>3255</v>
      </c>
      <c r="G31" s="164">
        <v>3744</v>
      </c>
      <c r="H31" s="165">
        <f t="shared" si="12"/>
        <v>0.15023041474654386</v>
      </c>
      <c r="I31" s="179">
        <f t="shared" si="1"/>
        <v>-4.9263585576434732E-2</v>
      </c>
      <c r="J31" s="165">
        <f t="shared" si="13"/>
        <v>4.9255899130654429E-3</v>
      </c>
      <c r="K31" s="164">
        <v>32115</v>
      </c>
      <c r="L31" s="164">
        <v>56445</v>
      </c>
      <c r="M31" s="164">
        <v>53432</v>
      </c>
      <c r="N31" s="164">
        <v>57796</v>
      </c>
      <c r="O31" s="164">
        <v>53210</v>
      </c>
      <c r="P31" s="165">
        <f t="shared" si="14"/>
        <v>-7.9348051768288408E-2</v>
      </c>
      <c r="Q31" s="179">
        <f t="shared" si="9"/>
        <v>0.6568581659660595</v>
      </c>
      <c r="R31" s="165">
        <f t="shared" si="15"/>
        <v>1.5473704444393391E-2</v>
      </c>
      <c r="S31" s="164">
        <v>36053</v>
      </c>
      <c r="T31" s="164">
        <v>64395</v>
      </c>
      <c r="U31" s="164">
        <v>57472</v>
      </c>
      <c r="V31" s="164">
        <v>61051</v>
      </c>
      <c r="W31" s="164">
        <v>56954</v>
      </c>
      <c r="X31" s="165">
        <f t="shared" si="16"/>
        <v>-6.7107827881607185E-2</v>
      </c>
      <c r="Y31" s="179">
        <f t="shared" si="10"/>
        <v>0.57972984217679535</v>
      </c>
      <c r="Z31" s="165">
        <f t="shared" si="11"/>
        <v>1.4055737730577491E-2</v>
      </c>
    </row>
    <row r="32" spans="1:26" x14ac:dyDescent="0.25">
      <c r="A32" s="162" t="s">
        <v>124</v>
      </c>
      <c r="B32" s="163" t="s">
        <v>124</v>
      </c>
      <c r="C32" s="164">
        <v>2232</v>
      </c>
      <c r="D32" s="164">
        <v>4497</v>
      </c>
      <c r="E32" s="164">
        <v>3231</v>
      </c>
      <c r="F32" s="164">
        <v>2567</v>
      </c>
      <c r="G32" s="164">
        <v>2688</v>
      </c>
      <c r="H32" s="165">
        <f t="shared" si="12"/>
        <v>4.713673548889763E-2</v>
      </c>
      <c r="I32" s="179">
        <f t="shared" si="1"/>
        <v>0.20430107526881724</v>
      </c>
      <c r="J32" s="165">
        <f t="shared" si="13"/>
        <v>3.536320963226472E-3</v>
      </c>
      <c r="K32" s="164">
        <v>46414</v>
      </c>
      <c r="L32" s="164">
        <v>73182</v>
      </c>
      <c r="M32" s="164">
        <v>71425</v>
      </c>
      <c r="N32" s="164">
        <v>73828</v>
      </c>
      <c r="O32" s="164">
        <v>70496</v>
      </c>
      <c r="P32" s="165">
        <f t="shared" si="14"/>
        <v>-4.5131928265698673E-2</v>
      </c>
      <c r="Q32" s="179">
        <f t="shared" si="9"/>
        <v>0.51885207049597115</v>
      </c>
      <c r="R32" s="165">
        <f t="shared" si="15"/>
        <v>2.0500550056605085E-2</v>
      </c>
      <c r="S32" s="164">
        <v>48646</v>
      </c>
      <c r="T32" s="164">
        <v>77679</v>
      </c>
      <c r="U32" s="164">
        <v>74656</v>
      </c>
      <c r="V32" s="164">
        <v>76395</v>
      </c>
      <c r="W32" s="164">
        <v>73184</v>
      </c>
      <c r="X32" s="165">
        <f t="shared" si="16"/>
        <v>-4.2031546567183664E-2</v>
      </c>
      <c r="Y32" s="179">
        <f t="shared" si="10"/>
        <v>0.50441968507174284</v>
      </c>
      <c r="Z32" s="165">
        <f t="shared" si="11"/>
        <v>1.8258372007481784E-2</v>
      </c>
    </row>
    <row r="33" spans="1:26" x14ac:dyDescent="0.25">
      <c r="A33" s="162" t="s">
        <v>133</v>
      </c>
      <c r="B33" s="163" t="s">
        <v>133</v>
      </c>
      <c r="C33" s="164">
        <v>590</v>
      </c>
      <c r="D33" s="164">
        <v>1708</v>
      </c>
      <c r="E33" s="164">
        <v>2116</v>
      </c>
      <c r="F33" s="164">
        <v>2577</v>
      </c>
      <c r="G33" s="164">
        <v>2806</v>
      </c>
      <c r="H33" s="165">
        <f t="shared" si="12"/>
        <v>8.886301901435778E-2</v>
      </c>
      <c r="I33" s="179">
        <f t="shared" si="1"/>
        <v>3.7559322033898308</v>
      </c>
      <c r="J33" s="165">
        <f t="shared" si="13"/>
        <v>3.6915612436062054E-3</v>
      </c>
      <c r="K33" s="164">
        <v>5697</v>
      </c>
      <c r="L33" s="164">
        <v>18357</v>
      </c>
      <c r="M33" s="164">
        <v>18855</v>
      </c>
      <c r="N33" s="164">
        <v>18273</v>
      </c>
      <c r="O33" s="164">
        <v>16305</v>
      </c>
      <c r="P33" s="165">
        <f t="shared" si="14"/>
        <v>-0.10769988507634209</v>
      </c>
      <c r="Q33" s="179">
        <f t="shared" si="9"/>
        <v>1.8620326487625065</v>
      </c>
      <c r="R33" s="165">
        <f t="shared" si="15"/>
        <v>4.7415664530320286E-3</v>
      </c>
      <c r="S33" s="164">
        <v>6287</v>
      </c>
      <c r="T33" s="164">
        <v>20065</v>
      </c>
      <c r="U33" s="164">
        <v>20971</v>
      </c>
      <c r="V33" s="164">
        <v>20850</v>
      </c>
      <c r="W33" s="164">
        <v>19111</v>
      </c>
      <c r="X33" s="165">
        <f t="shared" si="16"/>
        <v>-8.3405275779376509E-2</v>
      </c>
      <c r="Y33" s="179">
        <f t="shared" si="10"/>
        <v>2.0397645936058533</v>
      </c>
      <c r="Z33" s="165">
        <f t="shared" si="11"/>
        <v>5.1288083927467382E-3</v>
      </c>
    </row>
    <row r="34" spans="1:26" x14ac:dyDescent="0.25">
      <c r="A34" s="162" t="s">
        <v>136</v>
      </c>
      <c r="B34" s="163" t="s">
        <v>136</v>
      </c>
      <c r="C34" s="164">
        <v>195</v>
      </c>
      <c r="D34" s="164">
        <v>794</v>
      </c>
      <c r="E34" s="164">
        <v>833</v>
      </c>
      <c r="F34" s="164">
        <v>620</v>
      </c>
      <c r="G34" s="164">
        <v>522</v>
      </c>
      <c r="H34" s="165">
        <f t="shared" si="12"/>
        <v>-0.15806451612903227</v>
      </c>
      <c r="I34" s="179">
        <f t="shared" si="1"/>
        <v>1.6769230769230767</v>
      </c>
      <c r="J34" s="165">
        <f t="shared" si="13"/>
        <v>6.8674090134085506E-4</v>
      </c>
      <c r="K34" s="164">
        <v>4211</v>
      </c>
      <c r="L34" s="164">
        <v>16482</v>
      </c>
      <c r="M34" s="164">
        <v>21196</v>
      </c>
      <c r="N34" s="164">
        <v>19378</v>
      </c>
      <c r="O34" s="164">
        <v>16679</v>
      </c>
      <c r="P34" s="165">
        <f t="shared" si="14"/>
        <v>-0.1392816596139953</v>
      </c>
      <c r="Q34" s="179">
        <f t="shared" si="9"/>
        <v>2.960816908097839</v>
      </c>
      <c r="R34" s="165">
        <f t="shared" si="15"/>
        <v>4.8503273149415032E-3</v>
      </c>
      <c r="S34" s="164">
        <v>4406</v>
      </c>
      <c r="T34" s="164">
        <v>17276</v>
      </c>
      <c r="U34" s="164">
        <v>22029</v>
      </c>
      <c r="V34" s="164">
        <v>19998</v>
      </c>
      <c r="W34" s="164">
        <v>17201</v>
      </c>
      <c r="X34" s="165">
        <f t="shared" si="16"/>
        <v>-0.13986398639863984</v>
      </c>
      <c r="Y34" s="179">
        <f t="shared" si="10"/>
        <v>2.9039945528824331</v>
      </c>
      <c r="Z34" s="165">
        <f t="shared" si="11"/>
        <v>5.3875599677563257E-3</v>
      </c>
    </row>
    <row r="35" spans="1:26" x14ac:dyDescent="0.25">
      <c r="A35" s="167" t="s">
        <v>150</v>
      </c>
      <c r="B35" s="168" t="s">
        <v>150</v>
      </c>
      <c r="C35" s="169">
        <f>C27-SUM(C28:C34)</f>
        <v>13446</v>
      </c>
      <c r="D35" s="169">
        <f>D27-SUM(D28:D34)</f>
        <v>39275</v>
      </c>
      <c r="E35" s="169">
        <f>E27-SUM(E28:E34)</f>
        <v>41290</v>
      </c>
      <c r="F35" s="169">
        <f>F27-SUM(F28:F34)</f>
        <v>40124</v>
      </c>
      <c r="G35" s="169">
        <f>G27-SUM(G28:G34)</f>
        <v>43161</v>
      </c>
      <c r="H35" s="170">
        <f t="shared" si="12"/>
        <v>7.5690359884358571E-2</v>
      </c>
      <c r="I35" s="180">
        <f t="shared" si="1"/>
        <v>2.2099509147701917</v>
      </c>
      <c r="J35" s="170">
        <f t="shared" si="13"/>
        <v>5.678242153787863E-2</v>
      </c>
      <c r="K35" s="169">
        <f>K27-SUM(K28:K34)</f>
        <v>130178</v>
      </c>
      <c r="L35" s="169">
        <f>L27-SUM(L28:L34)</f>
        <v>232420</v>
      </c>
      <c r="M35" s="169">
        <f>M27-SUM(M28:M34)</f>
        <v>259907</v>
      </c>
      <c r="N35" s="169">
        <f>N27-SUM(N28:N34)</f>
        <v>284694</v>
      </c>
      <c r="O35" s="169">
        <f>O27-SUM(O28:O34)</f>
        <v>265459</v>
      </c>
      <c r="P35" s="170">
        <f t="shared" si="14"/>
        <v>-6.7563770223468045E-2</v>
      </c>
      <c r="Q35" s="180">
        <f t="shared" si="9"/>
        <v>1.039200172072086</v>
      </c>
      <c r="R35" s="170">
        <f t="shared" si="15"/>
        <v>7.7196656795794502E-2</v>
      </c>
      <c r="S35" s="169">
        <f>S27-SUM(S28:S34)</f>
        <v>143624</v>
      </c>
      <c r="T35" s="169">
        <f>T27-SUM(T28:T34)</f>
        <v>271695</v>
      </c>
      <c r="U35" s="169">
        <f>U27-SUM(U28:U34)</f>
        <v>301197</v>
      </c>
      <c r="V35" s="169">
        <f>V27-SUM(V28:V34)</f>
        <v>324818</v>
      </c>
      <c r="W35" s="169">
        <f>W27-SUM(W28:W34)</f>
        <v>308620</v>
      </c>
      <c r="X35" s="170">
        <f t="shared" si="16"/>
        <v>-4.9867926038581589E-2</v>
      </c>
      <c r="Y35" s="180">
        <f t="shared" si="10"/>
        <v>1.1488052136133238</v>
      </c>
      <c r="Z35" s="170">
        <f t="shared" si="11"/>
        <v>7.3662758164614914E-2</v>
      </c>
    </row>
    <row r="36" spans="1:26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x14ac:dyDescent="0.25">
      <c r="A37" s="1" t="s">
        <v>0</v>
      </c>
      <c r="B37" s="156" t="s">
        <v>73</v>
      </c>
      <c r="C37" s="176">
        <f>C38+C41</f>
        <v>50672</v>
      </c>
      <c r="D37" s="176">
        <f>D38+D41</f>
        <v>179190</v>
      </c>
      <c r="E37" s="176">
        <f>E38+E41</f>
        <v>201032</v>
      </c>
      <c r="F37" s="176">
        <f>F38+F41</f>
        <v>210205</v>
      </c>
      <c r="G37" s="176">
        <f>G38+G41</f>
        <v>189976</v>
      </c>
      <c r="H37" s="177">
        <f>IFERROR(G37/F37-1,"-")</f>
        <v>-9.6234628101139363E-2</v>
      </c>
      <c r="I37" s="177">
        <f t="shared" si="1"/>
        <v>2.7491316703504896</v>
      </c>
      <c r="J37" s="177">
        <f>G37/G$9</f>
        <v>0.24993158902898521</v>
      </c>
      <c r="K37" s="176">
        <f>K38+K41</f>
        <v>206077</v>
      </c>
      <c r="L37" s="176">
        <f>L38+L41</f>
        <v>573367</v>
      </c>
      <c r="M37" s="176">
        <f>M38+M41</f>
        <v>609879</v>
      </c>
      <c r="N37" s="176">
        <f>N38+N41</f>
        <v>651234</v>
      </c>
      <c r="O37" s="176">
        <f>O38+O41</f>
        <v>686791</v>
      </c>
      <c r="P37" s="177">
        <f>IFERROR(O37/N37-1,"-")</f>
        <v>5.4599422020348953E-2</v>
      </c>
      <c r="Q37" s="177">
        <f t="shared" si="9"/>
        <v>2.3326911785400601</v>
      </c>
      <c r="R37" s="177">
        <f>O37/O$9</f>
        <v>0.19972187463013311</v>
      </c>
      <c r="S37" s="176">
        <f>S38+S41</f>
        <v>256749</v>
      </c>
      <c r="T37" s="176">
        <f>T38+T41</f>
        <v>752557</v>
      </c>
      <c r="U37" s="176">
        <f>U38+U41</f>
        <v>810911</v>
      </c>
      <c r="V37" s="176">
        <f>V38+V41</f>
        <v>861439</v>
      </c>
      <c r="W37" s="176">
        <f>W38+W41</f>
        <v>876767</v>
      </c>
      <c r="X37" s="177">
        <f>IFERROR(W37/V37-1,"-")</f>
        <v>1.7793482765465773E-2</v>
      </c>
      <c r="Y37" s="177">
        <f t="shared" si="10"/>
        <v>2.4148799021612546</v>
      </c>
      <c r="Z37" s="177">
        <f t="shared" ref="Z37:Z49" si="17">U37/U$9</f>
        <v>0.19832183217636976</v>
      </c>
    </row>
    <row r="38" spans="1:26" x14ac:dyDescent="0.25">
      <c r="A38" s="1" t="s">
        <v>101</v>
      </c>
      <c r="B38" s="159" t="s">
        <v>102</v>
      </c>
      <c r="C38" s="160">
        <v>6062</v>
      </c>
      <c r="D38" s="160">
        <v>22234</v>
      </c>
      <c r="E38" s="160">
        <v>28199</v>
      </c>
      <c r="F38" s="160">
        <v>31522</v>
      </c>
      <c r="G38" s="160">
        <v>21772</v>
      </c>
      <c r="H38" s="161">
        <f>IFERROR(G38/F38-1,"-")</f>
        <v>-0.30930778503902034</v>
      </c>
      <c r="I38" s="178">
        <f t="shared" si="1"/>
        <v>2.5915539425932037</v>
      </c>
      <c r="J38" s="161">
        <f>G38/G$9</f>
        <v>2.8643147325657273E-2</v>
      </c>
      <c r="K38" s="160">
        <v>33772</v>
      </c>
      <c r="L38" s="160">
        <v>60854</v>
      </c>
      <c r="M38" s="160">
        <v>53463</v>
      </c>
      <c r="N38" s="160">
        <v>49257</v>
      </c>
      <c r="O38" s="160">
        <v>58204</v>
      </c>
      <c r="P38" s="161">
        <f>IFERROR(O38/N38-1,"-")</f>
        <v>0.18163915788618867</v>
      </c>
      <c r="Q38" s="178">
        <f t="shared" si="9"/>
        <v>0.72343953571005559</v>
      </c>
      <c r="R38" s="161">
        <f>O38/O$9</f>
        <v>1.6925981835772843E-2</v>
      </c>
      <c r="S38" s="160">
        <v>39834</v>
      </c>
      <c r="T38" s="160">
        <v>83088</v>
      </c>
      <c r="U38" s="160">
        <v>81662</v>
      </c>
      <c r="V38" s="160">
        <v>80779</v>
      </c>
      <c r="W38" s="160">
        <v>79976</v>
      </c>
      <c r="X38" s="161">
        <f>IFERROR(W38/V38-1,"-")</f>
        <v>-9.9407024102798891E-3</v>
      </c>
      <c r="Y38" s="178">
        <f t="shared" si="10"/>
        <v>1.0077320881658882</v>
      </c>
      <c r="Z38" s="161">
        <f t="shared" si="17"/>
        <v>1.9971806350125611E-2</v>
      </c>
    </row>
    <row r="39" spans="1:26" x14ac:dyDescent="0.25">
      <c r="A39" s="162" t="s">
        <v>108</v>
      </c>
      <c r="B39" s="163" t="s">
        <v>108</v>
      </c>
      <c r="C39" s="164">
        <v>4351</v>
      </c>
      <c r="D39" s="164">
        <v>9363</v>
      </c>
      <c r="E39" s="164">
        <v>15617</v>
      </c>
      <c r="F39" s="164">
        <v>21291</v>
      </c>
      <c r="G39" s="164">
        <v>11825</v>
      </c>
      <c r="H39" s="165">
        <f>IFERROR(G39/F39-1,"-")</f>
        <v>-0.44460100511953404</v>
      </c>
      <c r="I39" s="179">
        <f t="shared" si="1"/>
        <v>1.717766030797518</v>
      </c>
      <c r="J39" s="165">
        <f>G39/G$9</f>
        <v>1.5556917927884311E-2</v>
      </c>
      <c r="K39" s="164">
        <v>4726</v>
      </c>
      <c r="L39" s="164">
        <v>9315</v>
      </c>
      <c r="M39" s="164">
        <v>14016</v>
      </c>
      <c r="N39" s="164">
        <v>10087</v>
      </c>
      <c r="O39" s="164">
        <v>18014</v>
      </c>
      <c r="P39" s="165">
        <f>IFERROR(O39/N39-1,"-")</f>
        <v>0.78586299196986209</v>
      </c>
      <c r="Q39" s="179">
        <f t="shared" si="9"/>
        <v>2.8116800677105376</v>
      </c>
      <c r="R39" s="165">
        <f>O39/O$9</f>
        <v>5.238551247158477E-3</v>
      </c>
      <c r="S39" s="164">
        <v>9077</v>
      </c>
      <c r="T39" s="164">
        <v>18678</v>
      </c>
      <c r="U39" s="164">
        <v>29633</v>
      </c>
      <c r="V39" s="164">
        <v>31378</v>
      </c>
      <c r="W39" s="164">
        <v>29839</v>
      </c>
      <c r="X39" s="165">
        <f>IFERROR(W39/V39-1,"-")</f>
        <v>-4.9047103065842257E-2</v>
      </c>
      <c r="Y39" s="179">
        <f t="shared" si="10"/>
        <v>2.2873195989864494</v>
      </c>
      <c r="Z39" s="165">
        <f t="shared" si="17"/>
        <v>7.2472452006229603E-3</v>
      </c>
    </row>
    <row r="40" spans="1:26" x14ac:dyDescent="0.25">
      <c r="A40" s="162" t="s">
        <v>105</v>
      </c>
      <c r="B40" s="163" t="s">
        <v>105</v>
      </c>
      <c r="C40" s="164">
        <v>1711</v>
      </c>
      <c r="D40" s="164">
        <v>12871</v>
      </c>
      <c r="E40" s="164">
        <v>12582</v>
      </c>
      <c r="F40" s="164">
        <v>10231</v>
      </c>
      <c r="G40" s="164">
        <v>9947</v>
      </c>
      <c r="H40" s="165">
        <f>IFERROR(G40/F40-1,"-")</f>
        <v>-2.7758772358518202E-2</v>
      </c>
      <c r="I40" s="179">
        <f t="shared" si="1"/>
        <v>4.8135593220338979</v>
      </c>
      <c r="J40" s="165">
        <f>G40/G$9</f>
        <v>1.308622939777296E-2</v>
      </c>
      <c r="K40" s="164">
        <v>29046</v>
      </c>
      <c r="L40" s="164">
        <v>51539</v>
      </c>
      <c r="M40" s="164">
        <v>39447</v>
      </c>
      <c r="N40" s="164">
        <v>39170</v>
      </c>
      <c r="O40" s="164">
        <v>40190</v>
      </c>
      <c r="P40" s="165">
        <f>IFERROR(O40/N40-1,"-")</f>
        <v>2.6040336992596336E-2</v>
      </c>
      <c r="Q40" s="179">
        <f t="shared" si="9"/>
        <v>0.3836672863733388</v>
      </c>
      <c r="R40" s="165">
        <f>O40/O$9</f>
        <v>1.1687430588614366E-2</v>
      </c>
      <c r="S40" s="164">
        <v>30757</v>
      </c>
      <c r="T40" s="164">
        <v>64410</v>
      </c>
      <c r="U40" s="164">
        <v>52029</v>
      </c>
      <c r="V40" s="164">
        <v>49401</v>
      </c>
      <c r="W40" s="164">
        <v>50137</v>
      </c>
      <c r="X40" s="165">
        <f>IFERROR(W40/V40-1,"-")</f>
        <v>1.48984838363595E-2</v>
      </c>
      <c r="Y40" s="179">
        <f t="shared" si="10"/>
        <v>0.63010046493481164</v>
      </c>
      <c r="Z40" s="165">
        <f t="shared" si="17"/>
        <v>1.2724561149502649E-2</v>
      </c>
    </row>
    <row r="41" spans="1:26" x14ac:dyDescent="0.25">
      <c r="A41" s="1" t="s">
        <v>151</v>
      </c>
      <c r="B41" s="159" t="s">
        <v>112</v>
      </c>
      <c r="C41" s="160">
        <v>44610</v>
      </c>
      <c r="D41" s="160">
        <v>156956</v>
      </c>
      <c r="E41" s="160">
        <v>172833</v>
      </c>
      <c r="F41" s="160">
        <v>178683</v>
      </c>
      <c r="G41" s="160">
        <v>168204</v>
      </c>
      <c r="H41" s="161">
        <f>IFERROR(G41/F41-1,"-")</f>
        <v>-5.8645758130320136E-2</v>
      </c>
      <c r="I41" s="178">
        <f t="shared" si="1"/>
        <v>2.770544720914593</v>
      </c>
      <c r="J41" s="161">
        <f>G41/G$9</f>
        <v>0.22128844170332793</v>
      </c>
      <c r="K41" s="160">
        <v>172305</v>
      </c>
      <c r="L41" s="160">
        <v>512513</v>
      </c>
      <c r="M41" s="160">
        <v>556416</v>
      </c>
      <c r="N41" s="160">
        <v>601977</v>
      </c>
      <c r="O41" s="160">
        <v>628587</v>
      </c>
      <c r="P41" s="161">
        <f>IFERROR(O41/N41-1,"-")</f>
        <v>4.4204346677696904E-2</v>
      </c>
      <c r="Q41" s="178">
        <f t="shared" si="9"/>
        <v>2.6481065552363541</v>
      </c>
      <c r="R41" s="161">
        <f>O41/O$9</f>
        <v>0.18279589279436026</v>
      </c>
      <c r="S41" s="160">
        <v>216915</v>
      </c>
      <c r="T41" s="160">
        <v>669469</v>
      </c>
      <c r="U41" s="160">
        <v>729249</v>
      </c>
      <c r="V41" s="160">
        <v>780660</v>
      </c>
      <c r="W41" s="160">
        <v>796791</v>
      </c>
      <c r="X41" s="161">
        <f>IFERROR(W41/V41-1,"-")</f>
        <v>2.0663284912766144E-2</v>
      </c>
      <c r="Y41" s="178">
        <f t="shared" si="10"/>
        <v>2.6732867713159534</v>
      </c>
      <c r="Z41" s="161">
        <f t="shared" si="17"/>
        <v>0.17835002582624415</v>
      </c>
    </row>
    <row r="42" spans="1:26" x14ac:dyDescent="0.25">
      <c r="A42" s="162" t="s">
        <v>115</v>
      </c>
      <c r="B42" s="163" t="s">
        <v>115</v>
      </c>
      <c r="C42" s="164">
        <v>17021</v>
      </c>
      <c r="D42" s="164">
        <v>75160</v>
      </c>
      <c r="E42" s="164">
        <v>74704</v>
      </c>
      <c r="F42" s="164">
        <v>75962</v>
      </c>
      <c r="G42" s="164">
        <v>64357</v>
      </c>
      <c r="H42" s="165">
        <f t="shared" ref="H42:H49" si="18">IFERROR(G42/F42-1,"-")</f>
        <v>-0.15277375529870196</v>
      </c>
      <c r="I42" s="179">
        <f t="shared" si="1"/>
        <v>2.781035191821867</v>
      </c>
      <c r="J42" s="165">
        <f t="shared" ref="J42:J49" si="19">G42/G$9</f>
        <v>8.4667785799987363E-2</v>
      </c>
      <c r="K42" s="164">
        <v>63769</v>
      </c>
      <c r="L42" s="164">
        <v>269103</v>
      </c>
      <c r="M42" s="164">
        <v>299592</v>
      </c>
      <c r="N42" s="164">
        <v>337098</v>
      </c>
      <c r="O42" s="164">
        <v>344030</v>
      </c>
      <c r="P42" s="165">
        <f t="shared" ref="P42:P49" si="20">IFERROR(O42/N42-1,"-")</f>
        <v>2.0563752973912663E-2</v>
      </c>
      <c r="Q42" s="179">
        <f t="shared" si="9"/>
        <v>4.394941115589079</v>
      </c>
      <c r="R42" s="165">
        <f t="shared" ref="R42:R49" si="21">O42/O$9</f>
        <v>0.10004545273453597</v>
      </c>
      <c r="S42" s="164">
        <v>80790</v>
      </c>
      <c r="T42" s="164">
        <v>344263</v>
      </c>
      <c r="U42" s="164">
        <v>374296</v>
      </c>
      <c r="V42" s="164">
        <v>413060</v>
      </c>
      <c r="W42" s="164">
        <v>408387</v>
      </c>
      <c r="X42" s="165">
        <f t="shared" ref="X42:X49" si="22">IFERROR(W42/V42-1,"-")</f>
        <v>-1.1313126422311526E-2</v>
      </c>
      <c r="Y42" s="179">
        <f t="shared" si="10"/>
        <v>4.0549201633865577</v>
      </c>
      <c r="Z42" s="165">
        <f t="shared" si="17"/>
        <v>9.1540339810764065E-2</v>
      </c>
    </row>
    <row r="43" spans="1:26" x14ac:dyDescent="0.25">
      <c r="A43" s="162" t="s">
        <v>118</v>
      </c>
      <c r="B43" s="163" t="s">
        <v>118</v>
      </c>
      <c r="C43" s="164">
        <v>2578</v>
      </c>
      <c r="D43" s="164">
        <v>7845</v>
      </c>
      <c r="E43" s="164">
        <v>10851</v>
      </c>
      <c r="F43" s="164">
        <v>11127</v>
      </c>
      <c r="G43" s="164">
        <v>12948</v>
      </c>
      <c r="H43" s="165">
        <f t="shared" si="18"/>
        <v>0.16365597196009696</v>
      </c>
      <c r="I43" s="179">
        <f t="shared" si="1"/>
        <v>4.0224980605120244</v>
      </c>
      <c r="J43" s="165">
        <f t="shared" si="19"/>
        <v>1.7034331782684656E-2</v>
      </c>
      <c r="K43" s="164">
        <v>10918</v>
      </c>
      <c r="L43" s="164">
        <v>19949</v>
      </c>
      <c r="M43" s="164">
        <v>22563</v>
      </c>
      <c r="N43" s="164">
        <v>20333</v>
      </c>
      <c r="O43" s="164">
        <v>21621</v>
      </c>
      <c r="P43" s="165">
        <f t="shared" si="20"/>
        <v>6.3345300742635224E-2</v>
      </c>
      <c r="Q43" s="179">
        <f t="shared" si="9"/>
        <v>0.98030774867191783</v>
      </c>
      <c r="R43" s="165">
        <f t="shared" si="21"/>
        <v>6.2874828752533269E-3</v>
      </c>
      <c r="S43" s="164">
        <v>13496</v>
      </c>
      <c r="T43" s="164">
        <v>27794</v>
      </c>
      <c r="U43" s="164">
        <v>33414</v>
      </c>
      <c r="V43" s="164">
        <v>31460</v>
      </c>
      <c r="W43" s="164">
        <v>34569</v>
      </c>
      <c r="X43" s="165">
        <f t="shared" si="22"/>
        <v>9.8823903369357868E-2</v>
      </c>
      <c r="Y43" s="179">
        <f t="shared" si="10"/>
        <v>1.5614256075874331</v>
      </c>
      <c r="Z43" s="165">
        <f t="shared" si="17"/>
        <v>8.1719519162290546E-3</v>
      </c>
    </row>
    <row r="44" spans="1:26" x14ac:dyDescent="0.25">
      <c r="A44" s="162" t="s">
        <v>121</v>
      </c>
      <c r="B44" s="163" t="s">
        <v>121</v>
      </c>
      <c r="C44" s="164">
        <v>1781</v>
      </c>
      <c r="D44" s="164">
        <v>5675</v>
      </c>
      <c r="E44" s="164">
        <v>7845</v>
      </c>
      <c r="F44" s="164">
        <v>8232</v>
      </c>
      <c r="G44" s="164">
        <v>8794</v>
      </c>
      <c r="H44" s="165">
        <f t="shared" si="18"/>
        <v>6.8270165208940803E-2</v>
      </c>
      <c r="I44" s="179">
        <f t="shared" si="1"/>
        <v>3.9376754632229085</v>
      </c>
      <c r="J44" s="165">
        <f t="shared" si="19"/>
        <v>1.1569347675079462E-2</v>
      </c>
      <c r="K44" s="164">
        <v>8252</v>
      </c>
      <c r="L44" s="164">
        <v>12032</v>
      </c>
      <c r="M44" s="164">
        <v>11886</v>
      </c>
      <c r="N44" s="164">
        <v>11380</v>
      </c>
      <c r="O44" s="164">
        <v>13384</v>
      </c>
      <c r="P44" s="165">
        <f t="shared" si="20"/>
        <v>0.17609841827768014</v>
      </c>
      <c r="Q44" s="179">
        <f t="shared" si="9"/>
        <v>0.62190984003877858</v>
      </c>
      <c r="R44" s="165">
        <f t="shared" si="21"/>
        <v>3.8921266732524179E-3</v>
      </c>
      <c r="S44" s="164">
        <v>10033</v>
      </c>
      <c r="T44" s="164">
        <v>17707</v>
      </c>
      <c r="U44" s="164">
        <v>19731</v>
      </c>
      <c r="V44" s="164">
        <v>19612</v>
      </c>
      <c r="W44" s="164">
        <v>22178</v>
      </c>
      <c r="X44" s="165">
        <f t="shared" si="22"/>
        <v>0.13083826228839479</v>
      </c>
      <c r="Y44" s="179">
        <f t="shared" si="10"/>
        <v>1.2105053324030699</v>
      </c>
      <c r="Z44" s="165">
        <f t="shared" si="17"/>
        <v>4.8255456772345572E-3</v>
      </c>
    </row>
    <row r="45" spans="1:26" x14ac:dyDescent="0.25">
      <c r="A45" s="162" t="s">
        <v>128</v>
      </c>
      <c r="B45" s="163" t="s">
        <v>128</v>
      </c>
      <c r="C45" s="164">
        <v>1430</v>
      </c>
      <c r="D45" s="164">
        <v>3236</v>
      </c>
      <c r="E45" s="164">
        <v>3478</v>
      </c>
      <c r="F45" s="164">
        <v>3809</v>
      </c>
      <c r="G45" s="164">
        <v>3286</v>
      </c>
      <c r="H45" s="165">
        <f t="shared" si="18"/>
        <v>-0.13730637962719872</v>
      </c>
      <c r="I45" s="179">
        <f t="shared" si="1"/>
        <v>1.2979020979020981</v>
      </c>
      <c r="J45" s="165">
        <f t="shared" si="19"/>
        <v>4.3230471298966464E-3</v>
      </c>
      <c r="K45" s="164">
        <v>13570</v>
      </c>
      <c r="L45" s="164">
        <v>27358</v>
      </c>
      <c r="M45" s="164">
        <v>26160</v>
      </c>
      <c r="N45" s="164">
        <v>28369</v>
      </c>
      <c r="O45" s="164">
        <v>25403</v>
      </c>
      <c r="P45" s="165">
        <f t="shared" si="20"/>
        <v>-0.10455074200712045</v>
      </c>
      <c r="Q45" s="179">
        <f t="shared" si="9"/>
        <v>0.87199705232129698</v>
      </c>
      <c r="R45" s="165">
        <f t="shared" si="21"/>
        <v>7.3873052809796157E-3</v>
      </c>
      <c r="S45" s="164">
        <v>15000</v>
      </c>
      <c r="T45" s="164">
        <v>30594</v>
      </c>
      <c r="U45" s="164">
        <v>29638</v>
      </c>
      <c r="V45" s="164">
        <v>32178</v>
      </c>
      <c r="W45" s="164">
        <v>28689</v>
      </c>
      <c r="X45" s="165">
        <f t="shared" si="22"/>
        <v>-0.10842811859034118</v>
      </c>
      <c r="Y45" s="179">
        <f t="shared" si="10"/>
        <v>0.91260000000000008</v>
      </c>
      <c r="Z45" s="165">
        <f t="shared" si="17"/>
        <v>7.2484680341532515E-3</v>
      </c>
    </row>
    <row r="46" spans="1:26" x14ac:dyDescent="0.25">
      <c r="A46" s="162" t="s">
        <v>124</v>
      </c>
      <c r="B46" s="163" t="s">
        <v>124</v>
      </c>
      <c r="C46" s="164">
        <v>722</v>
      </c>
      <c r="D46" s="164">
        <v>1778</v>
      </c>
      <c r="E46" s="164">
        <v>2265</v>
      </c>
      <c r="F46" s="164">
        <v>2413</v>
      </c>
      <c r="G46" s="164">
        <v>3459</v>
      </c>
      <c r="H46" s="165">
        <f t="shared" si="18"/>
        <v>0.43348528802320763</v>
      </c>
      <c r="I46" s="179">
        <f t="shared" si="1"/>
        <v>3.7908587257617725</v>
      </c>
      <c r="J46" s="165">
        <f t="shared" si="19"/>
        <v>4.5506451680804938E-3</v>
      </c>
      <c r="K46" s="164">
        <v>16968</v>
      </c>
      <c r="L46" s="164">
        <v>29000</v>
      </c>
      <c r="M46" s="164">
        <v>33231</v>
      </c>
      <c r="N46" s="164">
        <v>33087</v>
      </c>
      <c r="O46" s="164">
        <v>29103</v>
      </c>
      <c r="P46" s="165">
        <f t="shared" si="20"/>
        <v>-0.12040982863360228</v>
      </c>
      <c r="Q46" s="179">
        <f t="shared" si="9"/>
        <v>0.71516973125884009</v>
      </c>
      <c r="R46" s="165">
        <f t="shared" si="21"/>
        <v>8.4632817223300304E-3</v>
      </c>
      <c r="S46" s="164">
        <v>17690</v>
      </c>
      <c r="T46" s="164">
        <v>30778</v>
      </c>
      <c r="U46" s="164">
        <v>35496</v>
      </c>
      <c r="V46" s="164">
        <v>35500</v>
      </c>
      <c r="W46" s="164">
        <v>32562</v>
      </c>
      <c r="X46" s="165">
        <f t="shared" si="22"/>
        <v>-8.2760563380281704E-2</v>
      </c>
      <c r="Y46" s="179">
        <f t="shared" si="10"/>
        <v>0.84070096099491232</v>
      </c>
      <c r="Z46" s="165">
        <f t="shared" si="17"/>
        <v>8.681139798242251E-3</v>
      </c>
    </row>
    <row r="47" spans="1:26" x14ac:dyDescent="0.25">
      <c r="A47" s="162" t="s">
        <v>133</v>
      </c>
      <c r="B47" s="163" t="s">
        <v>133</v>
      </c>
      <c r="C47" s="164">
        <v>749</v>
      </c>
      <c r="D47" s="164">
        <v>2218</v>
      </c>
      <c r="E47" s="164">
        <v>2217</v>
      </c>
      <c r="F47" s="164">
        <v>1673</v>
      </c>
      <c r="G47" s="164">
        <v>1722</v>
      </c>
      <c r="H47" s="165">
        <f t="shared" si="18"/>
        <v>2.9288702928870203E-2</v>
      </c>
      <c r="I47" s="179">
        <f t="shared" si="1"/>
        <v>1.2990654205607477</v>
      </c>
      <c r="J47" s="165">
        <f t="shared" si="19"/>
        <v>2.2654556170669587E-3</v>
      </c>
      <c r="K47" s="164">
        <v>2639</v>
      </c>
      <c r="L47" s="164">
        <v>6605</v>
      </c>
      <c r="M47" s="164">
        <v>7002</v>
      </c>
      <c r="N47" s="164">
        <v>6960</v>
      </c>
      <c r="O47" s="164">
        <v>8257</v>
      </c>
      <c r="P47" s="165">
        <f t="shared" si="20"/>
        <v>0.18635057471264371</v>
      </c>
      <c r="Q47" s="179">
        <f t="shared" si="9"/>
        <v>2.1288366805608185</v>
      </c>
      <c r="R47" s="165">
        <f t="shared" si="21"/>
        <v>2.4011722908730735E-3</v>
      </c>
      <c r="S47" s="164">
        <v>3388</v>
      </c>
      <c r="T47" s="164">
        <v>8823</v>
      </c>
      <c r="U47" s="164">
        <v>9219</v>
      </c>
      <c r="V47" s="164">
        <v>8633</v>
      </c>
      <c r="W47" s="164">
        <v>9979</v>
      </c>
      <c r="X47" s="165">
        <f t="shared" si="22"/>
        <v>0.15591335572802034</v>
      </c>
      <c r="Y47" s="179">
        <f t="shared" si="10"/>
        <v>1.9453955135773318</v>
      </c>
      <c r="Z47" s="165">
        <f t="shared" si="17"/>
        <v>2.2546604631506454E-3</v>
      </c>
    </row>
    <row r="48" spans="1:26" x14ac:dyDescent="0.25">
      <c r="A48" s="162" t="s">
        <v>136</v>
      </c>
      <c r="B48" s="163" t="s">
        <v>136</v>
      </c>
      <c r="C48" s="164">
        <v>761</v>
      </c>
      <c r="D48" s="164">
        <v>1311</v>
      </c>
      <c r="E48" s="164">
        <v>1982</v>
      </c>
      <c r="F48" s="164">
        <v>1393</v>
      </c>
      <c r="G48" s="164">
        <v>1019</v>
      </c>
      <c r="H48" s="165">
        <f t="shared" si="18"/>
        <v>-0.26848528356066048</v>
      </c>
      <c r="I48" s="179">
        <f t="shared" si="1"/>
        <v>0.33902759526938242</v>
      </c>
      <c r="J48" s="165">
        <f t="shared" si="19"/>
        <v>1.3405919127707495E-3</v>
      </c>
      <c r="K48" s="164">
        <v>3019</v>
      </c>
      <c r="L48" s="164">
        <v>6804</v>
      </c>
      <c r="M48" s="164">
        <v>8431</v>
      </c>
      <c r="N48" s="164">
        <v>7038</v>
      </c>
      <c r="O48" s="164">
        <v>6780</v>
      </c>
      <c r="P48" s="165">
        <f t="shared" si="20"/>
        <v>-3.6658141517476595E-2</v>
      </c>
      <c r="Q48" s="179">
        <f t="shared" si="9"/>
        <v>1.2457767472673069</v>
      </c>
      <c r="R48" s="165">
        <f t="shared" si="21"/>
        <v>1.9716541276637322E-3</v>
      </c>
      <c r="S48" s="164">
        <v>3780</v>
      </c>
      <c r="T48" s="164">
        <v>8115</v>
      </c>
      <c r="U48" s="164">
        <v>10413</v>
      </c>
      <c r="V48" s="164">
        <v>8431</v>
      </c>
      <c r="W48" s="164">
        <v>7799</v>
      </c>
      <c r="X48" s="165">
        <f t="shared" si="22"/>
        <v>-7.4961451785078848E-2</v>
      </c>
      <c r="Y48" s="179">
        <f t="shared" si="10"/>
        <v>1.0632275132275133</v>
      </c>
      <c r="Z48" s="165">
        <f t="shared" si="17"/>
        <v>2.5466731101841489E-3</v>
      </c>
    </row>
    <row r="49" spans="1:26" x14ac:dyDescent="0.25">
      <c r="A49" s="167" t="s">
        <v>150</v>
      </c>
      <c r="B49" s="168" t="s">
        <v>150</v>
      </c>
      <c r="C49" s="169">
        <f>C41-SUM(C42:C48)</f>
        <v>19568</v>
      </c>
      <c r="D49" s="169">
        <f>D41-SUM(D42:D48)</f>
        <v>59733</v>
      </c>
      <c r="E49" s="169">
        <f>E41-SUM(E42:E48)</f>
        <v>69491</v>
      </c>
      <c r="F49" s="169">
        <f>F41-SUM(F42:F48)</f>
        <v>74074</v>
      </c>
      <c r="G49" s="169">
        <f>G41-SUM(G42:G48)</f>
        <v>72619</v>
      </c>
      <c r="H49" s="170">
        <f t="shared" si="18"/>
        <v>-1.9642519642519618E-2</v>
      </c>
      <c r="I49" s="180">
        <f t="shared" si="1"/>
        <v>2.7111099754701553</v>
      </c>
      <c r="J49" s="170">
        <f t="shared" si="19"/>
        <v>9.5537236617761589E-2</v>
      </c>
      <c r="K49" s="169">
        <f>K41-SUM(K42:K48)</f>
        <v>53170</v>
      </c>
      <c r="L49" s="169">
        <f>L41-SUM(L42:L48)</f>
        <v>141662</v>
      </c>
      <c r="M49" s="169">
        <f>M41-SUM(M42:M48)</f>
        <v>147551</v>
      </c>
      <c r="N49" s="169">
        <f>N41-SUM(N42:N48)</f>
        <v>157712</v>
      </c>
      <c r="O49" s="169">
        <f>O41-SUM(O42:O48)</f>
        <v>180009</v>
      </c>
      <c r="P49" s="170">
        <f t="shared" si="20"/>
        <v>0.14137795475296744</v>
      </c>
      <c r="Q49" s="180">
        <f t="shared" si="9"/>
        <v>2.3855369569305998</v>
      </c>
      <c r="R49" s="170">
        <f t="shared" si="21"/>
        <v>5.2347417089472097E-2</v>
      </c>
      <c r="S49" s="169">
        <f>S41-SUM(S42:S48)</f>
        <v>72738</v>
      </c>
      <c r="T49" s="169">
        <f>T41-SUM(T42:T48)</f>
        <v>201395</v>
      </c>
      <c r="U49" s="169">
        <f>U41-SUM(U42:U48)</f>
        <v>217042</v>
      </c>
      <c r="V49" s="169">
        <f>V41-SUM(V42:V48)</f>
        <v>231786</v>
      </c>
      <c r="W49" s="169">
        <f>W41-SUM(W42:W48)</f>
        <v>252628</v>
      </c>
      <c r="X49" s="170">
        <f t="shared" si="22"/>
        <v>8.9919149560370393E-2</v>
      </c>
      <c r="Y49" s="180">
        <f t="shared" si="10"/>
        <v>2.4731227143996262</v>
      </c>
      <c r="Z49" s="170">
        <f t="shared" si="17"/>
        <v>5.3081247016286186E-2</v>
      </c>
    </row>
    <row r="50" spans="1:26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x14ac:dyDescent="0.25">
      <c r="A51" s="1" t="s">
        <v>0</v>
      </c>
      <c r="B51" s="156" t="s">
        <v>73</v>
      </c>
      <c r="C51" s="176">
        <f>C52+C55</f>
        <v>0</v>
      </c>
      <c r="D51" s="176">
        <f>D52+D55</f>
        <v>0</v>
      </c>
      <c r="E51" s="176">
        <f>E52+E55</f>
        <v>0</v>
      </c>
      <c r="F51" s="176">
        <f>F52+F55</f>
        <v>0</v>
      </c>
      <c r="G51" s="176">
        <f>G52+G55</f>
        <v>0</v>
      </c>
      <c r="H51" s="177" t="str">
        <f>IFERROR(G51/F51-1,"-")</f>
        <v>-</v>
      </c>
      <c r="I51" s="177" t="str">
        <f t="shared" si="1"/>
        <v>-</v>
      </c>
      <c r="J51" s="177">
        <f>G51/G$9</f>
        <v>0</v>
      </c>
      <c r="K51" s="176">
        <f>K52+K55</f>
        <v>0</v>
      </c>
      <c r="L51" s="176">
        <f>L52+L55</f>
        <v>0</v>
      </c>
      <c r="M51" s="176">
        <f>M52+M55</f>
        <v>0</v>
      </c>
      <c r="N51" s="176">
        <f>N52+N55</f>
        <v>0</v>
      </c>
      <c r="O51" s="176">
        <f>O52+O55</f>
        <v>0</v>
      </c>
      <c r="P51" s="177" t="str">
        <f>IFERROR(O51/N51-1,"-")</f>
        <v>-</v>
      </c>
      <c r="Q51" s="177" t="str">
        <f t="shared" si="9"/>
        <v>-</v>
      </c>
      <c r="R51" s="177">
        <f>O51/O$9</f>
        <v>0</v>
      </c>
      <c r="S51" s="176">
        <f>S52+S55</f>
        <v>20161</v>
      </c>
      <c r="T51" s="176">
        <f>T52+T55</f>
        <v>37638</v>
      </c>
      <c r="U51" s="176">
        <f>U52+U55</f>
        <v>50566</v>
      </c>
      <c r="V51" s="176">
        <f>V52+V55</f>
        <v>44389</v>
      </c>
      <c r="W51" s="176">
        <f>W52+W55</f>
        <v>43817</v>
      </c>
      <c r="X51" s="177">
        <f>IFERROR(W51/V51-1,"-")</f>
        <v>-1.28860753790353E-2</v>
      </c>
      <c r="Y51" s="177">
        <f t="shared" si="10"/>
        <v>1.1733544963047469</v>
      </c>
      <c r="Z51" s="177">
        <f t="shared" ref="Z51:Z63" si="23">U51/U$9</f>
        <v>1.2366760058539487E-2</v>
      </c>
    </row>
    <row r="52" spans="1:26" x14ac:dyDescent="0.25">
      <c r="A52" s="1" t="s">
        <v>101</v>
      </c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1" t="str">
        <f>IFERROR(G52/F52-1,"-")</f>
        <v>-</v>
      </c>
      <c r="I52" s="178" t="str">
        <f t="shared" si="1"/>
        <v>-</v>
      </c>
      <c r="J52" s="161">
        <f>G52/G$9</f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1" t="str">
        <f>IFERROR(O52/N52-1,"-")</f>
        <v>-</v>
      </c>
      <c r="Q52" s="178" t="str">
        <f t="shared" si="9"/>
        <v>-</v>
      </c>
      <c r="R52" s="161">
        <f>O52/O$9</f>
        <v>0</v>
      </c>
      <c r="S52" s="160">
        <v>4950</v>
      </c>
      <c r="T52" s="160">
        <v>6738</v>
      </c>
      <c r="U52" s="160">
        <v>20123</v>
      </c>
      <c r="V52" s="160">
        <v>11822</v>
      </c>
      <c r="W52" s="160">
        <v>9889</v>
      </c>
      <c r="X52" s="161">
        <f>IFERROR(W52/V52-1,"-")</f>
        <v>-0.16350871256978516</v>
      </c>
      <c r="Y52" s="178">
        <f t="shared" si="10"/>
        <v>0.99777777777777787</v>
      </c>
      <c r="Z52" s="161">
        <f t="shared" si="23"/>
        <v>4.9214158260093756E-3</v>
      </c>
    </row>
    <row r="53" spans="1:26" x14ac:dyDescent="0.25">
      <c r="A53" s="162" t="s">
        <v>108</v>
      </c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5" t="str">
        <f>IFERROR(G53/F53-1,"-")</f>
        <v>-</v>
      </c>
      <c r="I53" s="179" t="str">
        <f t="shared" si="1"/>
        <v>-</v>
      </c>
      <c r="J53" s="165">
        <f>G53/G$9</f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5" t="str">
        <f>IFERROR(O53/N53-1,"-")</f>
        <v>-</v>
      </c>
      <c r="Q53" s="179" t="str">
        <f t="shared" si="9"/>
        <v>-</v>
      </c>
      <c r="R53" s="165">
        <f>O53/O$9</f>
        <v>0</v>
      </c>
      <c r="S53" s="164">
        <v>2415</v>
      </c>
      <c r="T53" s="164">
        <v>3508</v>
      </c>
      <c r="U53" s="164">
        <v>14745</v>
      </c>
      <c r="V53" s="164">
        <v>7661</v>
      </c>
      <c r="W53" s="164">
        <v>5821</v>
      </c>
      <c r="X53" s="165">
        <f>IFERROR(W53/V53-1,"-")</f>
        <v>-0.24017752251664271</v>
      </c>
      <c r="Y53" s="179">
        <f t="shared" si="10"/>
        <v>1.4103519668737059</v>
      </c>
      <c r="Z53" s="165">
        <f t="shared" si="23"/>
        <v>3.6061360808283182E-3</v>
      </c>
    </row>
    <row r="54" spans="1:26" x14ac:dyDescent="0.25">
      <c r="A54" s="162" t="s">
        <v>105</v>
      </c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5" t="str">
        <f>IFERROR(G54/F54-1,"-")</f>
        <v>-</v>
      </c>
      <c r="I54" s="179" t="str">
        <f t="shared" si="1"/>
        <v>-</v>
      </c>
      <c r="J54" s="165">
        <f>G54/G$9</f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5" t="str">
        <f>IFERROR(O54/N54-1,"-")</f>
        <v>-</v>
      </c>
      <c r="Q54" s="179" t="str">
        <f t="shared" si="9"/>
        <v>-</v>
      </c>
      <c r="R54" s="165">
        <f>O54/O$9</f>
        <v>0</v>
      </c>
      <c r="S54" s="164">
        <v>2535</v>
      </c>
      <c r="T54" s="164">
        <v>3230</v>
      </c>
      <c r="U54" s="164">
        <v>5378</v>
      </c>
      <c r="V54" s="164">
        <v>4161</v>
      </c>
      <c r="W54" s="164">
        <v>4068</v>
      </c>
      <c r="X54" s="165">
        <f>IFERROR(W54/V54-1,"-")</f>
        <v>-2.2350396539293493E-2</v>
      </c>
      <c r="Y54" s="179">
        <f t="shared" si="10"/>
        <v>0.60473372781065082</v>
      </c>
      <c r="Z54" s="165">
        <f t="shared" si="23"/>
        <v>1.3152797451810576E-3</v>
      </c>
    </row>
    <row r="55" spans="1:26" x14ac:dyDescent="0.25">
      <c r="A55" s="1" t="s">
        <v>151</v>
      </c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1" t="str">
        <f>IFERROR(G55/F55-1,"-")</f>
        <v>-</v>
      </c>
      <c r="I55" s="178" t="str">
        <f t="shared" si="1"/>
        <v>-</v>
      </c>
      <c r="J55" s="161">
        <f>G55/G$9</f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  <c r="P55" s="161" t="str">
        <f>IFERROR(O55/N55-1,"-")</f>
        <v>-</v>
      </c>
      <c r="Q55" s="178" t="str">
        <f t="shared" si="9"/>
        <v>-</v>
      </c>
      <c r="R55" s="161">
        <f>O55/O$9</f>
        <v>0</v>
      </c>
      <c r="S55" s="160">
        <v>15211</v>
      </c>
      <c r="T55" s="160">
        <v>30900</v>
      </c>
      <c r="U55" s="160">
        <v>30443</v>
      </c>
      <c r="V55" s="160">
        <v>32567</v>
      </c>
      <c r="W55" s="160">
        <v>33928</v>
      </c>
      <c r="X55" s="161">
        <f>IFERROR(W55/V55-1,"-")</f>
        <v>4.1790769797647842E-2</v>
      </c>
      <c r="Y55" s="178">
        <f t="shared" si="10"/>
        <v>1.2304910919729144</v>
      </c>
      <c r="Z55" s="161">
        <f t="shared" si="23"/>
        <v>7.4453442325301111E-3</v>
      </c>
    </row>
    <row r="56" spans="1:26" x14ac:dyDescent="0.25">
      <c r="A56" s="162" t="s">
        <v>115</v>
      </c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5" t="str">
        <f t="shared" ref="H56:H63" si="24">IFERROR(G56/F56-1,"-")</f>
        <v>-</v>
      </c>
      <c r="I56" s="179" t="str">
        <f t="shared" si="1"/>
        <v>-</v>
      </c>
      <c r="J56" s="165">
        <f t="shared" ref="J56:J63" si="25">G56/G$9</f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5" t="str">
        <f t="shared" ref="P56:P63" si="26">IFERROR(O56/N56-1,"-")</f>
        <v>-</v>
      </c>
      <c r="Q56" s="179" t="str">
        <f t="shared" si="9"/>
        <v>-</v>
      </c>
      <c r="R56" s="165">
        <f t="shared" ref="R56:R63" si="27">O56/O$9</f>
        <v>0</v>
      </c>
      <c r="S56" s="164">
        <v>3030</v>
      </c>
      <c r="T56" s="164">
        <v>10329</v>
      </c>
      <c r="U56" s="164">
        <v>9247</v>
      </c>
      <c r="V56" s="164">
        <v>10964</v>
      </c>
      <c r="W56" s="164">
        <v>11677</v>
      </c>
      <c r="X56" s="165">
        <f t="shared" ref="X56:X63" si="28">IFERROR(W56/V56-1,"-")</f>
        <v>6.5031010580080206E-2</v>
      </c>
      <c r="Y56" s="179">
        <f t="shared" si="10"/>
        <v>2.8537953795379538</v>
      </c>
      <c r="Z56" s="165">
        <f t="shared" si="23"/>
        <v>2.2615083309202753E-3</v>
      </c>
    </row>
    <row r="57" spans="1:26" x14ac:dyDescent="0.25">
      <c r="A57" s="162" t="s">
        <v>118</v>
      </c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5" t="str">
        <f t="shared" si="24"/>
        <v>-</v>
      </c>
      <c r="I57" s="179" t="str">
        <f t="shared" si="1"/>
        <v>-</v>
      </c>
      <c r="J57" s="165">
        <f t="shared" si="25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5" t="str">
        <f t="shared" si="26"/>
        <v>-</v>
      </c>
      <c r="Q57" s="179" t="str">
        <f t="shared" si="9"/>
        <v>-</v>
      </c>
      <c r="R57" s="165">
        <f t="shared" si="27"/>
        <v>0</v>
      </c>
      <c r="S57" s="164">
        <v>5150</v>
      </c>
      <c r="T57" s="164">
        <v>6783</v>
      </c>
      <c r="U57" s="164">
        <v>6068</v>
      </c>
      <c r="V57" s="164">
        <v>6166</v>
      </c>
      <c r="W57" s="164">
        <v>6797</v>
      </c>
      <c r="X57" s="165">
        <f t="shared" si="28"/>
        <v>0.10233538760947125</v>
      </c>
      <c r="Y57" s="179">
        <f t="shared" si="10"/>
        <v>0.3198058252427185</v>
      </c>
      <c r="Z57" s="165">
        <f t="shared" si="23"/>
        <v>1.4840307723612231E-3</v>
      </c>
    </row>
    <row r="58" spans="1:26" x14ac:dyDescent="0.25">
      <c r="A58" s="162" t="s">
        <v>121</v>
      </c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5" t="str">
        <f t="shared" si="24"/>
        <v>-</v>
      </c>
      <c r="I58" s="179" t="str">
        <f t="shared" si="1"/>
        <v>-</v>
      </c>
      <c r="J58" s="165">
        <f t="shared" si="25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5" t="str">
        <f t="shared" si="26"/>
        <v>-</v>
      </c>
      <c r="Q58" s="179" t="str">
        <f t="shared" si="9"/>
        <v>-</v>
      </c>
      <c r="R58" s="165">
        <f t="shared" si="27"/>
        <v>0</v>
      </c>
      <c r="S58" s="164">
        <v>1642</v>
      </c>
      <c r="T58" s="164">
        <v>2739</v>
      </c>
      <c r="U58" s="164">
        <v>2907</v>
      </c>
      <c r="V58" s="164">
        <v>2482</v>
      </c>
      <c r="W58" s="164">
        <v>2768</v>
      </c>
      <c r="X58" s="165">
        <f t="shared" si="28"/>
        <v>0.11522965350523773</v>
      </c>
      <c r="Y58" s="179">
        <f t="shared" si="10"/>
        <v>0.68574908647990251</v>
      </c>
      <c r="Z58" s="165">
        <f t="shared" si="23"/>
        <v>7.1095541451121874E-4</v>
      </c>
    </row>
    <row r="59" spans="1:26" x14ac:dyDescent="0.25">
      <c r="A59" s="162" t="s">
        <v>128</v>
      </c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5" t="str">
        <f t="shared" si="24"/>
        <v>-</v>
      </c>
      <c r="I59" s="179" t="str">
        <f t="shared" si="1"/>
        <v>-</v>
      </c>
      <c r="J59" s="165">
        <f t="shared" si="25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5" t="str">
        <f t="shared" si="26"/>
        <v>-</v>
      </c>
      <c r="Q59" s="179" t="str">
        <f t="shared" si="9"/>
        <v>-</v>
      </c>
      <c r="R59" s="165">
        <f t="shared" si="27"/>
        <v>0</v>
      </c>
      <c r="S59" s="164">
        <v>377</v>
      </c>
      <c r="T59" s="164">
        <v>866</v>
      </c>
      <c r="U59" s="164">
        <v>806</v>
      </c>
      <c r="V59" s="164">
        <v>1053</v>
      </c>
      <c r="W59" s="164">
        <v>1113</v>
      </c>
      <c r="X59" s="165">
        <f t="shared" si="28"/>
        <v>5.6980056980056926E-2</v>
      </c>
      <c r="Y59" s="179">
        <f t="shared" si="10"/>
        <v>1.9522546419098141</v>
      </c>
      <c r="Z59" s="165">
        <f t="shared" si="23"/>
        <v>1.971207650829179E-4</v>
      </c>
    </row>
    <row r="60" spans="1:26" x14ac:dyDescent="0.25">
      <c r="A60" s="162" t="s">
        <v>124</v>
      </c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5" t="str">
        <f t="shared" si="24"/>
        <v>-</v>
      </c>
      <c r="I60" s="179" t="str">
        <f t="shared" si="1"/>
        <v>-</v>
      </c>
      <c r="J60" s="165">
        <f t="shared" si="25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5" t="str">
        <f t="shared" si="26"/>
        <v>-</v>
      </c>
      <c r="Q60" s="179" t="str">
        <f t="shared" si="9"/>
        <v>-</v>
      </c>
      <c r="R60" s="165">
        <f t="shared" si="27"/>
        <v>0</v>
      </c>
      <c r="S60" s="164">
        <v>476</v>
      </c>
      <c r="T60" s="164">
        <v>649</v>
      </c>
      <c r="U60" s="164">
        <v>683</v>
      </c>
      <c r="V60" s="164">
        <v>736</v>
      </c>
      <c r="W60" s="164">
        <v>908</v>
      </c>
      <c r="X60" s="165">
        <f t="shared" si="28"/>
        <v>0.23369565217391308</v>
      </c>
      <c r="Y60" s="179">
        <f t="shared" si="10"/>
        <v>0.90756302521008414</v>
      </c>
      <c r="Z60" s="165">
        <f t="shared" si="23"/>
        <v>1.6703906023775796E-4</v>
      </c>
    </row>
    <row r="61" spans="1:26" x14ac:dyDescent="0.25">
      <c r="A61" s="162" t="s">
        <v>133</v>
      </c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5" t="str">
        <f t="shared" si="24"/>
        <v>-</v>
      </c>
      <c r="I61" s="179" t="str">
        <f t="shared" si="1"/>
        <v>-</v>
      </c>
      <c r="J61" s="165">
        <f t="shared" si="25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5" t="str">
        <f t="shared" si="26"/>
        <v>-</v>
      </c>
      <c r="Q61" s="179" t="str">
        <f t="shared" si="9"/>
        <v>-</v>
      </c>
      <c r="R61" s="165">
        <f t="shared" si="27"/>
        <v>0</v>
      </c>
      <c r="S61" s="164">
        <v>98</v>
      </c>
      <c r="T61" s="164">
        <v>132</v>
      </c>
      <c r="U61" s="164">
        <v>239</v>
      </c>
      <c r="V61" s="164">
        <v>145</v>
      </c>
      <c r="W61" s="164">
        <v>206</v>
      </c>
      <c r="X61" s="165">
        <f t="shared" si="28"/>
        <v>0.42068965517241375</v>
      </c>
      <c r="Y61" s="179">
        <f t="shared" si="10"/>
        <v>1.1020408163265305</v>
      </c>
      <c r="Z61" s="165">
        <f t="shared" si="23"/>
        <v>5.8451442747912382E-5</v>
      </c>
    </row>
    <row r="62" spans="1:26" x14ac:dyDescent="0.25">
      <c r="A62" s="162" t="s">
        <v>136</v>
      </c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5" t="str">
        <f t="shared" si="24"/>
        <v>-</v>
      </c>
      <c r="I62" s="179" t="str">
        <f t="shared" si="1"/>
        <v>-</v>
      </c>
      <c r="J62" s="165">
        <f t="shared" si="25"/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5" t="str">
        <f t="shared" si="26"/>
        <v>-</v>
      </c>
      <c r="Q62" s="179" t="str">
        <f t="shared" si="9"/>
        <v>-</v>
      </c>
      <c r="R62" s="165">
        <f t="shared" si="27"/>
        <v>0</v>
      </c>
      <c r="S62" s="164">
        <v>91</v>
      </c>
      <c r="T62" s="164">
        <v>153</v>
      </c>
      <c r="U62" s="164">
        <v>195</v>
      </c>
      <c r="V62" s="164">
        <v>158</v>
      </c>
      <c r="W62" s="164">
        <v>477</v>
      </c>
      <c r="X62" s="165">
        <f t="shared" si="28"/>
        <v>2.018987341772152</v>
      </c>
      <c r="Y62" s="179">
        <f t="shared" si="10"/>
        <v>4.2417582417582418</v>
      </c>
      <c r="Z62" s="165">
        <f t="shared" si="23"/>
        <v>4.7690507681351107E-5</v>
      </c>
    </row>
    <row r="63" spans="1:26" x14ac:dyDescent="0.25">
      <c r="A63" s="167" t="s">
        <v>150</v>
      </c>
      <c r="B63" s="168" t="s">
        <v>150</v>
      </c>
      <c r="C63" s="169">
        <f>C55-SUM(C56:C62)</f>
        <v>0</v>
      </c>
      <c r="D63" s="169">
        <f>D55-SUM(D56:D62)</f>
        <v>0</v>
      </c>
      <c r="E63" s="169">
        <f>E55-SUM(E56:E62)</f>
        <v>0</v>
      </c>
      <c r="F63" s="169">
        <f>F55-SUM(F56:F62)</f>
        <v>0</v>
      </c>
      <c r="G63" s="169">
        <f>G55-SUM(G56:G62)</f>
        <v>0</v>
      </c>
      <c r="H63" s="170" t="str">
        <f t="shared" si="24"/>
        <v>-</v>
      </c>
      <c r="I63" s="180" t="str">
        <f t="shared" si="1"/>
        <v>-</v>
      </c>
      <c r="J63" s="170">
        <f t="shared" si="25"/>
        <v>0</v>
      </c>
      <c r="K63" s="169">
        <f>K55-SUM(K56:K62)</f>
        <v>0</v>
      </c>
      <c r="L63" s="169">
        <f>L55-SUM(L56:L62)</f>
        <v>0</v>
      </c>
      <c r="M63" s="169">
        <f>M55-SUM(M56:M62)</f>
        <v>0</v>
      </c>
      <c r="N63" s="169">
        <f>N55-SUM(N56:N62)</f>
        <v>0</v>
      </c>
      <c r="O63" s="169">
        <f>O55-SUM(O56:O62)</f>
        <v>0</v>
      </c>
      <c r="P63" s="170" t="str">
        <f t="shared" si="26"/>
        <v>-</v>
      </c>
      <c r="Q63" s="180" t="str">
        <f t="shared" si="9"/>
        <v>-</v>
      </c>
      <c r="R63" s="170">
        <f t="shared" si="27"/>
        <v>0</v>
      </c>
      <c r="S63" s="169">
        <f>S55-SUM(S56:S62)</f>
        <v>4347</v>
      </c>
      <c r="T63" s="169">
        <f>T55-SUM(T56:T62)</f>
        <v>9249</v>
      </c>
      <c r="U63" s="169">
        <f>U55-SUM(U56:U62)</f>
        <v>10298</v>
      </c>
      <c r="V63" s="169">
        <f>V55-SUM(V56:V62)</f>
        <v>10863</v>
      </c>
      <c r="W63" s="169">
        <f>W55-SUM(W56:W62)</f>
        <v>9982</v>
      </c>
      <c r="X63" s="170">
        <f t="shared" si="28"/>
        <v>-8.1100984994936898E-2</v>
      </c>
      <c r="Y63" s="180">
        <f t="shared" si="10"/>
        <v>1.2962962962962963</v>
      </c>
      <c r="Z63" s="170">
        <f t="shared" si="23"/>
        <v>2.5185479389874545E-3</v>
      </c>
    </row>
    <row r="64" spans="1:26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25">
      <c r="A65" s="1" t="s">
        <v>0</v>
      </c>
      <c r="B65" s="156" t="s">
        <v>73</v>
      </c>
      <c r="C65" s="176">
        <f>C66+C69</f>
        <v>0</v>
      </c>
      <c r="D65" s="176">
        <f>D66+D69</f>
        <v>0</v>
      </c>
      <c r="E65" s="176">
        <f>E66+E69</f>
        <v>0</v>
      </c>
      <c r="F65" s="176">
        <f>F66+F69</f>
        <v>0</v>
      </c>
      <c r="G65" s="176">
        <f>G66+G69</f>
        <v>0</v>
      </c>
      <c r="H65" s="177" t="str">
        <f>IFERROR(G65/F65-1,"-")</f>
        <v>-</v>
      </c>
      <c r="I65" s="177" t="str">
        <f t="shared" si="1"/>
        <v>-</v>
      </c>
      <c r="J65" s="177">
        <f>G65/G$9</f>
        <v>0</v>
      </c>
      <c r="K65" s="176">
        <f>K66+K69</f>
        <v>0</v>
      </c>
      <c r="L65" s="176">
        <f>L66+L69</f>
        <v>0</v>
      </c>
      <c r="M65" s="176">
        <f>M66+M69</f>
        <v>0</v>
      </c>
      <c r="N65" s="176">
        <f>N66+N69</f>
        <v>0</v>
      </c>
      <c r="O65" s="176">
        <f>O66+O69</f>
        <v>0</v>
      </c>
      <c r="P65" s="177" t="str">
        <f>IFERROR(O65/N65-1,"-")</f>
        <v>-</v>
      </c>
      <c r="Q65" s="177" t="str">
        <f t="shared" si="9"/>
        <v>-</v>
      </c>
      <c r="R65" s="177">
        <f>O65/O$9</f>
        <v>0</v>
      </c>
      <c r="S65" s="176">
        <f>S66+S69</f>
        <v>62020</v>
      </c>
      <c r="T65" s="176">
        <f>T66+T69</f>
        <v>151473</v>
      </c>
      <c r="U65" s="176">
        <f>U66+U69</f>
        <v>164769</v>
      </c>
      <c r="V65" s="176">
        <f>V66+V69</f>
        <v>191595</v>
      </c>
      <c r="W65" s="176">
        <f>W66+W69</f>
        <v>151475</v>
      </c>
      <c r="X65" s="177">
        <f>IFERROR(W65/V65-1,"-")</f>
        <v>-0.20940003653540018</v>
      </c>
      <c r="Y65" s="177">
        <f t="shared" si="10"/>
        <v>1.4423573040954532</v>
      </c>
      <c r="Z65" s="177">
        <f t="shared" ref="Z65:Z77" si="29">U65/U$9</f>
        <v>4.0297011590505333E-2</v>
      </c>
    </row>
    <row r="66" spans="1:26" x14ac:dyDescent="0.25">
      <c r="A66" s="1" t="s">
        <v>101</v>
      </c>
      <c r="B66" s="159" t="s">
        <v>102</v>
      </c>
      <c r="C66" s="160">
        <v>0</v>
      </c>
      <c r="D66" s="160">
        <v>0</v>
      </c>
      <c r="E66" s="160">
        <v>0</v>
      </c>
      <c r="F66" s="160">
        <v>0</v>
      </c>
      <c r="G66" s="160">
        <v>0</v>
      </c>
      <c r="H66" s="161" t="str">
        <f>IFERROR(G66/F66-1,"-")</f>
        <v>-</v>
      </c>
      <c r="I66" s="178" t="str">
        <f t="shared" si="1"/>
        <v>-</v>
      </c>
      <c r="J66" s="161">
        <f>G66/G$9</f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1" t="str">
        <f>IFERROR(O66/N66-1,"-")</f>
        <v>-</v>
      </c>
      <c r="Q66" s="178" t="str">
        <f t="shared" si="9"/>
        <v>-</v>
      </c>
      <c r="R66" s="161">
        <f>O66/O$9</f>
        <v>0</v>
      </c>
      <c r="S66" s="160">
        <v>25803</v>
      </c>
      <c r="T66" s="160">
        <v>30941</v>
      </c>
      <c r="U66" s="160">
        <v>42327</v>
      </c>
      <c r="V66" s="160">
        <v>58550</v>
      </c>
      <c r="W66" s="160">
        <v>40777</v>
      </c>
      <c r="X66" s="161">
        <f>IFERROR(W66/V66-1,"-")</f>
        <v>-0.30355251921434667</v>
      </c>
      <c r="Y66" s="178">
        <f t="shared" si="10"/>
        <v>0.58032011781575776</v>
      </c>
      <c r="Z66" s="161">
        <f t="shared" si="29"/>
        <v>1.0351774967325889E-2</v>
      </c>
    </row>
    <row r="67" spans="1:26" x14ac:dyDescent="0.25">
      <c r="A67" s="162" t="s">
        <v>108</v>
      </c>
      <c r="B67" s="163" t="s">
        <v>108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5" t="str">
        <f>IFERROR(G67/F67-1,"-")</f>
        <v>-</v>
      </c>
      <c r="I67" s="179" t="str">
        <f t="shared" si="1"/>
        <v>-</v>
      </c>
      <c r="J67" s="165">
        <f>G67/G$9</f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5" t="str">
        <f>IFERROR(O67/N67-1,"-")</f>
        <v>-</v>
      </c>
      <c r="Q67" s="179" t="str">
        <f t="shared" si="9"/>
        <v>-</v>
      </c>
      <c r="R67" s="165">
        <f>O67/O$9</f>
        <v>0</v>
      </c>
      <c r="S67" s="164">
        <v>21207</v>
      </c>
      <c r="T67" s="164">
        <v>22920</v>
      </c>
      <c r="U67" s="164">
        <v>28864</v>
      </c>
      <c r="V67" s="164">
        <v>34800</v>
      </c>
      <c r="W67" s="164">
        <v>14323</v>
      </c>
      <c r="X67" s="165">
        <f>IFERROR(W67/V67-1,"-")</f>
        <v>-0.58841954022988507</v>
      </c>
      <c r="Y67" s="179">
        <f t="shared" si="10"/>
        <v>-0.32460979865138873</v>
      </c>
      <c r="Z67" s="165">
        <f t="shared" si="29"/>
        <v>7.059173403664196E-3</v>
      </c>
    </row>
    <row r="68" spans="1:26" x14ac:dyDescent="0.25">
      <c r="A68" s="162" t="s">
        <v>105</v>
      </c>
      <c r="B68" s="163" t="s">
        <v>105</v>
      </c>
      <c r="C68" s="164">
        <v>0</v>
      </c>
      <c r="D68" s="164">
        <v>0</v>
      </c>
      <c r="E68" s="164">
        <v>0</v>
      </c>
      <c r="F68" s="164">
        <v>0</v>
      </c>
      <c r="G68" s="164">
        <v>0</v>
      </c>
      <c r="H68" s="165" t="str">
        <f>IFERROR(G68/F68-1,"-")</f>
        <v>-</v>
      </c>
      <c r="I68" s="179" t="str">
        <f t="shared" si="1"/>
        <v>-</v>
      </c>
      <c r="J68" s="165">
        <f>G68/G$9</f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5" t="str">
        <f>IFERROR(O68/N68-1,"-")</f>
        <v>-</v>
      </c>
      <c r="Q68" s="179" t="str">
        <f t="shared" si="9"/>
        <v>-</v>
      </c>
      <c r="R68" s="165">
        <f>O68/O$9</f>
        <v>0</v>
      </c>
      <c r="S68" s="164">
        <v>4596</v>
      </c>
      <c r="T68" s="164">
        <v>8021</v>
      </c>
      <c r="U68" s="164">
        <v>13463</v>
      </c>
      <c r="V68" s="164">
        <v>23750</v>
      </c>
      <c r="W68" s="164">
        <v>26454</v>
      </c>
      <c r="X68" s="165">
        <f>IFERROR(W68/V68-1,"-")</f>
        <v>0.11385263157894743</v>
      </c>
      <c r="Y68" s="179">
        <f t="shared" si="10"/>
        <v>4.7558746736292425</v>
      </c>
      <c r="Z68" s="165">
        <f t="shared" si="29"/>
        <v>3.292601563661692E-3</v>
      </c>
    </row>
    <row r="69" spans="1:26" x14ac:dyDescent="0.25">
      <c r="A69" s="1" t="s">
        <v>151</v>
      </c>
      <c r="B69" s="159" t="s">
        <v>112</v>
      </c>
      <c r="C69" s="160">
        <v>0</v>
      </c>
      <c r="D69" s="160">
        <v>0</v>
      </c>
      <c r="E69" s="160">
        <v>0</v>
      </c>
      <c r="F69" s="160">
        <v>0</v>
      </c>
      <c r="G69" s="160">
        <v>0</v>
      </c>
      <c r="H69" s="161" t="str">
        <f>IFERROR(G69/F69-1,"-")</f>
        <v>-</v>
      </c>
      <c r="I69" s="178" t="str">
        <f t="shared" si="1"/>
        <v>-</v>
      </c>
      <c r="J69" s="161">
        <f>G69/G$9</f>
        <v>0</v>
      </c>
      <c r="K69" s="160">
        <v>0</v>
      </c>
      <c r="L69" s="160">
        <v>0</v>
      </c>
      <c r="M69" s="160">
        <v>0</v>
      </c>
      <c r="N69" s="160">
        <v>0</v>
      </c>
      <c r="O69" s="160">
        <v>0</v>
      </c>
      <c r="P69" s="161" t="str">
        <f>IFERROR(O69/N69-1,"-")</f>
        <v>-</v>
      </c>
      <c r="Q69" s="178" t="str">
        <f t="shared" si="9"/>
        <v>-</v>
      </c>
      <c r="R69" s="161">
        <f>O69/O$9</f>
        <v>0</v>
      </c>
      <c r="S69" s="160">
        <v>36217</v>
      </c>
      <c r="T69" s="160">
        <v>120532</v>
      </c>
      <c r="U69" s="160">
        <v>122442</v>
      </c>
      <c r="V69" s="160">
        <v>133045</v>
      </c>
      <c r="W69" s="160">
        <v>110698</v>
      </c>
      <c r="X69" s="161">
        <f>IFERROR(W69/V69-1,"-")</f>
        <v>-0.16796572588222025</v>
      </c>
      <c r="Y69" s="178">
        <f t="shared" si="10"/>
        <v>2.0565204185879558</v>
      </c>
      <c r="Z69" s="161">
        <f t="shared" si="29"/>
        <v>2.9945236623179446E-2</v>
      </c>
    </row>
    <row r="70" spans="1:26" x14ac:dyDescent="0.25">
      <c r="A70" s="162" t="s">
        <v>115</v>
      </c>
      <c r="B70" s="163" t="s">
        <v>115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5" t="str">
        <f t="shared" ref="H70:H77" si="30">IFERROR(G70/F70-1,"-")</f>
        <v>-</v>
      </c>
      <c r="I70" s="179" t="str">
        <f t="shared" si="1"/>
        <v>-</v>
      </c>
      <c r="J70" s="165">
        <f t="shared" ref="J70:J77" si="31">G70/G$9</f>
        <v>0</v>
      </c>
      <c r="K70" s="164">
        <v>0</v>
      </c>
      <c r="L70" s="164">
        <v>0</v>
      </c>
      <c r="M70" s="164">
        <v>0</v>
      </c>
      <c r="N70" s="164">
        <v>0</v>
      </c>
      <c r="O70" s="164">
        <v>0</v>
      </c>
      <c r="P70" s="165" t="str">
        <f t="shared" ref="P70:P77" si="32">IFERROR(O70/N70-1,"-")</f>
        <v>-</v>
      </c>
      <c r="Q70" s="179" t="str">
        <f t="shared" si="9"/>
        <v>-</v>
      </c>
      <c r="R70" s="165">
        <f t="shared" ref="R70:R77" si="33">O70/O$9</f>
        <v>0</v>
      </c>
      <c r="S70" s="164">
        <v>7549</v>
      </c>
      <c r="T70" s="164">
        <v>52809</v>
      </c>
      <c r="U70" s="164">
        <v>47522</v>
      </c>
      <c r="V70" s="164">
        <v>45250</v>
      </c>
      <c r="W70" s="164">
        <v>46430</v>
      </c>
      <c r="X70" s="165">
        <f t="shared" ref="X70:X77" si="34">IFERROR(W70/V70-1,"-")</f>
        <v>2.6077348066298356E-2</v>
      </c>
      <c r="Y70" s="179">
        <f t="shared" si="10"/>
        <v>5.1504835077493709</v>
      </c>
      <c r="Z70" s="165">
        <f t="shared" si="29"/>
        <v>1.1622299005298294E-2</v>
      </c>
    </row>
    <row r="71" spans="1:26" x14ac:dyDescent="0.25">
      <c r="A71" s="162" t="s">
        <v>118</v>
      </c>
      <c r="B71" s="163" t="s">
        <v>118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5" t="str">
        <f t="shared" si="30"/>
        <v>-</v>
      </c>
      <c r="I71" s="179" t="str">
        <f t="shared" si="1"/>
        <v>-</v>
      </c>
      <c r="J71" s="165">
        <f t="shared" si="31"/>
        <v>0</v>
      </c>
      <c r="K71" s="164">
        <v>0</v>
      </c>
      <c r="L71" s="164">
        <v>0</v>
      </c>
      <c r="M71" s="164">
        <v>0</v>
      </c>
      <c r="N71" s="164">
        <v>0</v>
      </c>
      <c r="O71" s="164">
        <v>0</v>
      </c>
      <c r="P71" s="165" t="str">
        <f t="shared" si="32"/>
        <v>-</v>
      </c>
      <c r="Q71" s="179" t="str">
        <f t="shared" si="9"/>
        <v>-</v>
      </c>
      <c r="R71" s="165">
        <f t="shared" si="33"/>
        <v>0</v>
      </c>
      <c r="S71" s="164">
        <v>3513</v>
      </c>
      <c r="T71" s="164">
        <v>7009</v>
      </c>
      <c r="U71" s="164">
        <v>10647</v>
      </c>
      <c r="V71" s="164">
        <v>9892</v>
      </c>
      <c r="W71" s="164">
        <v>10514</v>
      </c>
      <c r="X71" s="165">
        <f t="shared" si="34"/>
        <v>6.2879094217549447E-2</v>
      </c>
      <c r="Y71" s="179">
        <f t="shared" si="10"/>
        <v>1.9928835752917733</v>
      </c>
      <c r="Z71" s="165">
        <f t="shared" si="29"/>
        <v>2.6039017194017704E-3</v>
      </c>
    </row>
    <row r="72" spans="1:26" x14ac:dyDescent="0.25">
      <c r="A72" s="162" t="s">
        <v>121</v>
      </c>
      <c r="B72" s="163" t="s">
        <v>121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5" t="str">
        <f t="shared" si="30"/>
        <v>-</v>
      </c>
      <c r="I72" s="179" t="str">
        <f t="shared" si="1"/>
        <v>-</v>
      </c>
      <c r="J72" s="165">
        <f t="shared" si="31"/>
        <v>0</v>
      </c>
      <c r="K72" s="164">
        <v>0</v>
      </c>
      <c r="L72" s="164">
        <v>0</v>
      </c>
      <c r="M72" s="164">
        <v>0</v>
      </c>
      <c r="N72" s="164">
        <v>0</v>
      </c>
      <c r="O72" s="164">
        <v>0</v>
      </c>
      <c r="P72" s="165" t="str">
        <f t="shared" si="32"/>
        <v>-</v>
      </c>
      <c r="Q72" s="179" t="str">
        <f t="shared" si="9"/>
        <v>-</v>
      </c>
      <c r="R72" s="165">
        <f t="shared" si="33"/>
        <v>0</v>
      </c>
      <c r="S72" s="164">
        <v>6247</v>
      </c>
      <c r="T72" s="164">
        <v>17604</v>
      </c>
      <c r="U72" s="164">
        <v>14089</v>
      </c>
      <c r="V72" s="164">
        <v>19078</v>
      </c>
      <c r="W72" s="164">
        <v>9779</v>
      </c>
      <c r="X72" s="165">
        <f t="shared" si="34"/>
        <v>-0.48742006499633084</v>
      </c>
      <c r="Y72" s="179">
        <f t="shared" si="10"/>
        <v>0.56539138786617582</v>
      </c>
      <c r="Z72" s="165">
        <f t="shared" si="29"/>
        <v>3.4457003216541316E-3</v>
      </c>
    </row>
    <row r="73" spans="1:26" x14ac:dyDescent="0.25">
      <c r="A73" s="162" t="s">
        <v>128</v>
      </c>
      <c r="B73" s="163" t="s">
        <v>128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5" t="str">
        <f t="shared" si="30"/>
        <v>-</v>
      </c>
      <c r="I73" s="179" t="str">
        <f t="shared" si="1"/>
        <v>-</v>
      </c>
      <c r="J73" s="165">
        <f t="shared" si="31"/>
        <v>0</v>
      </c>
      <c r="K73" s="164">
        <v>0</v>
      </c>
      <c r="L73" s="164">
        <v>0</v>
      </c>
      <c r="M73" s="164">
        <v>0</v>
      </c>
      <c r="N73" s="164">
        <v>0</v>
      </c>
      <c r="O73" s="164">
        <v>0</v>
      </c>
      <c r="P73" s="165" t="str">
        <f t="shared" si="32"/>
        <v>-</v>
      </c>
      <c r="Q73" s="179" t="str">
        <f t="shared" si="9"/>
        <v>-</v>
      </c>
      <c r="R73" s="165">
        <f t="shared" si="33"/>
        <v>0</v>
      </c>
      <c r="S73" s="164">
        <v>1777</v>
      </c>
      <c r="T73" s="164">
        <v>2468</v>
      </c>
      <c r="U73" s="164">
        <v>3450</v>
      </c>
      <c r="V73" s="164">
        <v>4281</v>
      </c>
      <c r="W73" s="164">
        <v>2636</v>
      </c>
      <c r="X73" s="165">
        <f t="shared" si="34"/>
        <v>-0.38425601494977812</v>
      </c>
      <c r="Y73" s="179">
        <f t="shared" si="10"/>
        <v>0.48339898705683737</v>
      </c>
      <c r="Z73" s="165">
        <f t="shared" si="29"/>
        <v>8.4375513590082723E-4</v>
      </c>
    </row>
    <row r="74" spans="1:26" x14ac:dyDescent="0.25">
      <c r="A74" s="162" t="s">
        <v>124</v>
      </c>
      <c r="B74" s="163" t="s">
        <v>124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5" t="str">
        <f t="shared" si="30"/>
        <v>-</v>
      </c>
      <c r="I74" s="179" t="str">
        <f t="shared" ref="I74:I137" si="35">IFERROR(G74/C74-1,"-")</f>
        <v>-</v>
      </c>
      <c r="J74" s="165">
        <f t="shared" si="3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5" t="str">
        <f t="shared" si="32"/>
        <v>-</v>
      </c>
      <c r="Q74" s="179" t="str">
        <f t="shared" si="9"/>
        <v>-</v>
      </c>
      <c r="R74" s="165">
        <f t="shared" si="33"/>
        <v>0</v>
      </c>
      <c r="S74" s="164">
        <v>1607</v>
      </c>
      <c r="T74" s="164">
        <v>2853</v>
      </c>
      <c r="U74" s="164">
        <v>1813</v>
      </c>
      <c r="V74" s="164">
        <v>3870</v>
      </c>
      <c r="W74" s="164">
        <v>3064</v>
      </c>
      <c r="X74" s="165">
        <f t="shared" si="34"/>
        <v>-0.20826873385012923</v>
      </c>
      <c r="Y74" s="179">
        <f t="shared" si="10"/>
        <v>0.90665836963285629</v>
      </c>
      <c r="Z74" s="165">
        <f t="shared" si="29"/>
        <v>4.4339943808353616E-4</v>
      </c>
    </row>
    <row r="75" spans="1:26" x14ac:dyDescent="0.25">
      <c r="A75" s="162" t="s">
        <v>133</v>
      </c>
      <c r="B75" s="163" t="s">
        <v>133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5" t="str">
        <f t="shared" si="30"/>
        <v>-</v>
      </c>
      <c r="I75" s="179" t="str">
        <f t="shared" si="35"/>
        <v>-</v>
      </c>
      <c r="J75" s="165">
        <f t="shared" si="3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5" t="str">
        <f t="shared" si="32"/>
        <v>-</v>
      </c>
      <c r="Q75" s="179" t="str">
        <f t="shared" si="9"/>
        <v>-</v>
      </c>
      <c r="R75" s="165">
        <f t="shared" si="33"/>
        <v>0</v>
      </c>
      <c r="S75" s="164">
        <v>1674</v>
      </c>
      <c r="T75" s="164">
        <v>2685</v>
      </c>
      <c r="U75" s="164">
        <v>3726</v>
      </c>
      <c r="V75" s="164">
        <v>2300</v>
      </c>
      <c r="W75" s="164">
        <v>1042</v>
      </c>
      <c r="X75" s="165">
        <f t="shared" si="34"/>
        <v>-0.54695652173913045</v>
      </c>
      <c r="Y75" s="179">
        <f t="shared" si="10"/>
        <v>-0.37753882915173242</v>
      </c>
      <c r="Z75" s="165">
        <f t="shared" si="29"/>
        <v>9.1125554677289338E-4</v>
      </c>
    </row>
    <row r="76" spans="1:26" x14ac:dyDescent="0.25">
      <c r="A76" s="162" t="s">
        <v>136</v>
      </c>
      <c r="B76" s="163" t="s">
        <v>136</v>
      </c>
      <c r="C76" s="164">
        <v>0</v>
      </c>
      <c r="D76" s="164">
        <v>0</v>
      </c>
      <c r="E76" s="164">
        <v>0</v>
      </c>
      <c r="F76" s="164">
        <v>0</v>
      </c>
      <c r="G76" s="164">
        <v>0</v>
      </c>
      <c r="H76" s="165" t="str">
        <f t="shared" si="30"/>
        <v>-</v>
      </c>
      <c r="I76" s="179" t="str">
        <f t="shared" si="35"/>
        <v>-</v>
      </c>
      <c r="J76" s="165">
        <f t="shared" si="31"/>
        <v>0</v>
      </c>
      <c r="K76" s="164">
        <v>0</v>
      </c>
      <c r="L76" s="164">
        <v>0</v>
      </c>
      <c r="M76" s="164">
        <v>0</v>
      </c>
      <c r="N76" s="164">
        <v>0</v>
      </c>
      <c r="O76" s="164">
        <v>0</v>
      </c>
      <c r="P76" s="165" t="str">
        <f t="shared" si="32"/>
        <v>-</v>
      </c>
      <c r="Q76" s="179" t="str">
        <f t="shared" si="9"/>
        <v>-</v>
      </c>
      <c r="R76" s="165">
        <f t="shared" si="33"/>
        <v>0</v>
      </c>
      <c r="S76" s="164">
        <v>154</v>
      </c>
      <c r="T76" s="164">
        <v>799</v>
      </c>
      <c r="U76" s="164">
        <v>1020</v>
      </c>
      <c r="V76" s="164">
        <v>628</v>
      </c>
      <c r="W76" s="164">
        <v>935</v>
      </c>
      <c r="X76" s="165">
        <f t="shared" si="34"/>
        <v>0.48885350318471343</v>
      </c>
      <c r="Y76" s="179">
        <f t="shared" si="10"/>
        <v>5.0714285714285712</v>
      </c>
      <c r="Z76" s="165">
        <f t="shared" si="29"/>
        <v>2.49458040179375E-4</v>
      </c>
    </row>
    <row r="77" spans="1:26" x14ac:dyDescent="0.25">
      <c r="A77" s="167" t="s">
        <v>150</v>
      </c>
      <c r="B77" s="168" t="s">
        <v>150</v>
      </c>
      <c r="C77" s="169">
        <f>C69-SUM(C70:C76)</f>
        <v>0</v>
      </c>
      <c r="D77" s="169">
        <f>D69-SUM(D70:D76)</f>
        <v>0</v>
      </c>
      <c r="E77" s="169">
        <f>E69-SUM(E70:E76)</f>
        <v>0</v>
      </c>
      <c r="F77" s="169">
        <f>F69-SUM(F70:F76)</f>
        <v>0</v>
      </c>
      <c r="G77" s="169">
        <f>G69-SUM(G70:G76)</f>
        <v>0</v>
      </c>
      <c r="H77" s="170" t="str">
        <f t="shared" si="30"/>
        <v>-</v>
      </c>
      <c r="I77" s="180" t="str">
        <f t="shared" si="35"/>
        <v>-</v>
      </c>
      <c r="J77" s="170">
        <f t="shared" si="31"/>
        <v>0</v>
      </c>
      <c r="K77" s="169">
        <f>K69-SUM(K70:K76)</f>
        <v>0</v>
      </c>
      <c r="L77" s="169">
        <f>L69-SUM(L70:L76)</f>
        <v>0</v>
      </c>
      <c r="M77" s="169">
        <f>M69-SUM(M70:M76)</f>
        <v>0</v>
      </c>
      <c r="N77" s="169">
        <f>N69-SUM(N70:N76)</f>
        <v>0</v>
      </c>
      <c r="O77" s="169">
        <f>O69-SUM(O70:O76)</f>
        <v>0</v>
      </c>
      <c r="P77" s="170" t="str">
        <f t="shared" si="32"/>
        <v>-</v>
      </c>
      <c r="Q77" s="180" t="str">
        <f t="shared" si="9"/>
        <v>-</v>
      </c>
      <c r="R77" s="170">
        <f t="shared" si="33"/>
        <v>0</v>
      </c>
      <c r="S77" s="169">
        <f>S69-SUM(S70:S76)</f>
        <v>13696</v>
      </c>
      <c r="T77" s="169">
        <f>T69-SUM(T70:T76)</f>
        <v>34305</v>
      </c>
      <c r="U77" s="169">
        <f>U69-SUM(U70:U76)</f>
        <v>40175</v>
      </c>
      <c r="V77" s="169">
        <f>V69-SUM(V70:V76)</f>
        <v>47746</v>
      </c>
      <c r="W77" s="169">
        <f>W69-SUM(W70:W76)</f>
        <v>36298</v>
      </c>
      <c r="X77" s="170">
        <f t="shared" si="34"/>
        <v>-0.23976877644200556</v>
      </c>
      <c r="Y77" s="180">
        <f t="shared" si="10"/>
        <v>1.6502628504672896</v>
      </c>
      <c r="Z77" s="170">
        <f t="shared" si="29"/>
        <v>9.8254674158886179E-3</v>
      </c>
    </row>
    <row r="78" spans="1:26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</row>
    <row r="79" spans="1:26" x14ac:dyDescent="0.25">
      <c r="A79" s="1" t="s">
        <v>0</v>
      </c>
      <c r="B79" s="156" t="s">
        <v>73</v>
      </c>
      <c r="C79" s="176">
        <f>C80+C83</f>
        <v>70827</v>
      </c>
      <c r="D79" s="176">
        <f>D80+D83</f>
        <v>98456</v>
      </c>
      <c r="E79" s="176">
        <f>E80+E83</f>
        <v>104893</v>
      </c>
      <c r="F79" s="176">
        <f>F80+F83</f>
        <v>118842</v>
      </c>
      <c r="G79" s="176">
        <f>G80+G83</f>
        <v>127700</v>
      </c>
      <c r="H79" s="177">
        <f>IFERROR(G79/F79-1,"-")</f>
        <v>7.4535938472930496E-2</v>
      </c>
      <c r="I79" s="177">
        <f t="shared" si="35"/>
        <v>0.80298473745887877</v>
      </c>
      <c r="J79" s="177">
        <f>G79/G$9</f>
        <v>0.16800155766518618</v>
      </c>
      <c r="K79" s="176">
        <f>K80+K83</f>
        <v>214429</v>
      </c>
      <c r="L79" s="176">
        <f>L80+L83</f>
        <v>476344</v>
      </c>
      <c r="M79" s="176">
        <f>M80+M83</f>
        <v>550170</v>
      </c>
      <c r="N79" s="176">
        <f>N80+N83</f>
        <v>623703</v>
      </c>
      <c r="O79" s="176">
        <f>O80+O83</f>
        <v>619427</v>
      </c>
      <c r="P79" s="177">
        <f>IFERROR(O79/N79-1,"-")</f>
        <v>-6.8558272126316711E-3</v>
      </c>
      <c r="Q79" s="177">
        <f t="shared" si="9"/>
        <v>1.8887277373862679</v>
      </c>
      <c r="R79" s="177">
        <f>O79/O$9</f>
        <v>0.18013212409090895</v>
      </c>
      <c r="S79" s="176">
        <f>S80+S83</f>
        <v>285256</v>
      </c>
      <c r="T79" s="176">
        <f>T80+T83</f>
        <v>574800</v>
      </c>
      <c r="U79" s="176">
        <f>U80+U83</f>
        <v>655063</v>
      </c>
      <c r="V79" s="176">
        <f>V80+V83</f>
        <v>742545</v>
      </c>
      <c r="W79" s="176">
        <f>W80+W83</f>
        <v>747127</v>
      </c>
      <c r="X79" s="177">
        <f>IFERROR(W79/V79-1,"-")</f>
        <v>6.1706697910564046E-3</v>
      </c>
      <c r="Y79" s="177">
        <f t="shared" si="10"/>
        <v>1.6191456095577306</v>
      </c>
      <c r="Z79" s="177">
        <f t="shared" ref="Z79:Z91" si="36">U79/U$9</f>
        <v>0.16020660017060973</v>
      </c>
    </row>
    <row r="80" spans="1:26" x14ac:dyDescent="0.25">
      <c r="A80" s="1" t="s">
        <v>101</v>
      </c>
      <c r="B80" s="159" t="s">
        <v>102</v>
      </c>
      <c r="C80" s="160">
        <v>38077</v>
      </c>
      <c r="D80" s="160">
        <v>48839</v>
      </c>
      <c r="E80" s="160">
        <v>50783</v>
      </c>
      <c r="F80" s="160">
        <v>56114</v>
      </c>
      <c r="G80" s="160">
        <v>64071</v>
      </c>
      <c r="H80" s="161">
        <f>IFERROR(G80/F80-1,"-")</f>
        <v>0.14180062016609041</v>
      </c>
      <c r="I80" s="178">
        <f t="shared" si="35"/>
        <v>0.68266932794075164</v>
      </c>
      <c r="J80" s="161">
        <f>G80/G$9</f>
        <v>8.4291525459405978E-2</v>
      </c>
      <c r="K80" s="160">
        <v>109519</v>
      </c>
      <c r="L80" s="160">
        <v>230615</v>
      </c>
      <c r="M80" s="160">
        <v>229750</v>
      </c>
      <c r="N80" s="160">
        <v>243834</v>
      </c>
      <c r="O80" s="160">
        <v>244197</v>
      </c>
      <c r="P80" s="161">
        <f>IFERROR(O80/N80-1,"-")</f>
        <v>1.4887177341962321E-3</v>
      </c>
      <c r="Q80" s="178">
        <f t="shared" si="9"/>
        <v>1.2297226965184125</v>
      </c>
      <c r="R80" s="161">
        <f>O80/O$9</f>
        <v>7.101357271579653E-2</v>
      </c>
      <c r="S80" s="160">
        <v>147596</v>
      </c>
      <c r="T80" s="160">
        <v>279454</v>
      </c>
      <c r="U80" s="160">
        <v>280533</v>
      </c>
      <c r="V80" s="160">
        <v>299948</v>
      </c>
      <c r="W80" s="160">
        <v>308268</v>
      </c>
      <c r="X80" s="161">
        <f>IFERROR(W80/V80-1,"-")</f>
        <v>2.7738141277821482E-2</v>
      </c>
      <c r="Y80" s="178">
        <f t="shared" si="10"/>
        <v>1.0885931868072305</v>
      </c>
      <c r="Z80" s="161">
        <f t="shared" si="36"/>
        <v>6.8609031750628047E-2</v>
      </c>
    </row>
    <row r="81" spans="1:26" x14ac:dyDescent="0.25">
      <c r="A81" s="162" t="s">
        <v>108</v>
      </c>
      <c r="B81" s="163" t="s">
        <v>108</v>
      </c>
      <c r="C81" s="164">
        <v>24218</v>
      </c>
      <c r="D81" s="164">
        <v>29828</v>
      </c>
      <c r="E81" s="164">
        <v>31545</v>
      </c>
      <c r="F81" s="164">
        <v>30462</v>
      </c>
      <c r="G81" s="164">
        <v>32705</v>
      </c>
      <c r="H81" s="165">
        <f>IFERROR(G81/F81-1,"-")</f>
        <v>7.3632722736524103E-2</v>
      </c>
      <c r="I81" s="179">
        <f t="shared" si="35"/>
        <v>0.35044182013378489</v>
      </c>
      <c r="J81" s="165">
        <f>G81/G$9</f>
        <v>4.3026553981518514E-2</v>
      </c>
      <c r="K81" s="164">
        <v>24585</v>
      </c>
      <c r="L81" s="164">
        <v>36378</v>
      </c>
      <c r="M81" s="164">
        <v>29406</v>
      </c>
      <c r="N81" s="164">
        <v>41998</v>
      </c>
      <c r="O81" s="164">
        <v>39469</v>
      </c>
      <c r="P81" s="165">
        <f>IFERROR(O81/N81-1,"-")</f>
        <v>-6.0217153197771323E-2</v>
      </c>
      <c r="Q81" s="179">
        <f t="shared" si="9"/>
        <v>0.60540980272523903</v>
      </c>
      <c r="R81" s="165">
        <f>O81/O$9</f>
        <v>1.147776058477284E-2</v>
      </c>
      <c r="S81" s="164">
        <v>48803</v>
      </c>
      <c r="T81" s="164">
        <v>66206</v>
      </c>
      <c r="U81" s="164">
        <v>60951</v>
      </c>
      <c r="V81" s="164">
        <v>72460</v>
      </c>
      <c r="W81" s="164">
        <v>72174</v>
      </c>
      <c r="X81" s="165">
        <f>IFERROR(W81/V81-1,"-")</f>
        <v>-3.9470052442727166E-3</v>
      </c>
      <c r="Y81" s="179">
        <f t="shared" si="10"/>
        <v>0.47888449480564721</v>
      </c>
      <c r="Z81" s="165">
        <f t="shared" si="36"/>
        <v>1.4906585300954006E-2</v>
      </c>
    </row>
    <row r="82" spans="1:26" x14ac:dyDescent="0.25">
      <c r="A82" s="162" t="s">
        <v>105</v>
      </c>
      <c r="B82" s="163" t="s">
        <v>105</v>
      </c>
      <c r="C82" s="164">
        <v>13859</v>
      </c>
      <c r="D82" s="164">
        <v>19011</v>
      </c>
      <c r="E82" s="164">
        <v>19238</v>
      </c>
      <c r="F82" s="164">
        <v>25652</v>
      </c>
      <c r="G82" s="164">
        <v>31366</v>
      </c>
      <c r="H82" s="165">
        <f>IFERROR(G82/F82-1,"-")</f>
        <v>0.22275066271635735</v>
      </c>
      <c r="I82" s="179">
        <f t="shared" si="35"/>
        <v>1.263222454722563</v>
      </c>
      <c r="J82" s="165">
        <f>G82/G$9</f>
        <v>4.126497147788747E-2</v>
      </c>
      <c r="K82" s="164">
        <v>84934</v>
      </c>
      <c r="L82" s="164">
        <v>194237</v>
      </c>
      <c r="M82" s="164">
        <v>200344</v>
      </c>
      <c r="N82" s="164">
        <v>201836</v>
      </c>
      <c r="O82" s="164">
        <v>204728</v>
      </c>
      <c r="P82" s="165">
        <f>IFERROR(O82/N82-1,"-")</f>
        <v>1.4328464694107979E-2</v>
      </c>
      <c r="Q82" s="179">
        <f t="shared" si="9"/>
        <v>1.410436338804248</v>
      </c>
      <c r="R82" s="165">
        <f>O82/O$9</f>
        <v>5.9535812131023685E-2</v>
      </c>
      <c r="S82" s="164">
        <v>98793</v>
      </c>
      <c r="T82" s="164">
        <v>213248</v>
      </c>
      <c r="U82" s="164">
        <v>219582</v>
      </c>
      <c r="V82" s="164">
        <v>227488</v>
      </c>
      <c r="W82" s="164">
        <v>236094</v>
      </c>
      <c r="X82" s="165">
        <f>IFERROR(W82/V82-1,"-")</f>
        <v>3.783056688704467E-2</v>
      </c>
      <c r="Y82" s="179">
        <f t="shared" si="10"/>
        <v>1.3897847013452371</v>
      </c>
      <c r="Z82" s="165">
        <f t="shared" si="36"/>
        <v>5.3702446449674042E-2</v>
      </c>
    </row>
    <row r="83" spans="1:26" x14ac:dyDescent="0.25">
      <c r="A83" s="1" t="s">
        <v>151</v>
      </c>
      <c r="B83" s="159" t="s">
        <v>112</v>
      </c>
      <c r="C83" s="160">
        <v>32750</v>
      </c>
      <c r="D83" s="160">
        <v>49617</v>
      </c>
      <c r="E83" s="160">
        <v>54110</v>
      </c>
      <c r="F83" s="160">
        <v>62728</v>
      </c>
      <c r="G83" s="160">
        <v>63629</v>
      </c>
      <c r="H83" s="161">
        <f>IFERROR(G83/F83-1,"-")</f>
        <v>1.4363601581431018E-2</v>
      </c>
      <c r="I83" s="178">
        <f t="shared" si="35"/>
        <v>0.94287022900763362</v>
      </c>
      <c r="J83" s="161">
        <f>G83/G$9</f>
        <v>8.3710032205780202E-2</v>
      </c>
      <c r="K83" s="160">
        <v>104910</v>
      </c>
      <c r="L83" s="160">
        <v>245729</v>
      </c>
      <c r="M83" s="160">
        <v>320420</v>
      </c>
      <c r="N83" s="160">
        <v>379869</v>
      </c>
      <c r="O83" s="160">
        <v>375230</v>
      </c>
      <c r="P83" s="161">
        <f>IFERROR(O83/N83-1,"-")</f>
        <v>-1.2212104699251602E-2</v>
      </c>
      <c r="Q83" s="178">
        <f t="shared" si="9"/>
        <v>2.5766847774282717</v>
      </c>
      <c r="R83" s="161">
        <f>O83/O$9</f>
        <v>0.10911855137511244</v>
      </c>
      <c r="S83" s="160">
        <v>137660</v>
      </c>
      <c r="T83" s="160">
        <v>295346</v>
      </c>
      <c r="U83" s="160">
        <v>374530</v>
      </c>
      <c r="V83" s="160">
        <v>442597</v>
      </c>
      <c r="W83" s="160">
        <v>438859</v>
      </c>
      <c r="X83" s="161">
        <f>IFERROR(W83/V83-1,"-")</f>
        <v>-8.4456062738789139E-3</v>
      </c>
      <c r="Y83" s="178">
        <f t="shared" si="10"/>
        <v>2.1879921545837573</v>
      </c>
      <c r="Z83" s="161">
        <f t="shared" si="36"/>
        <v>9.1597568419981693E-2</v>
      </c>
    </row>
    <row r="84" spans="1:26" x14ac:dyDescent="0.25">
      <c r="A84" s="162" t="s">
        <v>115</v>
      </c>
      <c r="B84" s="163" t="s">
        <v>115</v>
      </c>
      <c r="C84" s="164">
        <v>3228</v>
      </c>
      <c r="D84" s="164">
        <v>5828</v>
      </c>
      <c r="E84" s="164">
        <v>7066</v>
      </c>
      <c r="F84" s="164">
        <v>9146</v>
      </c>
      <c r="G84" s="164">
        <v>9299</v>
      </c>
      <c r="H84" s="165">
        <f t="shared" ref="H84:H91" si="37">IFERROR(G84/F84-1,"-")</f>
        <v>1.6728624535315983E-2</v>
      </c>
      <c r="I84" s="179">
        <f t="shared" si="35"/>
        <v>1.8807311028500622</v>
      </c>
      <c r="J84" s="165">
        <f t="shared" ref="J84:J91" si="38">G84/G$9</f>
        <v>1.2233723451280864E-2</v>
      </c>
      <c r="K84" s="164">
        <v>11210</v>
      </c>
      <c r="L84" s="164">
        <v>56300</v>
      </c>
      <c r="M84" s="164">
        <v>75623</v>
      </c>
      <c r="N84" s="164">
        <v>87361</v>
      </c>
      <c r="O84" s="164">
        <v>91968</v>
      </c>
      <c r="P84" s="165">
        <f t="shared" ref="P84:P91" si="39">IFERROR(O84/N84-1,"-")</f>
        <v>5.2735202206934506E-2</v>
      </c>
      <c r="Q84" s="179">
        <f t="shared" si="9"/>
        <v>7.2041034790365739</v>
      </c>
      <c r="R84" s="165">
        <f t="shared" ref="R84:R91" si="40">O84/O$9</f>
        <v>2.6744703069760786E-2</v>
      </c>
      <c r="S84" s="164">
        <v>14438</v>
      </c>
      <c r="T84" s="164">
        <v>62128</v>
      </c>
      <c r="U84" s="164">
        <v>82689</v>
      </c>
      <c r="V84" s="164">
        <v>96507</v>
      </c>
      <c r="W84" s="164">
        <v>101267</v>
      </c>
      <c r="X84" s="165">
        <f t="shared" ref="X84:X91" si="41">IFERROR(W84/V84-1,"-")</f>
        <v>4.9322847047364338E-2</v>
      </c>
      <c r="Y84" s="179">
        <f t="shared" si="10"/>
        <v>6.0139215957888901</v>
      </c>
      <c r="Z84" s="165">
        <f t="shared" si="36"/>
        <v>2.0222976357247392E-2</v>
      </c>
    </row>
    <row r="85" spans="1:26" x14ac:dyDescent="0.25">
      <c r="A85" s="162" t="s">
        <v>118</v>
      </c>
      <c r="B85" s="163" t="s">
        <v>118</v>
      </c>
      <c r="C85" s="164">
        <v>8563</v>
      </c>
      <c r="D85" s="164">
        <v>13220</v>
      </c>
      <c r="E85" s="164">
        <v>14970</v>
      </c>
      <c r="F85" s="164">
        <v>15604</v>
      </c>
      <c r="G85" s="164">
        <v>14631</v>
      </c>
      <c r="H85" s="165">
        <f t="shared" si="37"/>
        <v>-6.2355806203537534E-2</v>
      </c>
      <c r="I85" s="179">
        <f t="shared" si="35"/>
        <v>0.7086301529837673</v>
      </c>
      <c r="J85" s="165">
        <f t="shared" si="38"/>
        <v>1.9248479171490519E-2</v>
      </c>
      <c r="K85" s="164">
        <v>36097</v>
      </c>
      <c r="L85" s="164">
        <v>84214</v>
      </c>
      <c r="M85" s="164">
        <v>97137</v>
      </c>
      <c r="N85" s="164">
        <v>107979</v>
      </c>
      <c r="O85" s="164">
        <v>105125</v>
      </c>
      <c r="P85" s="165">
        <f t="shared" si="39"/>
        <v>-2.6431065299734158E-2</v>
      </c>
      <c r="Q85" s="179">
        <f t="shared" si="9"/>
        <v>1.9122918802116518</v>
      </c>
      <c r="R85" s="165">
        <f t="shared" si="40"/>
        <v>3.057081713431414E-2</v>
      </c>
      <c r="S85" s="164">
        <v>44660</v>
      </c>
      <c r="T85" s="164">
        <v>97434</v>
      </c>
      <c r="U85" s="164">
        <v>112107</v>
      </c>
      <c r="V85" s="164">
        <v>123583</v>
      </c>
      <c r="W85" s="164">
        <v>119756</v>
      </c>
      <c r="X85" s="165">
        <f t="shared" si="41"/>
        <v>-3.0967042392562094E-2</v>
      </c>
      <c r="Y85" s="179">
        <f t="shared" si="10"/>
        <v>1.6815047021943572</v>
      </c>
      <c r="Z85" s="165">
        <f t="shared" si="36"/>
        <v>2.7417639716067838E-2</v>
      </c>
    </row>
    <row r="86" spans="1:26" x14ac:dyDescent="0.25">
      <c r="A86" s="162" t="s">
        <v>121</v>
      </c>
      <c r="B86" s="163" t="s">
        <v>121</v>
      </c>
      <c r="C86" s="164">
        <v>5280</v>
      </c>
      <c r="D86" s="164">
        <v>5870</v>
      </c>
      <c r="E86" s="164">
        <v>5310</v>
      </c>
      <c r="F86" s="164">
        <v>6020</v>
      </c>
      <c r="G86" s="164">
        <v>6184</v>
      </c>
      <c r="H86" s="165">
        <f t="shared" si="37"/>
        <v>2.7242524916943456E-2</v>
      </c>
      <c r="I86" s="179">
        <f t="shared" si="35"/>
        <v>0.17121212121212115</v>
      </c>
      <c r="J86" s="165">
        <f t="shared" si="38"/>
        <v>8.1356431683751868E-3</v>
      </c>
      <c r="K86" s="164">
        <v>11108</v>
      </c>
      <c r="L86" s="164">
        <v>20133</v>
      </c>
      <c r="M86" s="164">
        <v>32432</v>
      </c>
      <c r="N86" s="164">
        <v>46149</v>
      </c>
      <c r="O86" s="164">
        <v>40975</v>
      </c>
      <c r="P86" s="165">
        <f t="shared" si="39"/>
        <v>-0.11211510541940239</v>
      </c>
      <c r="Q86" s="179">
        <f t="shared" si="9"/>
        <v>2.6887828592005762</v>
      </c>
      <c r="R86" s="165">
        <f t="shared" si="40"/>
        <v>1.1915712076846819E-2</v>
      </c>
      <c r="S86" s="164">
        <v>16388</v>
      </c>
      <c r="T86" s="164">
        <v>26003</v>
      </c>
      <c r="U86" s="164">
        <v>37742</v>
      </c>
      <c r="V86" s="164">
        <v>52169</v>
      </c>
      <c r="W86" s="164">
        <v>47159</v>
      </c>
      <c r="X86" s="165">
        <f t="shared" si="41"/>
        <v>-9.6034043205735165E-2</v>
      </c>
      <c r="Y86" s="179">
        <f t="shared" si="10"/>
        <v>1.8776543812545765</v>
      </c>
      <c r="Z86" s="165">
        <f t="shared" si="36"/>
        <v>9.2304366200489912E-3</v>
      </c>
    </row>
    <row r="87" spans="1:26" x14ac:dyDescent="0.25">
      <c r="A87" s="162" t="s">
        <v>128</v>
      </c>
      <c r="B87" s="163" t="s">
        <v>128</v>
      </c>
      <c r="C87" s="164">
        <v>921</v>
      </c>
      <c r="D87" s="164">
        <v>1133</v>
      </c>
      <c r="E87" s="164">
        <v>1155</v>
      </c>
      <c r="F87" s="164">
        <v>1481</v>
      </c>
      <c r="G87" s="164">
        <v>1612</v>
      </c>
      <c r="H87" s="165">
        <f t="shared" si="37"/>
        <v>8.8453747467927002E-2</v>
      </c>
      <c r="I87" s="179">
        <f t="shared" si="35"/>
        <v>0.75027144408251889</v>
      </c>
      <c r="J87" s="165">
        <f t="shared" si="38"/>
        <v>2.1207401014587323E-3</v>
      </c>
      <c r="K87" s="164">
        <v>2935</v>
      </c>
      <c r="L87" s="164">
        <v>4473</v>
      </c>
      <c r="M87" s="164">
        <v>6846</v>
      </c>
      <c r="N87" s="164">
        <v>11371</v>
      </c>
      <c r="O87" s="164">
        <v>11141</v>
      </c>
      <c r="P87" s="165">
        <f t="shared" si="39"/>
        <v>-2.0226892973353228E-2</v>
      </c>
      <c r="Q87" s="179">
        <f t="shared" ref="Q87:Q150" si="42">IFERROR(O87/K87-1,"-")</f>
        <v>2.7959114139693355</v>
      </c>
      <c r="R87" s="165">
        <f t="shared" si="40"/>
        <v>3.2398523062391804E-3</v>
      </c>
      <c r="S87" s="164">
        <v>3856</v>
      </c>
      <c r="T87" s="164">
        <v>5606</v>
      </c>
      <c r="U87" s="164">
        <v>8001</v>
      </c>
      <c r="V87" s="164">
        <v>12852</v>
      </c>
      <c r="W87" s="164">
        <v>12753</v>
      </c>
      <c r="X87" s="165">
        <f t="shared" si="41"/>
        <v>-7.7030812324929698E-3</v>
      </c>
      <c r="Y87" s="179">
        <f t="shared" ref="Y87:Y150" si="43">IFERROR(W87/S87-1,"-")</f>
        <v>2.3073132780082988</v>
      </c>
      <c r="Z87" s="165">
        <f t="shared" si="36"/>
        <v>1.9567782151717447E-3</v>
      </c>
    </row>
    <row r="88" spans="1:26" x14ac:dyDescent="0.25">
      <c r="A88" s="162" t="s">
        <v>124</v>
      </c>
      <c r="B88" s="163" t="s">
        <v>124</v>
      </c>
      <c r="C88" s="164">
        <v>804</v>
      </c>
      <c r="D88" s="164">
        <v>921</v>
      </c>
      <c r="E88" s="164">
        <v>774</v>
      </c>
      <c r="F88" s="164">
        <v>909</v>
      </c>
      <c r="G88" s="164">
        <v>892</v>
      </c>
      <c r="H88" s="165">
        <f t="shared" si="37"/>
        <v>-1.8701870187018743E-2</v>
      </c>
      <c r="I88" s="179">
        <f t="shared" si="35"/>
        <v>0.10945273631840791</v>
      </c>
      <c r="J88" s="165">
        <f t="shared" si="38"/>
        <v>1.1735112720230702E-3</v>
      </c>
      <c r="K88" s="164">
        <v>3904</v>
      </c>
      <c r="L88" s="164">
        <v>4162</v>
      </c>
      <c r="M88" s="164">
        <v>5572</v>
      </c>
      <c r="N88" s="164">
        <v>7126</v>
      </c>
      <c r="O88" s="164">
        <v>7672</v>
      </c>
      <c r="P88" s="165">
        <f t="shared" si="39"/>
        <v>7.6620825147347693E-2</v>
      </c>
      <c r="Q88" s="179">
        <f t="shared" si="42"/>
        <v>0.9651639344262295</v>
      </c>
      <c r="R88" s="165">
        <f t="shared" si="40"/>
        <v>2.2310516913622647E-3</v>
      </c>
      <c r="S88" s="164">
        <v>4708</v>
      </c>
      <c r="T88" s="164">
        <v>5083</v>
      </c>
      <c r="U88" s="164">
        <v>6346</v>
      </c>
      <c r="V88" s="164">
        <v>8035</v>
      </c>
      <c r="W88" s="164">
        <v>8564</v>
      </c>
      <c r="X88" s="165">
        <f t="shared" si="41"/>
        <v>6.5836963285625494E-2</v>
      </c>
      <c r="Y88" s="179">
        <f t="shared" si="43"/>
        <v>0.81903143585386573</v>
      </c>
      <c r="Z88" s="165">
        <f t="shared" si="36"/>
        <v>1.5520203166454057E-3</v>
      </c>
    </row>
    <row r="89" spans="1:26" x14ac:dyDescent="0.25">
      <c r="A89" s="162" t="s">
        <v>133</v>
      </c>
      <c r="B89" s="163" t="s">
        <v>133</v>
      </c>
      <c r="C89" s="164">
        <v>296</v>
      </c>
      <c r="D89" s="164">
        <v>433</v>
      </c>
      <c r="E89" s="164">
        <v>451</v>
      </c>
      <c r="F89" s="164">
        <v>500</v>
      </c>
      <c r="G89" s="164">
        <v>595</v>
      </c>
      <c r="H89" s="165">
        <f t="shared" si="37"/>
        <v>0.18999999999999995</v>
      </c>
      <c r="I89" s="179">
        <f t="shared" si="35"/>
        <v>1.0101351351351351</v>
      </c>
      <c r="J89" s="165">
        <f t="shared" si="38"/>
        <v>7.8277937988085967E-4</v>
      </c>
      <c r="K89" s="164">
        <v>781</v>
      </c>
      <c r="L89" s="164">
        <v>2952</v>
      </c>
      <c r="M89" s="164">
        <v>3352</v>
      </c>
      <c r="N89" s="164">
        <v>3068</v>
      </c>
      <c r="O89" s="164">
        <v>3215</v>
      </c>
      <c r="P89" s="165">
        <f t="shared" si="39"/>
        <v>4.7913950456323295E-2</v>
      </c>
      <c r="Q89" s="179">
        <f t="shared" si="42"/>
        <v>3.1165172855313701</v>
      </c>
      <c r="R89" s="165">
        <f t="shared" si="40"/>
        <v>9.3493628620042765E-4</v>
      </c>
      <c r="S89" s="164">
        <v>1077</v>
      </c>
      <c r="T89" s="164">
        <v>3385</v>
      </c>
      <c r="U89" s="164">
        <v>3803</v>
      </c>
      <c r="V89" s="164">
        <v>3568</v>
      </c>
      <c r="W89" s="164">
        <v>3810</v>
      </c>
      <c r="X89" s="165">
        <f t="shared" si="41"/>
        <v>6.7825112107623209E-2</v>
      </c>
      <c r="Y89" s="179">
        <f t="shared" si="43"/>
        <v>2.5376044568245124</v>
      </c>
      <c r="Z89" s="165">
        <f t="shared" si="36"/>
        <v>9.3008718313937564E-4</v>
      </c>
    </row>
    <row r="90" spans="1:26" x14ac:dyDescent="0.25">
      <c r="A90" s="162" t="s">
        <v>136</v>
      </c>
      <c r="B90" s="163" t="s">
        <v>136</v>
      </c>
      <c r="C90" s="164">
        <v>385</v>
      </c>
      <c r="D90" s="164">
        <v>658</v>
      </c>
      <c r="E90" s="164">
        <v>678</v>
      </c>
      <c r="F90" s="164">
        <v>636</v>
      </c>
      <c r="G90" s="164">
        <v>767</v>
      </c>
      <c r="H90" s="165">
        <f t="shared" si="37"/>
        <v>0.20597484276729561</v>
      </c>
      <c r="I90" s="179">
        <f t="shared" si="35"/>
        <v>0.99220779220779232</v>
      </c>
      <c r="J90" s="165">
        <f t="shared" si="38"/>
        <v>1.0090618224682679E-3</v>
      </c>
      <c r="K90" s="164">
        <v>947</v>
      </c>
      <c r="L90" s="164">
        <v>3040</v>
      </c>
      <c r="M90" s="164">
        <v>3739</v>
      </c>
      <c r="N90" s="164">
        <v>4092</v>
      </c>
      <c r="O90" s="164">
        <v>2810</v>
      </c>
      <c r="P90" s="165">
        <f t="shared" si="39"/>
        <v>-0.31329423264907141</v>
      </c>
      <c r="Q90" s="179">
        <f t="shared" si="42"/>
        <v>1.9672650475184792</v>
      </c>
      <c r="R90" s="165">
        <f t="shared" si="40"/>
        <v>8.1716048653909855E-4</v>
      </c>
      <c r="S90" s="164">
        <v>1332</v>
      </c>
      <c r="T90" s="164">
        <v>3698</v>
      </c>
      <c r="U90" s="164">
        <v>4417</v>
      </c>
      <c r="V90" s="164">
        <v>4728</v>
      </c>
      <c r="W90" s="164">
        <v>3577</v>
      </c>
      <c r="X90" s="165">
        <f t="shared" si="41"/>
        <v>-0.24344331641285955</v>
      </c>
      <c r="Y90" s="179">
        <f t="shared" si="43"/>
        <v>1.6854354354354353</v>
      </c>
      <c r="Z90" s="165">
        <f t="shared" si="36"/>
        <v>1.0802511406591171E-3</v>
      </c>
    </row>
    <row r="91" spans="1:26" x14ac:dyDescent="0.25">
      <c r="A91" s="167" t="s">
        <v>150</v>
      </c>
      <c r="B91" s="168" t="s">
        <v>150</v>
      </c>
      <c r="C91" s="169">
        <f>C83-SUM(C84:C90)</f>
        <v>13273</v>
      </c>
      <c r="D91" s="169">
        <f>D83-SUM(D84:D90)</f>
        <v>21554</v>
      </c>
      <c r="E91" s="169">
        <f>E83-SUM(E84:E90)</f>
        <v>23706</v>
      </c>
      <c r="F91" s="169">
        <f>F83-SUM(F84:F90)</f>
        <v>28432</v>
      </c>
      <c r="G91" s="169">
        <f>G83-SUM(G84:G90)</f>
        <v>29649</v>
      </c>
      <c r="H91" s="170">
        <f t="shared" si="37"/>
        <v>4.2803882948790006E-2</v>
      </c>
      <c r="I91" s="180">
        <f t="shared" si="35"/>
        <v>1.233782867475326</v>
      </c>
      <c r="J91" s="170">
        <f t="shared" si="38"/>
        <v>3.90060938388027E-2</v>
      </c>
      <c r="K91" s="169">
        <f>K83-SUM(K84:K90)</f>
        <v>37928</v>
      </c>
      <c r="L91" s="169">
        <f>L83-SUM(L84:L90)</f>
        <v>70455</v>
      </c>
      <c r="M91" s="169">
        <f>M83-SUM(M84:M90)</f>
        <v>95719</v>
      </c>
      <c r="N91" s="169">
        <f>N83-SUM(N84:N90)</f>
        <v>112723</v>
      </c>
      <c r="O91" s="169">
        <f>O83-SUM(O84:O90)</f>
        <v>112324</v>
      </c>
      <c r="P91" s="170">
        <f t="shared" si="39"/>
        <v>-3.5396502931965834E-3</v>
      </c>
      <c r="Q91" s="180">
        <f t="shared" si="42"/>
        <v>1.9615060113900022</v>
      </c>
      <c r="R91" s="170">
        <f t="shared" si="40"/>
        <v>3.2664318323849716E-2</v>
      </c>
      <c r="S91" s="169">
        <f>S83-SUM(S84:S90)</f>
        <v>51201</v>
      </c>
      <c r="T91" s="169">
        <f>T83-SUM(T84:T90)</f>
        <v>92009</v>
      </c>
      <c r="U91" s="169">
        <f>U83-SUM(U84:U90)</f>
        <v>119425</v>
      </c>
      <c r="V91" s="169">
        <f>V83-SUM(V84:V90)</f>
        <v>141155</v>
      </c>
      <c r="W91" s="169">
        <f>W83-SUM(W84:W90)</f>
        <v>141973</v>
      </c>
      <c r="X91" s="170">
        <f t="shared" si="41"/>
        <v>5.7950479968829072E-3</v>
      </c>
      <c r="Y91" s="180">
        <f t="shared" si="43"/>
        <v>1.7728559989062713</v>
      </c>
      <c r="Z91" s="170">
        <f t="shared" si="36"/>
        <v>2.9207378871001822E-2</v>
      </c>
    </row>
    <row r="92" spans="1:26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spans="1:26" x14ac:dyDescent="0.25">
      <c r="A93" s="1" t="s">
        <v>0</v>
      </c>
      <c r="B93" s="156" t="s">
        <v>73</v>
      </c>
      <c r="C93" s="176">
        <f>C94+C97</f>
        <v>0</v>
      </c>
      <c r="D93" s="176">
        <f>D94+D97</f>
        <v>5131</v>
      </c>
      <c r="E93" s="176">
        <f>E94+E97</f>
        <v>7607</v>
      </c>
      <c r="F93" s="176">
        <f>F94+F97</f>
        <v>7923</v>
      </c>
      <c r="G93" s="176">
        <f>G94+G97</f>
        <v>8662</v>
      </c>
      <c r="H93" s="177">
        <f>IFERROR(G93/F93-1,"-")</f>
        <v>9.3272750220875889E-2</v>
      </c>
      <c r="I93" s="177" t="str">
        <f t="shared" si="35"/>
        <v>-</v>
      </c>
      <c r="J93" s="177">
        <f>G93/G$9</f>
        <v>1.139568905634959E-2</v>
      </c>
      <c r="K93" s="176">
        <f>K94+K97</f>
        <v>0</v>
      </c>
      <c r="L93" s="176">
        <f>L94+L97</f>
        <v>46354</v>
      </c>
      <c r="M93" s="176">
        <f>M94+M97</f>
        <v>50550</v>
      </c>
      <c r="N93" s="176">
        <f>N94+N97</f>
        <v>49465</v>
      </c>
      <c r="O93" s="176">
        <f>O94+O97</f>
        <v>47923</v>
      </c>
      <c r="P93" s="177">
        <f>IFERROR(O93/N93-1,"-")</f>
        <v>-3.1173557060547807E-2</v>
      </c>
      <c r="Q93" s="177" t="str">
        <f t="shared" si="42"/>
        <v>-</v>
      </c>
      <c r="R93" s="177">
        <f>O93/O$9</f>
        <v>1.3936221351036733E-2</v>
      </c>
      <c r="S93" s="176">
        <f>S94+S97</f>
        <v>33444</v>
      </c>
      <c r="T93" s="176">
        <f>T94+T97</f>
        <v>51485</v>
      </c>
      <c r="U93" s="176">
        <f>U94+U97</f>
        <v>58157</v>
      </c>
      <c r="V93" s="176">
        <f>V94+V97</f>
        <v>57388</v>
      </c>
      <c r="W93" s="176">
        <f>W94+W97</f>
        <v>56585</v>
      </c>
      <c r="X93" s="177">
        <f>IFERROR(W93/V93-1,"-")</f>
        <v>-1.3992472293859359E-2</v>
      </c>
      <c r="Y93" s="177">
        <f t="shared" si="43"/>
        <v>0.69193278315990914</v>
      </c>
      <c r="Z93" s="177">
        <f t="shared" ref="Z93:Z105" si="44">U93/U$9</f>
        <v>1.4223265924227365E-2</v>
      </c>
    </row>
    <row r="94" spans="1:26" x14ac:dyDescent="0.25">
      <c r="A94" s="1" t="s">
        <v>101</v>
      </c>
      <c r="B94" s="159" t="s">
        <v>102</v>
      </c>
      <c r="C94" s="160">
        <v>0</v>
      </c>
      <c r="D94" s="160">
        <v>3937</v>
      </c>
      <c r="E94" s="160">
        <v>5346</v>
      </c>
      <c r="F94" s="160">
        <v>5742</v>
      </c>
      <c r="G94" s="160">
        <v>6217</v>
      </c>
      <c r="H94" s="161">
        <f>IFERROR(G94/F94-1,"-")</f>
        <v>8.2723789620341437E-2</v>
      </c>
      <c r="I94" s="178" t="str">
        <f t="shared" si="35"/>
        <v>-</v>
      </c>
      <c r="J94" s="161">
        <f>G94/G$9</f>
        <v>8.179057823057655E-3</v>
      </c>
      <c r="K94" s="160">
        <v>0</v>
      </c>
      <c r="L94" s="160">
        <v>29872</v>
      </c>
      <c r="M94" s="160">
        <v>32376</v>
      </c>
      <c r="N94" s="160">
        <v>30079</v>
      </c>
      <c r="O94" s="160">
        <v>29348</v>
      </c>
      <c r="P94" s="161">
        <f>IFERROR(O94/N94-1,"-")</f>
        <v>-2.4302669636623531E-2</v>
      </c>
      <c r="Q94" s="178" t="str">
        <f t="shared" si="42"/>
        <v>-</v>
      </c>
      <c r="R94" s="161">
        <f>O94/O$9</f>
        <v>8.5345288110140437E-3</v>
      </c>
      <c r="S94" s="160">
        <v>21732</v>
      </c>
      <c r="T94" s="160">
        <v>33809</v>
      </c>
      <c r="U94" s="160">
        <v>37722</v>
      </c>
      <c r="V94" s="160">
        <v>35821</v>
      </c>
      <c r="W94" s="160">
        <v>35565</v>
      </c>
      <c r="X94" s="161">
        <f>IFERROR(W94/V94-1,"-")</f>
        <v>-7.146645822282971E-3</v>
      </c>
      <c r="Y94" s="178">
        <f t="shared" si="43"/>
        <v>0.63652678078409708</v>
      </c>
      <c r="Z94" s="161">
        <f t="shared" si="44"/>
        <v>9.2255452859278282E-3</v>
      </c>
    </row>
    <row r="95" spans="1:26" x14ac:dyDescent="0.25">
      <c r="A95" s="162" t="s">
        <v>108</v>
      </c>
      <c r="B95" s="163" t="s">
        <v>108</v>
      </c>
      <c r="C95" s="164">
        <v>0</v>
      </c>
      <c r="D95" s="164">
        <v>2928</v>
      </c>
      <c r="E95" s="164">
        <v>3814</v>
      </c>
      <c r="F95" s="164">
        <v>4202</v>
      </c>
      <c r="G95" s="164">
        <v>4481</v>
      </c>
      <c r="H95" s="165">
        <f>IFERROR(G95/F95-1,"-")</f>
        <v>6.6396953831508787E-2</v>
      </c>
      <c r="I95" s="179" t="str">
        <f t="shared" si="35"/>
        <v>-</v>
      </c>
      <c r="J95" s="165">
        <f>G95/G$9</f>
        <v>5.8951838676405584E-3</v>
      </c>
      <c r="K95" s="164">
        <v>0</v>
      </c>
      <c r="L95" s="164">
        <v>13361</v>
      </c>
      <c r="M95" s="164">
        <v>8210</v>
      </c>
      <c r="N95" s="164">
        <v>7675</v>
      </c>
      <c r="O95" s="164">
        <v>9206</v>
      </c>
      <c r="P95" s="165">
        <f>IFERROR(O95/N95-1,"-")</f>
        <v>0.19947882736156353</v>
      </c>
      <c r="Q95" s="179" t="str">
        <f t="shared" si="42"/>
        <v>-</v>
      </c>
      <c r="R95" s="165">
        <f>O95/O$9</f>
        <v>2.6771457078572742E-3</v>
      </c>
      <c r="S95" s="164">
        <v>11001</v>
      </c>
      <c r="T95" s="164">
        <v>16289</v>
      </c>
      <c r="U95" s="164">
        <v>12024</v>
      </c>
      <c r="V95" s="164">
        <v>11877</v>
      </c>
      <c r="W95" s="164">
        <v>13687</v>
      </c>
      <c r="X95" s="165">
        <f>IFERROR(W95/V95-1,"-")</f>
        <v>0.15239538604024583</v>
      </c>
      <c r="Y95" s="179">
        <f t="shared" si="43"/>
        <v>0.24415962185255879</v>
      </c>
      <c r="Z95" s="165">
        <f t="shared" si="44"/>
        <v>2.9406700736439267E-3</v>
      </c>
    </row>
    <row r="96" spans="1:26" x14ac:dyDescent="0.25">
      <c r="A96" s="162" t="s">
        <v>105</v>
      </c>
      <c r="B96" s="163" t="s">
        <v>105</v>
      </c>
      <c r="C96" s="164">
        <v>0</v>
      </c>
      <c r="D96" s="164">
        <v>1009</v>
      </c>
      <c r="E96" s="164">
        <v>1532</v>
      </c>
      <c r="F96" s="164">
        <v>1540</v>
      </c>
      <c r="G96" s="164">
        <v>1736</v>
      </c>
      <c r="H96" s="165">
        <f>IFERROR(G96/F96-1,"-")</f>
        <v>0.1272727272727272</v>
      </c>
      <c r="I96" s="179" t="str">
        <f t="shared" si="35"/>
        <v>-</v>
      </c>
      <c r="J96" s="165">
        <f>G96/G$9</f>
        <v>2.2838739554170966E-3</v>
      </c>
      <c r="K96" s="164">
        <v>0</v>
      </c>
      <c r="L96" s="164">
        <v>16511</v>
      </c>
      <c r="M96" s="164">
        <v>24166</v>
      </c>
      <c r="N96" s="164">
        <v>22404</v>
      </c>
      <c r="O96" s="164">
        <v>20142</v>
      </c>
      <c r="P96" s="165">
        <f>IFERROR(O96/N96-1,"-")</f>
        <v>-0.10096411355115154</v>
      </c>
      <c r="Q96" s="179" t="str">
        <f t="shared" si="42"/>
        <v>-</v>
      </c>
      <c r="R96" s="165">
        <f>O96/O$9</f>
        <v>5.8573831031567694E-3</v>
      </c>
      <c r="S96" s="164">
        <v>10731</v>
      </c>
      <c r="T96" s="164">
        <v>17520</v>
      </c>
      <c r="U96" s="164">
        <v>25698</v>
      </c>
      <c r="V96" s="164">
        <v>23944</v>
      </c>
      <c r="W96" s="164">
        <v>21878</v>
      </c>
      <c r="X96" s="165">
        <f>IFERROR(W96/V96-1,"-")</f>
        <v>-8.6284664216505158E-2</v>
      </c>
      <c r="Y96" s="179">
        <f t="shared" si="43"/>
        <v>1.0387661914080701</v>
      </c>
      <c r="Z96" s="165">
        <f t="shared" si="44"/>
        <v>6.2848752122839011E-3</v>
      </c>
    </row>
    <row r="97" spans="1:26" x14ac:dyDescent="0.25">
      <c r="A97" s="1" t="s">
        <v>151</v>
      </c>
      <c r="B97" s="159" t="s">
        <v>112</v>
      </c>
      <c r="C97" s="160">
        <v>0</v>
      </c>
      <c r="D97" s="160">
        <v>1194</v>
      </c>
      <c r="E97" s="160">
        <v>2261</v>
      </c>
      <c r="F97" s="160">
        <v>2181</v>
      </c>
      <c r="G97" s="160">
        <v>2445</v>
      </c>
      <c r="H97" s="161">
        <f>IFERROR(G97/F97-1,"-")</f>
        <v>0.12104539202200826</v>
      </c>
      <c r="I97" s="178" t="str">
        <f t="shared" si="35"/>
        <v>-</v>
      </c>
      <c r="J97" s="161">
        <f>G97/G$9</f>
        <v>3.2166312332919359E-3</v>
      </c>
      <c r="K97" s="160">
        <v>0</v>
      </c>
      <c r="L97" s="160">
        <v>16482</v>
      </c>
      <c r="M97" s="160">
        <v>18174</v>
      </c>
      <c r="N97" s="160">
        <v>19386</v>
      </c>
      <c r="O97" s="160">
        <v>18575</v>
      </c>
      <c r="P97" s="161">
        <f>IFERROR(O97/N97-1,"-")</f>
        <v>-4.1834313422057123E-2</v>
      </c>
      <c r="Q97" s="178" t="str">
        <f t="shared" si="42"/>
        <v>-</v>
      </c>
      <c r="R97" s="161">
        <f>O97/O$9</f>
        <v>5.4016925400226885E-3</v>
      </c>
      <c r="S97" s="160">
        <v>11712</v>
      </c>
      <c r="T97" s="160">
        <v>17676</v>
      </c>
      <c r="U97" s="160">
        <v>20435</v>
      </c>
      <c r="V97" s="160">
        <v>21567</v>
      </c>
      <c r="W97" s="160">
        <v>21020</v>
      </c>
      <c r="X97" s="161">
        <f>IFERROR(W97/V97-1,"-")</f>
        <v>-2.5362822831177301E-2</v>
      </c>
      <c r="Y97" s="178">
        <f t="shared" si="43"/>
        <v>0.79474043715846987</v>
      </c>
      <c r="Z97" s="161">
        <f t="shared" si="44"/>
        <v>4.9977206382995371E-3</v>
      </c>
    </row>
    <row r="98" spans="1:26" x14ac:dyDescent="0.25">
      <c r="A98" s="162" t="s">
        <v>115</v>
      </c>
      <c r="B98" s="163" t="s">
        <v>115</v>
      </c>
      <c r="C98" s="164">
        <v>0</v>
      </c>
      <c r="D98" s="164">
        <v>50</v>
      </c>
      <c r="E98" s="164">
        <v>173</v>
      </c>
      <c r="F98" s="164">
        <v>203</v>
      </c>
      <c r="G98" s="164">
        <v>174</v>
      </c>
      <c r="H98" s="165">
        <f t="shared" ref="H98:H105" si="45">IFERROR(G98/F98-1,"-")</f>
        <v>-0.1428571428571429</v>
      </c>
      <c r="I98" s="179" t="str">
        <f t="shared" si="35"/>
        <v>-</v>
      </c>
      <c r="J98" s="165">
        <f t="shared" ref="J98:J105" si="46">G98/G$9</f>
        <v>2.28913633780285E-4</v>
      </c>
      <c r="K98" s="164">
        <v>0</v>
      </c>
      <c r="L98" s="164">
        <v>2353</v>
      </c>
      <c r="M98" s="164">
        <v>2622</v>
      </c>
      <c r="N98" s="164">
        <v>2827</v>
      </c>
      <c r="O98" s="164">
        <v>2377</v>
      </c>
      <c r="P98" s="165">
        <f t="shared" ref="P98:P105" si="47">IFERROR(O98/N98-1,"-")</f>
        <v>-0.15917934205871953</v>
      </c>
      <c r="Q98" s="179" t="str">
        <f t="shared" si="42"/>
        <v>-</v>
      </c>
      <c r="R98" s="165">
        <f t="shared" ref="R98:R105" si="48">O98/O$9</f>
        <v>6.9124216245673926E-4</v>
      </c>
      <c r="S98" s="164">
        <v>921</v>
      </c>
      <c r="T98" s="164">
        <v>2403</v>
      </c>
      <c r="U98" s="164">
        <v>2795</v>
      </c>
      <c r="V98" s="164">
        <v>3030</v>
      </c>
      <c r="W98" s="164">
        <v>2551</v>
      </c>
      <c r="X98" s="165">
        <f t="shared" ref="X98:X105" si="49">IFERROR(W98/V98-1,"-")</f>
        <v>-0.15808580858085808</v>
      </c>
      <c r="Y98" s="179">
        <f t="shared" si="43"/>
        <v>1.769815418023887</v>
      </c>
      <c r="Z98" s="165">
        <f t="shared" si="44"/>
        <v>6.8356394343269914E-4</v>
      </c>
    </row>
    <row r="99" spans="1:26" x14ac:dyDescent="0.25">
      <c r="A99" s="162" t="s">
        <v>118</v>
      </c>
      <c r="B99" s="163" t="s">
        <v>118</v>
      </c>
      <c r="C99" s="164">
        <v>0</v>
      </c>
      <c r="D99" s="164">
        <v>194</v>
      </c>
      <c r="E99" s="164">
        <v>319</v>
      </c>
      <c r="F99" s="164">
        <v>341</v>
      </c>
      <c r="G99" s="164">
        <v>375</v>
      </c>
      <c r="H99" s="165">
        <f t="shared" si="45"/>
        <v>9.9706744868035102E-2</v>
      </c>
      <c r="I99" s="179" t="str">
        <f t="shared" si="35"/>
        <v>-</v>
      </c>
      <c r="J99" s="165">
        <f t="shared" si="46"/>
        <v>4.9334834866440736E-4</v>
      </c>
      <c r="K99" s="164">
        <v>0</v>
      </c>
      <c r="L99" s="164">
        <v>3288</v>
      </c>
      <c r="M99" s="164">
        <v>3495</v>
      </c>
      <c r="N99" s="164">
        <v>3893</v>
      </c>
      <c r="O99" s="164">
        <v>3556</v>
      </c>
      <c r="P99" s="165">
        <f t="shared" si="47"/>
        <v>-8.6565630619059863E-2</v>
      </c>
      <c r="Q99" s="179" t="str">
        <f t="shared" si="42"/>
        <v>-</v>
      </c>
      <c r="R99" s="165">
        <f t="shared" si="48"/>
        <v>1.0341006014708306E-3</v>
      </c>
      <c r="S99" s="164">
        <v>2395</v>
      </c>
      <c r="T99" s="164">
        <v>3482</v>
      </c>
      <c r="U99" s="164">
        <v>3814</v>
      </c>
      <c r="V99" s="164">
        <v>4234</v>
      </c>
      <c r="W99" s="164">
        <v>3931</v>
      </c>
      <c r="X99" s="165">
        <f t="shared" si="49"/>
        <v>-7.1563533301842175E-2</v>
      </c>
      <c r="Y99" s="179">
        <f t="shared" si="43"/>
        <v>0.64133611691022963</v>
      </c>
      <c r="Z99" s="165">
        <f t="shared" si="44"/>
        <v>9.3277741690601598E-4</v>
      </c>
    </row>
    <row r="100" spans="1:26" x14ac:dyDescent="0.25">
      <c r="A100" s="162" t="s">
        <v>121</v>
      </c>
      <c r="B100" s="163" t="s">
        <v>121</v>
      </c>
      <c r="C100" s="164">
        <v>0</v>
      </c>
      <c r="D100" s="164">
        <v>346</v>
      </c>
      <c r="E100" s="164">
        <v>771</v>
      </c>
      <c r="F100" s="164">
        <v>574</v>
      </c>
      <c r="G100" s="164">
        <v>737</v>
      </c>
      <c r="H100" s="165">
        <f t="shared" si="45"/>
        <v>0.28397212543554007</v>
      </c>
      <c r="I100" s="179" t="str">
        <f t="shared" si="35"/>
        <v>-</v>
      </c>
      <c r="J100" s="165">
        <f t="shared" si="46"/>
        <v>9.6959395457511528E-4</v>
      </c>
      <c r="K100" s="164">
        <v>0</v>
      </c>
      <c r="L100" s="164">
        <v>3066</v>
      </c>
      <c r="M100" s="164">
        <v>3114</v>
      </c>
      <c r="N100" s="164">
        <v>3111</v>
      </c>
      <c r="O100" s="164">
        <v>2964</v>
      </c>
      <c r="P100" s="165">
        <f t="shared" si="47"/>
        <v>-4.7251687560269984E-2</v>
      </c>
      <c r="Q100" s="179" t="str">
        <f t="shared" si="42"/>
        <v>-</v>
      </c>
      <c r="R100" s="165">
        <f t="shared" si="48"/>
        <v>8.6194437085476445E-4</v>
      </c>
      <c r="S100" s="164">
        <v>3541</v>
      </c>
      <c r="T100" s="164">
        <v>3412</v>
      </c>
      <c r="U100" s="164">
        <v>3885</v>
      </c>
      <c r="V100" s="164">
        <v>3685</v>
      </c>
      <c r="W100" s="164">
        <v>3701</v>
      </c>
      <c r="X100" s="165">
        <f t="shared" si="49"/>
        <v>4.3419267299864561E-3</v>
      </c>
      <c r="Y100" s="179">
        <f t="shared" si="43"/>
        <v>4.5184975995481436E-2</v>
      </c>
      <c r="Z100" s="165">
        <f t="shared" si="44"/>
        <v>9.5014165303614897E-4</v>
      </c>
    </row>
    <row r="101" spans="1:26" x14ac:dyDescent="0.25">
      <c r="A101" s="162" t="s">
        <v>128</v>
      </c>
      <c r="B101" s="163" t="s">
        <v>128</v>
      </c>
      <c r="C101" s="164">
        <v>0</v>
      </c>
      <c r="D101" s="164">
        <v>32</v>
      </c>
      <c r="E101" s="164">
        <v>58</v>
      </c>
      <c r="F101" s="164">
        <v>90</v>
      </c>
      <c r="G101" s="164">
        <v>62</v>
      </c>
      <c r="H101" s="165">
        <f t="shared" si="45"/>
        <v>-0.31111111111111112</v>
      </c>
      <c r="I101" s="179" t="str">
        <f t="shared" si="35"/>
        <v>-</v>
      </c>
      <c r="J101" s="165">
        <f t="shared" si="46"/>
        <v>8.1566926979182011E-5</v>
      </c>
      <c r="K101" s="164">
        <v>0</v>
      </c>
      <c r="L101" s="164">
        <v>1140</v>
      </c>
      <c r="M101" s="164">
        <v>880</v>
      </c>
      <c r="N101" s="164">
        <v>843</v>
      </c>
      <c r="O101" s="164">
        <v>838</v>
      </c>
      <c r="P101" s="165">
        <f t="shared" si="47"/>
        <v>-5.9311981020165883E-3</v>
      </c>
      <c r="Q101" s="179" t="str">
        <f t="shared" si="42"/>
        <v>-</v>
      </c>
      <c r="R101" s="165">
        <f t="shared" si="48"/>
        <v>2.4369412374368845E-4</v>
      </c>
      <c r="S101" s="164">
        <v>432</v>
      </c>
      <c r="T101" s="164">
        <v>1172</v>
      </c>
      <c r="U101" s="164">
        <v>938</v>
      </c>
      <c r="V101" s="164">
        <v>933</v>
      </c>
      <c r="W101" s="164">
        <v>900</v>
      </c>
      <c r="X101" s="165">
        <f t="shared" si="49"/>
        <v>-3.5369774919614128E-2</v>
      </c>
      <c r="Y101" s="179">
        <f t="shared" si="43"/>
        <v>1.0833333333333335</v>
      </c>
      <c r="Z101" s="165">
        <f t="shared" si="44"/>
        <v>2.2940357028260173E-4</v>
      </c>
    </row>
    <row r="102" spans="1:26" x14ac:dyDescent="0.25">
      <c r="A102" s="162" t="s">
        <v>124</v>
      </c>
      <c r="B102" s="163" t="s">
        <v>124</v>
      </c>
      <c r="C102" s="164">
        <v>0</v>
      </c>
      <c r="D102" s="164">
        <v>15</v>
      </c>
      <c r="E102" s="164">
        <v>87</v>
      </c>
      <c r="F102" s="164">
        <v>64</v>
      </c>
      <c r="G102" s="164">
        <v>78</v>
      </c>
      <c r="H102" s="165">
        <f t="shared" si="45"/>
        <v>0.21875</v>
      </c>
      <c r="I102" s="179" t="str">
        <f t="shared" si="35"/>
        <v>-</v>
      </c>
      <c r="J102" s="165">
        <f t="shared" si="46"/>
        <v>1.0261645652219672E-4</v>
      </c>
      <c r="K102" s="164">
        <v>0</v>
      </c>
      <c r="L102" s="164">
        <v>667</v>
      </c>
      <c r="M102" s="164">
        <v>563</v>
      </c>
      <c r="N102" s="164">
        <v>839</v>
      </c>
      <c r="O102" s="164">
        <v>761</v>
      </c>
      <c r="P102" s="165">
        <f t="shared" si="47"/>
        <v>-9.2967818831942828E-2</v>
      </c>
      <c r="Q102" s="179" t="str">
        <f t="shared" si="42"/>
        <v>-</v>
      </c>
      <c r="R102" s="165">
        <f t="shared" si="48"/>
        <v>2.213021815858555E-4</v>
      </c>
      <c r="S102" s="164">
        <v>507</v>
      </c>
      <c r="T102" s="164">
        <v>682</v>
      </c>
      <c r="U102" s="164">
        <v>650</v>
      </c>
      <c r="V102" s="164">
        <v>903</v>
      </c>
      <c r="W102" s="164">
        <v>839</v>
      </c>
      <c r="X102" s="165">
        <f t="shared" si="49"/>
        <v>-7.0874861572535974E-2</v>
      </c>
      <c r="Y102" s="179">
        <f t="shared" si="43"/>
        <v>0.65483234714003946</v>
      </c>
      <c r="Z102" s="165">
        <f t="shared" si="44"/>
        <v>1.58968358937837E-4</v>
      </c>
    </row>
    <row r="103" spans="1:26" x14ac:dyDescent="0.25">
      <c r="A103" s="162" t="s">
        <v>133</v>
      </c>
      <c r="B103" s="163" t="s">
        <v>133</v>
      </c>
      <c r="C103" s="164">
        <v>0</v>
      </c>
      <c r="D103" s="164">
        <v>10</v>
      </c>
      <c r="E103" s="164">
        <v>22</v>
      </c>
      <c r="F103" s="164">
        <v>28</v>
      </c>
      <c r="G103" s="164">
        <v>12</v>
      </c>
      <c r="H103" s="165">
        <f t="shared" si="45"/>
        <v>-0.5714285714285714</v>
      </c>
      <c r="I103" s="179" t="str">
        <f t="shared" si="35"/>
        <v>-</v>
      </c>
      <c r="J103" s="165">
        <f t="shared" si="46"/>
        <v>1.5787147157261037E-5</v>
      </c>
      <c r="K103" s="164">
        <v>0</v>
      </c>
      <c r="L103" s="164">
        <v>260</v>
      </c>
      <c r="M103" s="164">
        <v>131</v>
      </c>
      <c r="N103" s="164">
        <v>202</v>
      </c>
      <c r="O103" s="164">
        <v>173</v>
      </c>
      <c r="P103" s="165">
        <f t="shared" si="47"/>
        <v>-0.14356435643564358</v>
      </c>
      <c r="Q103" s="179" t="str">
        <f t="shared" si="42"/>
        <v>-</v>
      </c>
      <c r="R103" s="165">
        <f t="shared" si="48"/>
        <v>5.0309168744222082E-5</v>
      </c>
      <c r="S103" s="164">
        <v>105</v>
      </c>
      <c r="T103" s="164">
        <v>270</v>
      </c>
      <c r="U103" s="164">
        <v>153</v>
      </c>
      <c r="V103" s="164">
        <v>230</v>
      </c>
      <c r="W103" s="164">
        <v>185</v>
      </c>
      <c r="X103" s="165">
        <f t="shared" si="49"/>
        <v>-0.19565217391304346</v>
      </c>
      <c r="Y103" s="179">
        <f t="shared" si="43"/>
        <v>0.76190476190476186</v>
      </c>
      <c r="Z103" s="165">
        <f t="shared" si="44"/>
        <v>3.741870602690625E-5</v>
      </c>
    </row>
    <row r="104" spans="1:26" x14ac:dyDescent="0.25">
      <c r="A104" s="162" t="s">
        <v>136</v>
      </c>
      <c r="B104" s="163" t="s">
        <v>136</v>
      </c>
      <c r="C104" s="164">
        <v>0</v>
      </c>
      <c r="D104" s="164">
        <v>11</v>
      </c>
      <c r="E104" s="164">
        <v>10</v>
      </c>
      <c r="F104" s="164">
        <v>25</v>
      </c>
      <c r="G104" s="164">
        <v>8</v>
      </c>
      <c r="H104" s="165">
        <f t="shared" si="45"/>
        <v>-0.67999999999999994</v>
      </c>
      <c r="I104" s="179" t="str">
        <f t="shared" si="35"/>
        <v>-</v>
      </c>
      <c r="J104" s="165">
        <f t="shared" si="46"/>
        <v>1.0524764771507357E-5</v>
      </c>
      <c r="K104" s="164">
        <v>0</v>
      </c>
      <c r="L104" s="164">
        <v>157</v>
      </c>
      <c r="M104" s="164">
        <v>260</v>
      </c>
      <c r="N104" s="164">
        <v>359</v>
      </c>
      <c r="O104" s="164">
        <v>231</v>
      </c>
      <c r="P104" s="165">
        <f t="shared" si="47"/>
        <v>-0.35654596100278546</v>
      </c>
      <c r="Q104" s="179" t="str">
        <f t="shared" si="42"/>
        <v>-</v>
      </c>
      <c r="R104" s="165">
        <f t="shared" si="48"/>
        <v>6.7175826473498844E-5</v>
      </c>
      <c r="S104" s="164">
        <v>96</v>
      </c>
      <c r="T104" s="164">
        <v>168</v>
      </c>
      <c r="U104" s="164">
        <v>270</v>
      </c>
      <c r="V104" s="164">
        <v>384</v>
      </c>
      <c r="W104" s="164">
        <v>239</v>
      </c>
      <c r="X104" s="165">
        <f t="shared" si="49"/>
        <v>-0.37760416666666663</v>
      </c>
      <c r="Y104" s="179">
        <f t="shared" si="43"/>
        <v>1.4895833333333335</v>
      </c>
      <c r="Z104" s="165">
        <f t="shared" si="44"/>
        <v>6.6033010635716913E-5</v>
      </c>
    </row>
    <row r="105" spans="1:26" x14ac:dyDescent="0.25">
      <c r="A105" s="167" t="s">
        <v>150</v>
      </c>
      <c r="B105" s="168" t="s">
        <v>150</v>
      </c>
      <c r="C105" s="169">
        <f>C97-SUM(C98:C104)</f>
        <v>0</v>
      </c>
      <c r="D105" s="169">
        <f>D97-SUM(D98:D104)</f>
        <v>536</v>
      </c>
      <c r="E105" s="169">
        <f>E97-SUM(E98:E104)</f>
        <v>821</v>
      </c>
      <c r="F105" s="169">
        <f>F97-SUM(F98:F104)</f>
        <v>856</v>
      </c>
      <c r="G105" s="169">
        <f>G97-SUM(G98:G104)</f>
        <v>999</v>
      </c>
      <c r="H105" s="170">
        <f t="shared" si="45"/>
        <v>0.1670560747663552</v>
      </c>
      <c r="I105" s="180" t="str">
        <f t="shared" si="35"/>
        <v>-</v>
      </c>
      <c r="J105" s="170">
        <f t="shared" si="46"/>
        <v>1.3142800008419811E-3</v>
      </c>
      <c r="K105" s="169">
        <f>K97-SUM(K98:K104)</f>
        <v>0</v>
      </c>
      <c r="L105" s="169">
        <f>L97-SUM(L98:L104)</f>
        <v>5551</v>
      </c>
      <c r="M105" s="169">
        <f>M97-SUM(M98:M104)</f>
        <v>7109</v>
      </c>
      <c r="N105" s="169">
        <f>N97-SUM(N98:N104)</f>
        <v>7312</v>
      </c>
      <c r="O105" s="169">
        <f>O97-SUM(O98:O104)</f>
        <v>7675</v>
      </c>
      <c r="P105" s="170">
        <f t="shared" si="47"/>
        <v>4.9644420131291112E-2</v>
      </c>
      <c r="Q105" s="180" t="str">
        <f t="shared" si="42"/>
        <v>-</v>
      </c>
      <c r="R105" s="170">
        <f t="shared" si="48"/>
        <v>2.2319241046930894E-3</v>
      </c>
      <c r="S105" s="169">
        <f>S97-SUM(S98:S104)</f>
        <v>3715</v>
      </c>
      <c r="T105" s="169">
        <f>T97-SUM(T98:T104)</f>
        <v>6087</v>
      </c>
      <c r="U105" s="169">
        <f>U97-SUM(U98:U104)</f>
        <v>7930</v>
      </c>
      <c r="V105" s="169">
        <f>V97-SUM(V98:V104)</f>
        <v>8168</v>
      </c>
      <c r="W105" s="169">
        <f>W97-SUM(W98:W104)</f>
        <v>8674</v>
      </c>
      <c r="X105" s="170">
        <f t="shared" si="49"/>
        <v>6.1949069539666946E-2</v>
      </c>
      <c r="Y105" s="180">
        <f t="shared" si="43"/>
        <v>1.3348586810228804</v>
      </c>
      <c r="Z105" s="170">
        <f t="shared" si="44"/>
        <v>1.9394139790416115E-3</v>
      </c>
    </row>
    <row r="106" spans="1:26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</row>
    <row r="107" spans="1:26" x14ac:dyDescent="0.25">
      <c r="A107" s="1" t="s">
        <v>0</v>
      </c>
      <c r="B107" s="156" t="s">
        <v>73</v>
      </c>
      <c r="C107" s="176">
        <f>C108+C111</f>
        <v>0</v>
      </c>
      <c r="D107" s="176">
        <f>D108+D111</f>
        <v>0</v>
      </c>
      <c r="E107" s="176">
        <f>E108+E111</f>
        <v>0</v>
      </c>
      <c r="F107" s="176">
        <f>F108+F111</f>
        <v>0</v>
      </c>
      <c r="G107" s="176">
        <f>G108+G111</f>
        <v>0</v>
      </c>
      <c r="H107" s="177" t="str">
        <f>IFERROR(G107/F107-1,"-")</f>
        <v>-</v>
      </c>
      <c r="I107" s="177" t="str">
        <f t="shared" si="35"/>
        <v>-</v>
      </c>
      <c r="J107" s="177">
        <f>G107/G$9</f>
        <v>0</v>
      </c>
      <c r="K107" s="176">
        <f>K108+K111</f>
        <v>0</v>
      </c>
      <c r="L107" s="176">
        <f>L108+L111</f>
        <v>0</v>
      </c>
      <c r="M107" s="176">
        <f>M108+M111</f>
        <v>0</v>
      </c>
      <c r="N107" s="176">
        <f>N108+N111</f>
        <v>0</v>
      </c>
      <c r="O107" s="176">
        <f>O108+O111</f>
        <v>0</v>
      </c>
      <c r="P107" s="177" t="str">
        <f>IFERROR(O107/N107-1,"-")</f>
        <v>-</v>
      </c>
      <c r="Q107" s="177" t="str">
        <f t="shared" si="42"/>
        <v>-</v>
      </c>
      <c r="R107" s="177">
        <f>O107/O$9</f>
        <v>0</v>
      </c>
      <c r="S107" s="176">
        <f>S108+S111</f>
        <v>95997</v>
      </c>
      <c r="T107" s="176">
        <f>T108+T111</f>
        <v>169794</v>
      </c>
      <c r="U107" s="176">
        <f>U108+U111</f>
        <v>220761</v>
      </c>
      <c r="V107" s="176">
        <f>V108+V111</f>
        <v>207278</v>
      </c>
      <c r="W107" s="176">
        <f>W108+W111</f>
        <v>217984</v>
      </c>
      <c r="X107" s="177">
        <f>IFERROR(W107/V107-1,"-")</f>
        <v>5.1650440471251224E-2</v>
      </c>
      <c r="Y107" s="177">
        <f t="shared" si="43"/>
        <v>1.270737627217517</v>
      </c>
      <c r="Z107" s="177">
        <f t="shared" ref="Z107:Z119" si="50">U107/U$9</f>
        <v>5.3990790596116674E-2</v>
      </c>
    </row>
    <row r="108" spans="1:26" x14ac:dyDescent="0.25">
      <c r="A108" s="1" t="s">
        <v>101</v>
      </c>
      <c r="B108" s="159" t="s">
        <v>102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1" t="str">
        <f>IFERROR(G108/F108-1,"-")</f>
        <v>-</v>
      </c>
      <c r="I108" s="178" t="str">
        <f t="shared" si="35"/>
        <v>-</v>
      </c>
      <c r="J108" s="161">
        <f>G108/G$9</f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1" t="str">
        <f>IFERROR(O108/N108-1,"-")</f>
        <v>-</v>
      </c>
      <c r="Q108" s="178" t="str">
        <f t="shared" si="42"/>
        <v>-</v>
      </c>
      <c r="R108" s="161">
        <f>O108/O$9</f>
        <v>0</v>
      </c>
      <c r="S108" s="160">
        <v>39659</v>
      </c>
      <c r="T108" s="160">
        <v>41132</v>
      </c>
      <c r="U108" s="160">
        <v>48543</v>
      </c>
      <c r="V108" s="160">
        <v>43479</v>
      </c>
      <c r="W108" s="160">
        <v>46333</v>
      </c>
      <c r="X108" s="161">
        <f>IFERROR(W108/V108-1,"-")</f>
        <v>6.5640884104970265E-2</v>
      </c>
      <c r="Y108" s="178">
        <f t="shared" si="43"/>
        <v>0.16828462644040454</v>
      </c>
      <c r="Z108" s="161">
        <f t="shared" si="50"/>
        <v>1.1872001612183726E-2</v>
      </c>
    </row>
    <row r="109" spans="1:26" x14ac:dyDescent="0.25">
      <c r="A109" s="162" t="s">
        <v>108</v>
      </c>
      <c r="B109" s="163" t="s">
        <v>108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5" t="str">
        <f>IFERROR(G109/F109-1,"-")</f>
        <v>-</v>
      </c>
      <c r="I109" s="179" t="str">
        <f t="shared" si="35"/>
        <v>-</v>
      </c>
      <c r="J109" s="165">
        <f>G109/G$9</f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5" t="str">
        <f>IFERROR(O109/N109-1,"-")</f>
        <v>-</v>
      </c>
      <c r="Q109" s="179" t="str">
        <f t="shared" si="42"/>
        <v>-</v>
      </c>
      <c r="R109" s="165">
        <f>O109/O$9</f>
        <v>0</v>
      </c>
      <c r="S109" s="164">
        <v>20351</v>
      </c>
      <c r="T109" s="164">
        <v>11031</v>
      </c>
      <c r="U109" s="164">
        <v>14560</v>
      </c>
      <c r="V109" s="164">
        <v>12208</v>
      </c>
      <c r="W109" s="164">
        <v>17174</v>
      </c>
      <c r="X109" s="165">
        <f>IFERROR(W109/V109-1,"-")</f>
        <v>0.40678243774574052</v>
      </c>
      <c r="Y109" s="179">
        <f t="shared" si="43"/>
        <v>-0.15611026485184998</v>
      </c>
      <c r="Z109" s="165">
        <f t="shared" si="50"/>
        <v>3.5608912402075492E-3</v>
      </c>
    </row>
    <row r="110" spans="1:26" x14ac:dyDescent="0.25">
      <c r="A110" s="162" t="s">
        <v>105</v>
      </c>
      <c r="B110" s="163" t="s">
        <v>105</v>
      </c>
      <c r="C110" s="164">
        <v>0</v>
      </c>
      <c r="D110" s="164">
        <v>0</v>
      </c>
      <c r="E110" s="164">
        <v>0</v>
      </c>
      <c r="F110" s="164">
        <v>0</v>
      </c>
      <c r="G110" s="164">
        <v>0</v>
      </c>
      <c r="H110" s="165" t="str">
        <f>IFERROR(G110/F110-1,"-")</f>
        <v>-</v>
      </c>
      <c r="I110" s="179" t="str">
        <f t="shared" si="35"/>
        <v>-</v>
      </c>
      <c r="J110" s="165">
        <f>G110/G$9</f>
        <v>0</v>
      </c>
      <c r="K110" s="164">
        <v>0</v>
      </c>
      <c r="L110" s="164">
        <v>0</v>
      </c>
      <c r="M110" s="164">
        <v>0</v>
      </c>
      <c r="N110" s="164">
        <v>0</v>
      </c>
      <c r="O110" s="164">
        <v>0</v>
      </c>
      <c r="P110" s="165" t="str">
        <f>IFERROR(O110/N110-1,"-")</f>
        <v>-</v>
      </c>
      <c r="Q110" s="179" t="str">
        <f t="shared" si="42"/>
        <v>-</v>
      </c>
      <c r="R110" s="165">
        <f>O110/O$9</f>
        <v>0</v>
      </c>
      <c r="S110" s="164">
        <v>19308</v>
      </c>
      <c r="T110" s="164">
        <v>30101</v>
      </c>
      <c r="U110" s="164">
        <v>33983</v>
      </c>
      <c r="V110" s="164">
        <v>31271</v>
      </c>
      <c r="W110" s="164">
        <v>29159</v>
      </c>
      <c r="X110" s="165">
        <f>IFERROR(W110/V110-1,"-")</f>
        <v>-6.7538614051357526E-2</v>
      </c>
      <c r="Y110" s="179">
        <f t="shared" si="43"/>
        <v>0.51020302465299361</v>
      </c>
      <c r="Z110" s="165">
        <f t="shared" si="50"/>
        <v>8.3111103719761773E-3</v>
      </c>
    </row>
    <row r="111" spans="1:26" x14ac:dyDescent="0.25">
      <c r="A111" s="1" t="s">
        <v>151</v>
      </c>
      <c r="B111" s="159" t="s">
        <v>112</v>
      </c>
      <c r="C111" s="160">
        <v>0</v>
      </c>
      <c r="D111" s="160">
        <v>0</v>
      </c>
      <c r="E111" s="160">
        <v>0</v>
      </c>
      <c r="F111" s="160">
        <v>0</v>
      </c>
      <c r="G111" s="160">
        <v>0</v>
      </c>
      <c r="H111" s="161" t="str">
        <f>IFERROR(G111/F111-1,"-")</f>
        <v>-</v>
      </c>
      <c r="I111" s="178" t="str">
        <f t="shared" si="35"/>
        <v>-</v>
      </c>
      <c r="J111" s="161">
        <f>G111/G$9</f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1" t="str">
        <f>IFERROR(O111/N111-1,"-")</f>
        <v>-</v>
      </c>
      <c r="Q111" s="178" t="str">
        <f t="shared" si="42"/>
        <v>-</v>
      </c>
      <c r="R111" s="161">
        <f>O111/O$9</f>
        <v>0</v>
      </c>
      <c r="S111" s="160">
        <v>56338</v>
      </c>
      <c r="T111" s="160">
        <v>128662</v>
      </c>
      <c r="U111" s="160">
        <v>172218</v>
      </c>
      <c r="V111" s="160">
        <v>163799</v>
      </c>
      <c r="W111" s="160">
        <v>171651</v>
      </c>
      <c r="X111" s="161">
        <f>IFERROR(W111/V111-1,"-")</f>
        <v>4.7936800590968165E-2</v>
      </c>
      <c r="Y111" s="178">
        <f t="shared" si="43"/>
        <v>2.0468067734033868</v>
      </c>
      <c r="Z111" s="161">
        <f t="shared" si="50"/>
        <v>4.2118788983932946E-2</v>
      </c>
    </row>
    <row r="112" spans="1:26" x14ac:dyDescent="0.25">
      <c r="A112" s="162" t="s">
        <v>115</v>
      </c>
      <c r="B112" s="163" t="s">
        <v>115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5" t="str">
        <f t="shared" ref="H112:H119" si="51">IFERROR(G112/F112-1,"-")</f>
        <v>-</v>
      </c>
      <c r="I112" s="179" t="str">
        <f t="shared" si="35"/>
        <v>-</v>
      </c>
      <c r="J112" s="165">
        <f t="shared" ref="J112:J119" si="52">G112/G$9</f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5" t="str">
        <f t="shared" ref="P112:P119" si="53">IFERROR(O112/N112-1,"-")</f>
        <v>-</v>
      </c>
      <c r="Q112" s="179" t="str">
        <f t="shared" si="42"/>
        <v>-</v>
      </c>
      <c r="R112" s="165">
        <f t="shared" ref="R112:R119" si="54">O112/O$9</f>
        <v>0</v>
      </c>
      <c r="S112" s="164">
        <v>23009</v>
      </c>
      <c r="T112" s="164">
        <v>77726</v>
      </c>
      <c r="U112" s="164">
        <v>113230</v>
      </c>
      <c r="V112" s="164">
        <v>102157</v>
      </c>
      <c r="W112" s="164">
        <v>102824</v>
      </c>
      <c r="X112" s="165">
        <f t="shared" ref="X112:X119" si="55">IFERROR(W112/V112-1,"-")</f>
        <v>6.5291658917157047E-3</v>
      </c>
      <c r="Y112" s="179">
        <f t="shared" si="43"/>
        <v>3.4688600112999257</v>
      </c>
      <c r="Z112" s="165">
        <f t="shared" si="50"/>
        <v>2.7692288126971207E-2</v>
      </c>
    </row>
    <row r="113" spans="1:26" x14ac:dyDescent="0.25">
      <c r="A113" s="162" t="s">
        <v>118</v>
      </c>
      <c r="B113" s="163" t="s">
        <v>118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5" t="str">
        <f t="shared" si="51"/>
        <v>-</v>
      </c>
      <c r="I113" s="179" t="str">
        <f t="shared" si="35"/>
        <v>-</v>
      </c>
      <c r="J113" s="165">
        <f t="shared" si="52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5" t="str">
        <f t="shared" si="53"/>
        <v>-</v>
      </c>
      <c r="Q113" s="179" t="str">
        <f t="shared" si="42"/>
        <v>-</v>
      </c>
      <c r="R113" s="165">
        <f t="shared" si="54"/>
        <v>0</v>
      </c>
      <c r="S113" s="164">
        <v>6854</v>
      </c>
      <c r="T113" s="164">
        <v>5917</v>
      </c>
      <c r="U113" s="164">
        <v>7594</v>
      </c>
      <c r="V113" s="164">
        <v>7215</v>
      </c>
      <c r="W113" s="164">
        <v>8179</v>
      </c>
      <c r="X113" s="165">
        <f t="shared" si="55"/>
        <v>0.13361053361053354</v>
      </c>
      <c r="Y113" s="179">
        <f t="shared" si="43"/>
        <v>0.19331777064487898</v>
      </c>
      <c r="Z113" s="165">
        <f t="shared" si="50"/>
        <v>1.8572395658060527E-3</v>
      </c>
    </row>
    <row r="114" spans="1:26" x14ac:dyDescent="0.25">
      <c r="A114" s="162" t="s">
        <v>121</v>
      </c>
      <c r="B114" s="163" t="s">
        <v>121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5" t="str">
        <f t="shared" si="51"/>
        <v>-</v>
      </c>
      <c r="I114" s="179" t="str">
        <f t="shared" si="35"/>
        <v>-</v>
      </c>
      <c r="J114" s="165">
        <f t="shared" si="52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5" t="str">
        <f t="shared" si="53"/>
        <v>-</v>
      </c>
      <c r="Q114" s="179" t="str">
        <f t="shared" si="42"/>
        <v>-</v>
      </c>
      <c r="R114" s="165">
        <f t="shared" si="54"/>
        <v>0</v>
      </c>
      <c r="S114" s="164">
        <v>6300</v>
      </c>
      <c r="T114" s="164">
        <v>8638</v>
      </c>
      <c r="U114" s="164">
        <v>12056</v>
      </c>
      <c r="V114" s="164">
        <v>12800</v>
      </c>
      <c r="W114" s="164">
        <v>14175</v>
      </c>
      <c r="X114" s="165">
        <f t="shared" si="55"/>
        <v>0.107421875</v>
      </c>
      <c r="Y114" s="179">
        <f t="shared" si="43"/>
        <v>1.25</v>
      </c>
      <c r="Z114" s="165">
        <f t="shared" si="50"/>
        <v>2.9484962082377891E-3</v>
      </c>
    </row>
    <row r="115" spans="1:26" x14ac:dyDescent="0.25">
      <c r="A115" s="162" t="s">
        <v>128</v>
      </c>
      <c r="B115" s="163" t="s">
        <v>128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5" t="str">
        <f t="shared" si="51"/>
        <v>-</v>
      </c>
      <c r="I115" s="179" t="str">
        <f t="shared" si="35"/>
        <v>-</v>
      </c>
      <c r="J115" s="165">
        <f t="shared" si="52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5" t="str">
        <f t="shared" si="53"/>
        <v>-</v>
      </c>
      <c r="Q115" s="179" t="str">
        <f t="shared" si="42"/>
        <v>-</v>
      </c>
      <c r="R115" s="165">
        <f t="shared" si="54"/>
        <v>0</v>
      </c>
      <c r="S115" s="164">
        <v>3529</v>
      </c>
      <c r="T115" s="164">
        <v>5894</v>
      </c>
      <c r="U115" s="164">
        <v>6032</v>
      </c>
      <c r="V115" s="164">
        <v>5918</v>
      </c>
      <c r="W115" s="164">
        <v>5786</v>
      </c>
      <c r="X115" s="165">
        <f t="shared" si="55"/>
        <v>-2.2304832713754608E-2</v>
      </c>
      <c r="Y115" s="179">
        <f t="shared" si="43"/>
        <v>0.63955794842731661</v>
      </c>
      <c r="Z115" s="165">
        <f t="shared" si="50"/>
        <v>1.4752263709431274E-3</v>
      </c>
    </row>
    <row r="116" spans="1:26" x14ac:dyDescent="0.25">
      <c r="A116" s="162" t="s">
        <v>124</v>
      </c>
      <c r="B116" s="163" t="s">
        <v>124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5" t="str">
        <f t="shared" si="51"/>
        <v>-</v>
      </c>
      <c r="I116" s="179" t="str">
        <f t="shared" si="35"/>
        <v>-</v>
      </c>
      <c r="J116" s="165">
        <f t="shared" si="52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5" t="str">
        <f t="shared" si="53"/>
        <v>-</v>
      </c>
      <c r="Q116" s="179" t="str">
        <f t="shared" si="42"/>
        <v>-</v>
      </c>
      <c r="R116" s="165">
        <f t="shared" si="54"/>
        <v>0</v>
      </c>
      <c r="S116" s="164">
        <v>4170</v>
      </c>
      <c r="T116" s="164">
        <v>4317</v>
      </c>
      <c r="U116" s="164">
        <v>4916</v>
      </c>
      <c r="V116" s="164">
        <v>4686</v>
      </c>
      <c r="W116" s="164">
        <v>4352</v>
      </c>
      <c r="X116" s="165">
        <f t="shared" si="55"/>
        <v>-7.1276141698676909E-2</v>
      </c>
      <c r="Y116" s="179">
        <f t="shared" si="43"/>
        <v>4.3645083932853712E-2</v>
      </c>
      <c r="Z116" s="165">
        <f t="shared" si="50"/>
        <v>1.2022899269821643E-3</v>
      </c>
    </row>
    <row r="117" spans="1:26" x14ac:dyDescent="0.25">
      <c r="A117" s="162" t="s">
        <v>133</v>
      </c>
      <c r="B117" s="163" t="s">
        <v>133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5" t="str">
        <f t="shared" si="51"/>
        <v>-</v>
      </c>
      <c r="I117" s="179" t="str">
        <f t="shared" si="35"/>
        <v>-</v>
      </c>
      <c r="J117" s="165">
        <f t="shared" si="52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5" t="str">
        <f t="shared" si="53"/>
        <v>-</v>
      </c>
      <c r="Q117" s="179" t="str">
        <f t="shared" si="42"/>
        <v>-</v>
      </c>
      <c r="R117" s="165">
        <f t="shared" si="54"/>
        <v>0</v>
      </c>
      <c r="S117" s="164">
        <v>308</v>
      </c>
      <c r="T117" s="164">
        <v>1123</v>
      </c>
      <c r="U117" s="164">
        <v>1300</v>
      </c>
      <c r="V117" s="164">
        <v>1069</v>
      </c>
      <c r="W117" s="164">
        <v>1258</v>
      </c>
      <c r="X117" s="165">
        <f t="shared" si="55"/>
        <v>0.17680074836295612</v>
      </c>
      <c r="Y117" s="179">
        <f t="shared" si="43"/>
        <v>3.0844155844155843</v>
      </c>
      <c r="Z117" s="165">
        <f t="shared" si="50"/>
        <v>3.17936717875674E-4</v>
      </c>
    </row>
    <row r="118" spans="1:26" x14ac:dyDescent="0.25">
      <c r="A118" s="162" t="s">
        <v>136</v>
      </c>
      <c r="B118" s="163" t="s">
        <v>136</v>
      </c>
      <c r="C118" s="164">
        <v>0</v>
      </c>
      <c r="D118" s="164">
        <v>0</v>
      </c>
      <c r="E118" s="164">
        <v>0</v>
      </c>
      <c r="F118" s="164">
        <v>0</v>
      </c>
      <c r="G118" s="164">
        <v>0</v>
      </c>
      <c r="H118" s="165" t="str">
        <f t="shared" si="51"/>
        <v>-</v>
      </c>
      <c r="I118" s="179" t="str">
        <f t="shared" si="35"/>
        <v>-</v>
      </c>
      <c r="J118" s="165">
        <f t="shared" si="52"/>
        <v>0</v>
      </c>
      <c r="K118" s="164">
        <v>0</v>
      </c>
      <c r="L118" s="164">
        <v>0</v>
      </c>
      <c r="M118" s="164">
        <v>0</v>
      </c>
      <c r="N118" s="164">
        <v>0</v>
      </c>
      <c r="O118" s="164">
        <v>0</v>
      </c>
      <c r="P118" s="165" t="str">
        <f t="shared" si="53"/>
        <v>-</v>
      </c>
      <c r="Q118" s="179" t="str">
        <f t="shared" si="42"/>
        <v>-</v>
      </c>
      <c r="R118" s="165">
        <f t="shared" si="54"/>
        <v>0</v>
      </c>
      <c r="S118" s="164">
        <v>470</v>
      </c>
      <c r="T118" s="164">
        <v>840</v>
      </c>
      <c r="U118" s="164">
        <v>770</v>
      </c>
      <c r="V118" s="164">
        <v>1368</v>
      </c>
      <c r="W118" s="164">
        <v>921</v>
      </c>
      <c r="X118" s="165">
        <f t="shared" si="55"/>
        <v>-0.32675438596491224</v>
      </c>
      <c r="Y118" s="179">
        <f t="shared" si="43"/>
        <v>0.95957446808510638</v>
      </c>
      <c r="Z118" s="165">
        <f t="shared" si="50"/>
        <v>1.883163636648223E-4</v>
      </c>
    </row>
    <row r="119" spans="1:26" x14ac:dyDescent="0.25">
      <c r="A119" s="167" t="s">
        <v>150</v>
      </c>
      <c r="B119" s="168" t="s">
        <v>150</v>
      </c>
      <c r="C119" s="169">
        <f>C111-SUM(C112:C118)</f>
        <v>0</v>
      </c>
      <c r="D119" s="169">
        <f>D111-SUM(D112:D118)</f>
        <v>0</v>
      </c>
      <c r="E119" s="169">
        <f>E111-SUM(E112:E118)</f>
        <v>0</v>
      </c>
      <c r="F119" s="169">
        <f>F111-SUM(F112:F118)</f>
        <v>0</v>
      </c>
      <c r="G119" s="169">
        <f>G111-SUM(G112:G118)</f>
        <v>0</v>
      </c>
      <c r="H119" s="170" t="str">
        <f t="shared" si="51"/>
        <v>-</v>
      </c>
      <c r="I119" s="180" t="str">
        <f t="shared" si="35"/>
        <v>-</v>
      </c>
      <c r="J119" s="170">
        <f t="shared" si="52"/>
        <v>0</v>
      </c>
      <c r="K119" s="169">
        <f>K111-SUM(K112:K118)</f>
        <v>0</v>
      </c>
      <c r="L119" s="169">
        <f>L111-SUM(L112:L118)</f>
        <v>0</v>
      </c>
      <c r="M119" s="169">
        <f>M111-SUM(M112:M118)</f>
        <v>0</v>
      </c>
      <c r="N119" s="169">
        <f>N111-SUM(N112:N118)</f>
        <v>0</v>
      </c>
      <c r="O119" s="169">
        <f>O111-SUM(O112:O118)</f>
        <v>0</v>
      </c>
      <c r="P119" s="170" t="str">
        <f t="shared" si="53"/>
        <v>-</v>
      </c>
      <c r="Q119" s="180" t="str">
        <f t="shared" si="42"/>
        <v>-</v>
      </c>
      <c r="R119" s="170">
        <f t="shared" si="54"/>
        <v>0</v>
      </c>
      <c r="S119" s="169">
        <f>S111-SUM(S112:S118)</f>
        <v>11698</v>
      </c>
      <c r="T119" s="169">
        <f>T111-SUM(T112:T118)</f>
        <v>24207</v>
      </c>
      <c r="U119" s="169">
        <f>U111-SUM(U112:U118)</f>
        <v>26320</v>
      </c>
      <c r="V119" s="169">
        <f>V111-SUM(V112:V118)</f>
        <v>28586</v>
      </c>
      <c r="W119" s="169">
        <f>W111-SUM(W112:W118)</f>
        <v>34156</v>
      </c>
      <c r="X119" s="170">
        <f t="shared" si="55"/>
        <v>0.19485062618064797</v>
      </c>
      <c r="Y119" s="180">
        <f t="shared" si="43"/>
        <v>1.9198153530518036</v>
      </c>
      <c r="Z119" s="170">
        <f t="shared" si="50"/>
        <v>6.4369957034521082E-3</v>
      </c>
    </row>
    <row r="120" spans="1:26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</row>
    <row r="121" spans="1:26" x14ac:dyDescent="0.25">
      <c r="A121" s="1" t="s">
        <v>0</v>
      </c>
      <c r="B121" s="156" t="s">
        <v>73</v>
      </c>
      <c r="C121" s="176">
        <f>C122+C125</f>
        <v>61314</v>
      </c>
      <c r="D121" s="176">
        <f>D122+D125</f>
        <v>93434</v>
      </c>
      <c r="E121" s="176">
        <f>E122+E125</f>
        <v>94365</v>
      </c>
      <c r="F121" s="176">
        <f>F122+F125</f>
        <v>99219</v>
      </c>
      <c r="G121" s="176">
        <f>G122+G125</f>
        <v>96001</v>
      </c>
      <c r="H121" s="177">
        <f>IFERROR(G121/F121-1,"-")</f>
        <v>-3.2433304105060512E-2</v>
      </c>
      <c r="I121" s="177">
        <f t="shared" si="35"/>
        <v>0.56572724010829512</v>
      </c>
      <c r="J121" s="177">
        <f>G121/G$9</f>
        <v>0.12629849285368472</v>
      </c>
      <c r="K121" s="176">
        <f>K122+K125</f>
        <v>102944</v>
      </c>
      <c r="L121" s="176">
        <f>L122+L125</f>
        <v>135697</v>
      </c>
      <c r="M121" s="176">
        <f>M122+M125</f>
        <v>145679</v>
      </c>
      <c r="N121" s="176">
        <f>N122+N125</f>
        <v>151188</v>
      </c>
      <c r="O121" s="176">
        <f>O122+O125</f>
        <v>186600</v>
      </c>
      <c r="P121" s="177">
        <f>IFERROR(O121/N121-1,"-")</f>
        <v>0.23422493848718151</v>
      </c>
      <c r="Q121" s="177">
        <f t="shared" si="42"/>
        <v>0.81263599626981664</v>
      </c>
      <c r="R121" s="177">
        <f>O121/O$9</f>
        <v>5.4264109177293872E-2</v>
      </c>
      <c r="S121" s="176">
        <f>S122+S125</f>
        <v>164258</v>
      </c>
      <c r="T121" s="176">
        <f>T122+T125</f>
        <v>229131</v>
      </c>
      <c r="U121" s="176">
        <f>U122+U125</f>
        <v>240044</v>
      </c>
      <c r="V121" s="176">
        <f>V122+V125</f>
        <v>250407</v>
      </c>
      <c r="W121" s="176">
        <f>W122+W125</f>
        <v>282601</v>
      </c>
      <c r="X121" s="177">
        <f>IFERROR(W121/V121-1,"-")</f>
        <v>0.12856669342310711</v>
      </c>
      <c r="Y121" s="177">
        <f t="shared" si="43"/>
        <v>0.72047023584848224</v>
      </c>
      <c r="Z121" s="177">
        <f t="shared" ref="Z121:Z133" si="56">U121/U$9</f>
        <v>5.8706770389037148E-2</v>
      </c>
    </row>
    <row r="122" spans="1:26" x14ac:dyDescent="0.25">
      <c r="A122" s="1" t="s">
        <v>101</v>
      </c>
      <c r="B122" s="159" t="s">
        <v>102</v>
      </c>
      <c r="C122" s="160">
        <v>32824</v>
      </c>
      <c r="D122" s="160">
        <v>51574</v>
      </c>
      <c r="E122" s="160">
        <v>61454</v>
      </c>
      <c r="F122" s="160">
        <v>66290</v>
      </c>
      <c r="G122" s="160">
        <v>61164</v>
      </c>
      <c r="H122" s="161">
        <f>IFERROR(G122/F122-1,"-")</f>
        <v>-7.732689696786843E-2</v>
      </c>
      <c r="I122" s="178">
        <f t="shared" si="35"/>
        <v>0.8633926395320497</v>
      </c>
      <c r="J122" s="161">
        <f>G122/G$9</f>
        <v>8.0467089060559494E-2</v>
      </c>
      <c r="K122" s="160">
        <v>71733</v>
      </c>
      <c r="L122" s="160">
        <v>83312</v>
      </c>
      <c r="M122" s="160">
        <v>85760</v>
      </c>
      <c r="N122" s="160">
        <v>89698</v>
      </c>
      <c r="O122" s="160">
        <v>117239</v>
      </c>
      <c r="P122" s="161">
        <f>IFERROR(O122/N122-1,"-")</f>
        <v>0.30704140560547621</v>
      </c>
      <c r="Q122" s="178">
        <f t="shared" si="42"/>
        <v>0.63438027128378849</v>
      </c>
      <c r="R122" s="161">
        <f>O122/O$9</f>
        <v>3.4093622164184115E-2</v>
      </c>
      <c r="S122" s="160">
        <v>104557</v>
      </c>
      <c r="T122" s="160">
        <v>134886</v>
      </c>
      <c r="U122" s="160">
        <v>147214</v>
      </c>
      <c r="V122" s="160">
        <v>155988</v>
      </c>
      <c r="W122" s="160">
        <v>178403</v>
      </c>
      <c r="X122" s="161">
        <f>IFERROR(W122/V122-1,"-")</f>
        <v>0.14369695104751656</v>
      </c>
      <c r="Y122" s="178">
        <f t="shared" si="43"/>
        <v>0.7062750461470777</v>
      </c>
      <c r="Z122" s="161">
        <f t="shared" si="56"/>
        <v>3.6003643065653443E-2</v>
      </c>
    </row>
    <row r="123" spans="1:26" x14ac:dyDescent="0.25">
      <c r="A123" s="162" t="s">
        <v>108</v>
      </c>
      <c r="B123" s="163" t="s">
        <v>108</v>
      </c>
      <c r="C123" s="164">
        <v>15693</v>
      </c>
      <c r="D123" s="164">
        <v>29334</v>
      </c>
      <c r="E123" s="164">
        <v>30291</v>
      </c>
      <c r="F123" s="164">
        <v>37901</v>
      </c>
      <c r="G123" s="164">
        <v>37417</v>
      </c>
      <c r="H123" s="165">
        <f>IFERROR(G123/F123-1,"-")</f>
        <v>-1.2770111606553947E-2</v>
      </c>
      <c r="I123" s="179">
        <f t="shared" si="35"/>
        <v>1.3843114764544699</v>
      </c>
      <c r="J123" s="165">
        <f>G123/G$9</f>
        <v>4.9225640431936349E-2</v>
      </c>
      <c r="K123" s="164">
        <v>37554</v>
      </c>
      <c r="L123" s="164">
        <v>40531</v>
      </c>
      <c r="M123" s="164">
        <v>36734</v>
      </c>
      <c r="N123" s="164">
        <v>37287</v>
      </c>
      <c r="O123" s="164">
        <v>56045</v>
      </c>
      <c r="P123" s="165">
        <f>IFERROR(O123/N123-1,"-")</f>
        <v>0.50307077533724898</v>
      </c>
      <c r="Q123" s="179">
        <f t="shared" si="42"/>
        <v>0.49238429994141764</v>
      </c>
      <c r="R123" s="165">
        <f>O123/O$9</f>
        <v>1.6298135042022696E-2</v>
      </c>
      <c r="S123" s="164">
        <v>53247</v>
      </c>
      <c r="T123" s="164">
        <v>69865</v>
      </c>
      <c r="U123" s="164">
        <v>67025</v>
      </c>
      <c r="V123" s="164">
        <v>75188</v>
      </c>
      <c r="W123" s="164">
        <v>93462</v>
      </c>
      <c r="X123" s="165">
        <f>IFERROR(W123/V123-1,"-")</f>
        <v>0.24304410278235888</v>
      </c>
      <c r="Y123" s="179">
        <f t="shared" si="43"/>
        <v>0.75525381711645734</v>
      </c>
      <c r="Z123" s="165">
        <f t="shared" si="56"/>
        <v>1.6392083473551578E-2</v>
      </c>
    </row>
    <row r="124" spans="1:26" x14ac:dyDescent="0.25">
      <c r="A124" s="162" t="s">
        <v>105</v>
      </c>
      <c r="B124" s="163" t="s">
        <v>105</v>
      </c>
      <c r="C124" s="164">
        <v>17131</v>
      </c>
      <c r="D124" s="164">
        <v>22240</v>
      </c>
      <c r="E124" s="164">
        <v>31163</v>
      </c>
      <c r="F124" s="164">
        <v>28389</v>
      </c>
      <c r="G124" s="164">
        <v>23747</v>
      </c>
      <c r="H124" s="165">
        <f>IFERROR(G124/F124-1,"-")</f>
        <v>-0.16351403712705626</v>
      </c>
      <c r="I124" s="179">
        <f t="shared" si="35"/>
        <v>0.38620045531492608</v>
      </c>
      <c r="J124" s="165">
        <f>G124/G$9</f>
        <v>3.1241448628623152E-2</v>
      </c>
      <c r="K124" s="164">
        <v>34179</v>
      </c>
      <c r="L124" s="164">
        <v>42781</v>
      </c>
      <c r="M124" s="164">
        <v>49026</v>
      </c>
      <c r="N124" s="164">
        <v>52411</v>
      </c>
      <c r="O124" s="164">
        <v>61194</v>
      </c>
      <c r="P124" s="165">
        <f>IFERROR(O124/N124-1,"-")</f>
        <v>0.16757932495086902</v>
      </c>
      <c r="Q124" s="179">
        <f t="shared" si="42"/>
        <v>0.79039761256912144</v>
      </c>
      <c r="R124" s="165">
        <f>O124/O$9</f>
        <v>1.7795487122161422E-2</v>
      </c>
      <c r="S124" s="164">
        <v>51310</v>
      </c>
      <c r="T124" s="164">
        <v>65021</v>
      </c>
      <c r="U124" s="164">
        <v>80189</v>
      </c>
      <c r="V124" s="164">
        <v>80800</v>
      </c>
      <c r="W124" s="164">
        <v>84941</v>
      </c>
      <c r="X124" s="165">
        <f>IFERROR(W124/V124-1,"-")</f>
        <v>5.1250000000000018E-2</v>
      </c>
      <c r="Y124" s="179">
        <f t="shared" si="43"/>
        <v>0.65544728123172868</v>
      </c>
      <c r="Z124" s="165">
        <f t="shared" si="56"/>
        <v>1.9611559592101865E-2</v>
      </c>
    </row>
    <row r="125" spans="1:26" x14ac:dyDescent="0.25">
      <c r="A125" s="1" t="s">
        <v>151</v>
      </c>
      <c r="B125" s="159" t="s">
        <v>112</v>
      </c>
      <c r="C125" s="160">
        <v>28490</v>
      </c>
      <c r="D125" s="160">
        <v>41860</v>
      </c>
      <c r="E125" s="160">
        <v>32911</v>
      </c>
      <c r="F125" s="160">
        <v>32929</v>
      </c>
      <c r="G125" s="160">
        <v>34837</v>
      </c>
      <c r="H125" s="161">
        <f>IFERROR(G125/F125-1,"-")</f>
        <v>5.7942846730845154E-2</v>
      </c>
      <c r="I125" s="178">
        <f t="shared" si="35"/>
        <v>0.22277992277992276</v>
      </c>
      <c r="J125" s="161">
        <f>G125/G$9</f>
        <v>4.5831403793125225E-2</v>
      </c>
      <c r="K125" s="160">
        <v>31211</v>
      </c>
      <c r="L125" s="160">
        <v>52385</v>
      </c>
      <c r="M125" s="160">
        <v>59919</v>
      </c>
      <c r="N125" s="160">
        <v>61490</v>
      </c>
      <c r="O125" s="160">
        <v>69361</v>
      </c>
      <c r="P125" s="161">
        <f>IFERROR(O125/N125-1,"-")</f>
        <v>0.12800455358594887</v>
      </c>
      <c r="Q125" s="178">
        <f t="shared" si="42"/>
        <v>1.2223254621767965</v>
      </c>
      <c r="R125" s="161">
        <f>O125/O$9</f>
        <v>2.0170487013109754E-2</v>
      </c>
      <c r="S125" s="160">
        <v>59701</v>
      </c>
      <c r="T125" s="160">
        <v>94245</v>
      </c>
      <c r="U125" s="160">
        <v>92830</v>
      </c>
      <c r="V125" s="160">
        <v>94419</v>
      </c>
      <c r="W125" s="160">
        <v>104198</v>
      </c>
      <c r="X125" s="161">
        <f>IFERROR(W125/V125-1,"-")</f>
        <v>0.10357025598661296</v>
      </c>
      <c r="Y125" s="178">
        <f t="shared" si="43"/>
        <v>0.74533089897991656</v>
      </c>
      <c r="Z125" s="161">
        <f t="shared" si="56"/>
        <v>2.2703127323383709E-2</v>
      </c>
    </row>
    <row r="126" spans="1:26" x14ac:dyDescent="0.25">
      <c r="A126" s="162" t="s">
        <v>115</v>
      </c>
      <c r="B126" s="163" t="s">
        <v>115</v>
      </c>
      <c r="C126" s="164">
        <v>653</v>
      </c>
      <c r="D126" s="164">
        <v>2495</v>
      </c>
      <c r="E126" s="164">
        <v>3075</v>
      </c>
      <c r="F126" s="164">
        <v>2418</v>
      </c>
      <c r="G126" s="164">
        <v>2592</v>
      </c>
      <c r="H126" s="165">
        <f t="shared" ref="H126:H133" si="57">IFERROR(G126/F126-1,"-")</f>
        <v>7.1960297766749282E-2</v>
      </c>
      <c r="I126" s="179">
        <f t="shared" si="35"/>
        <v>2.9693721286370596</v>
      </c>
      <c r="J126" s="165">
        <f t="shared" ref="J126:J133" si="58">G126/G$9</f>
        <v>3.4100237859683836E-3</v>
      </c>
      <c r="K126" s="164">
        <v>2683</v>
      </c>
      <c r="L126" s="164">
        <v>7422</v>
      </c>
      <c r="M126" s="164">
        <v>8579</v>
      </c>
      <c r="N126" s="164">
        <v>8260</v>
      </c>
      <c r="O126" s="164">
        <v>7864</v>
      </c>
      <c r="P126" s="165">
        <f t="shared" ref="P126:P133" si="59">IFERROR(O126/N126-1,"-")</f>
        <v>-4.7941888619854711E-2</v>
      </c>
      <c r="Q126" s="179">
        <f t="shared" si="42"/>
        <v>1.9310473350726798</v>
      </c>
      <c r="R126" s="165">
        <f t="shared" ref="R126:R133" si="60">O126/O$9</f>
        <v>2.2868861445350429E-3</v>
      </c>
      <c r="S126" s="164">
        <v>3336</v>
      </c>
      <c r="T126" s="164">
        <v>9917</v>
      </c>
      <c r="U126" s="164">
        <v>11654</v>
      </c>
      <c r="V126" s="164">
        <v>10678</v>
      </c>
      <c r="W126" s="164">
        <v>10456</v>
      </c>
      <c r="X126" s="165">
        <f t="shared" ref="X126:X133" si="61">IFERROR(W126/V126-1,"-")</f>
        <v>-2.0790410189174047E-2</v>
      </c>
      <c r="Y126" s="179">
        <f t="shared" si="43"/>
        <v>2.1342925659472423</v>
      </c>
      <c r="Z126" s="165">
        <f t="shared" si="56"/>
        <v>2.8501803924023887E-3</v>
      </c>
    </row>
    <row r="127" spans="1:26" x14ac:dyDescent="0.25">
      <c r="A127" s="162" t="s">
        <v>118</v>
      </c>
      <c r="B127" s="163" t="s">
        <v>118</v>
      </c>
      <c r="C127" s="164">
        <v>2401</v>
      </c>
      <c r="D127" s="164">
        <v>4143</v>
      </c>
      <c r="E127" s="164">
        <v>4499</v>
      </c>
      <c r="F127" s="164">
        <v>4518</v>
      </c>
      <c r="G127" s="164">
        <v>5144</v>
      </c>
      <c r="H127" s="165">
        <f t="shared" si="57"/>
        <v>0.13855688357680385</v>
      </c>
      <c r="I127" s="179">
        <f t="shared" si="35"/>
        <v>1.1424406497292794</v>
      </c>
      <c r="J127" s="165">
        <f t="shared" si="58"/>
        <v>6.7674237480792303E-3</v>
      </c>
      <c r="K127" s="164">
        <v>4913</v>
      </c>
      <c r="L127" s="164">
        <v>7118</v>
      </c>
      <c r="M127" s="164">
        <v>8816</v>
      </c>
      <c r="N127" s="164">
        <v>8623</v>
      </c>
      <c r="O127" s="164">
        <v>10273</v>
      </c>
      <c r="P127" s="165">
        <f t="shared" si="59"/>
        <v>0.19134871854343038</v>
      </c>
      <c r="Q127" s="179">
        <f t="shared" si="42"/>
        <v>1.0909831060451864</v>
      </c>
      <c r="R127" s="165">
        <f t="shared" si="60"/>
        <v>2.9874340491872452E-3</v>
      </c>
      <c r="S127" s="164">
        <v>7314</v>
      </c>
      <c r="T127" s="164">
        <v>11261</v>
      </c>
      <c r="U127" s="164">
        <v>13315</v>
      </c>
      <c r="V127" s="164">
        <v>13141</v>
      </c>
      <c r="W127" s="164">
        <v>15417</v>
      </c>
      <c r="X127" s="165">
        <f t="shared" si="61"/>
        <v>0.17319838672855936</v>
      </c>
      <c r="Y127" s="179">
        <f t="shared" si="43"/>
        <v>1.1078753076292043</v>
      </c>
      <c r="Z127" s="165">
        <f t="shared" si="56"/>
        <v>3.2564056911650765E-3</v>
      </c>
    </row>
    <row r="128" spans="1:26" x14ac:dyDescent="0.25">
      <c r="A128" s="162" t="s">
        <v>121</v>
      </c>
      <c r="B128" s="163" t="s">
        <v>121</v>
      </c>
      <c r="C128" s="164">
        <v>2102</v>
      </c>
      <c r="D128" s="164">
        <v>2821</v>
      </c>
      <c r="E128" s="164">
        <v>3024</v>
      </c>
      <c r="F128" s="164">
        <v>2762</v>
      </c>
      <c r="G128" s="164">
        <v>2930</v>
      </c>
      <c r="H128" s="165">
        <f t="shared" si="57"/>
        <v>6.0825488776249159E-2</v>
      </c>
      <c r="I128" s="179">
        <f t="shared" si="35"/>
        <v>0.3939105613701237</v>
      </c>
      <c r="J128" s="165">
        <f t="shared" si="58"/>
        <v>3.8546950975645693E-3</v>
      </c>
      <c r="K128" s="164">
        <v>5032</v>
      </c>
      <c r="L128" s="164">
        <v>5703</v>
      </c>
      <c r="M128" s="164">
        <v>5756</v>
      </c>
      <c r="N128" s="164">
        <v>5825</v>
      </c>
      <c r="O128" s="164">
        <v>6604</v>
      </c>
      <c r="P128" s="165">
        <f t="shared" si="59"/>
        <v>0.13373390557939913</v>
      </c>
      <c r="Q128" s="179">
        <f t="shared" si="42"/>
        <v>0.31240063593004774</v>
      </c>
      <c r="R128" s="165">
        <f t="shared" si="60"/>
        <v>1.9204725455886857E-3</v>
      </c>
      <c r="S128" s="164">
        <v>7134</v>
      </c>
      <c r="T128" s="164">
        <v>8524</v>
      </c>
      <c r="U128" s="164">
        <v>8780</v>
      </c>
      <c r="V128" s="164">
        <v>8587</v>
      </c>
      <c r="W128" s="164">
        <v>9534</v>
      </c>
      <c r="X128" s="165">
        <f t="shared" si="61"/>
        <v>0.11028298590893204</v>
      </c>
      <c r="Y128" s="179">
        <f t="shared" si="43"/>
        <v>0.33641715727502097</v>
      </c>
      <c r="Z128" s="165">
        <f t="shared" si="56"/>
        <v>2.1472956791910905E-3</v>
      </c>
    </row>
    <row r="129" spans="1:26" x14ac:dyDescent="0.25">
      <c r="A129" s="162" t="s">
        <v>128</v>
      </c>
      <c r="B129" s="163" t="s">
        <v>128</v>
      </c>
      <c r="C129" s="164">
        <v>359</v>
      </c>
      <c r="D129" s="164">
        <v>801</v>
      </c>
      <c r="E129" s="164">
        <v>649</v>
      </c>
      <c r="F129" s="164">
        <v>650</v>
      </c>
      <c r="G129" s="164">
        <v>829</v>
      </c>
      <c r="H129" s="165">
        <f t="shared" si="57"/>
        <v>0.27538461538461534</v>
      </c>
      <c r="I129" s="179">
        <f t="shared" si="35"/>
        <v>1.3091922005571033</v>
      </c>
      <c r="J129" s="165">
        <f t="shared" si="58"/>
        <v>1.0906287494474498E-3</v>
      </c>
      <c r="K129" s="164">
        <v>974</v>
      </c>
      <c r="L129" s="164">
        <v>1772</v>
      </c>
      <c r="M129" s="164">
        <v>1988</v>
      </c>
      <c r="N129" s="164">
        <v>1706</v>
      </c>
      <c r="O129" s="164">
        <v>1937</v>
      </c>
      <c r="P129" s="165">
        <f t="shared" si="59"/>
        <v>0.13540445486518182</v>
      </c>
      <c r="Q129" s="179">
        <f t="shared" si="42"/>
        <v>0.98870636550308011</v>
      </c>
      <c r="R129" s="165">
        <f t="shared" si="60"/>
        <v>5.6328820726912233E-4</v>
      </c>
      <c r="S129" s="164">
        <v>1333</v>
      </c>
      <c r="T129" s="164">
        <v>2573</v>
      </c>
      <c r="U129" s="164">
        <v>2637</v>
      </c>
      <c r="V129" s="164">
        <v>2356</v>
      </c>
      <c r="W129" s="164">
        <v>2766</v>
      </c>
      <c r="X129" s="165">
        <f t="shared" si="61"/>
        <v>0.17402376910016981</v>
      </c>
      <c r="Y129" s="179">
        <f t="shared" si="43"/>
        <v>1.075018754688672</v>
      </c>
      <c r="Z129" s="165">
        <f t="shared" si="56"/>
        <v>6.4492240387550187E-4</v>
      </c>
    </row>
    <row r="130" spans="1:26" x14ac:dyDescent="0.25">
      <c r="A130" s="162" t="s">
        <v>124</v>
      </c>
      <c r="B130" s="163" t="s">
        <v>124</v>
      </c>
      <c r="C130" s="164">
        <v>312</v>
      </c>
      <c r="D130" s="164">
        <v>635</v>
      </c>
      <c r="E130" s="164">
        <v>527</v>
      </c>
      <c r="F130" s="164">
        <v>600</v>
      </c>
      <c r="G130" s="164">
        <v>555</v>
      </c>
      <c r="H130" s="165">
        <f t="shared" si="57"/>
        <v>-7.4999999999999956E-2</v>
      </c>
      <c r="I130" s="179">
        <f t="shared" si="35"/>
        <v>0.77884615384615374</v>
      </c>
      <c r="J130" s="165">
        <f t="shared" si="58"/>
        <v>7.3015555602332289E-4</v>
      </c>
      <c r="K130" s="164">
        <v>1045</v>
      </c>
      <c r="L130" s="164">
        <v>1201</v>
      </c>
      <c r="M130" s="164">
        <v>1408</v>
      </c>
      <c r="N130" s="164">
        <v>1497</v>
      </c>
      <c r="O130" s="164">
        <v>1985</v>
      </c>
      <c r="P130" s="165">
        <f t="shared" si="59"/>
        <v>0.32598530394121572</v>
      </c>
      <c r="Q130" s="179">
        <f t="shared" si="42"/>
        <v>0.8995215311004785</v>
      </c>
      <c r="R130" s="165">
        <f t="shared" si="60"/>
        <v>5.7724682056231689E-4</v>
      </c>
      <c r="S130" s="164">
        <v>1357</v>
      </c>
      <c r="T130" s="164">
        <v>1836</v>
      </c>
      <c r="U130" s="164">
        <v>1935</v>
      </c>
      <c r="V130" s="164">
        <v>2097</v>
      </c>
      <c r="W130" s="164">
        <v>2540</v>
      </c>
      <c r="X130" s="165">
        <f t="shared" si="61"/>
        <v>0.21125417262756319</v>
      </c>
      <c r="Y130" s="179">
        <f t="shared" si="43"/>
        <v>0.87177597641857041</v>
      </c>
      <c r="Z130" s="165">
        <f t="shared" si="56"/>
        <v>4.7323657622263789E-4</v>
      </c>
    </row>
    <row r="131" spans="1:26" x14ac:dyDescent="0.25">
      <c r="A131" s="162" t="s">
        <v>133</v>
      </c>
      <c r="B131" s="163" t="s">
        <v>133</v>
      </c>
      <c r="C131" s="164">
        <v>123</v>
      </c>
      <c r="D131" s="164">
        <v>250</v>
      </c>
      <c r="E131" s="164">
        <v>204</v>
      </c>
      <c r="F131" s="164">
        <v>235</v>
      </c>
      <c r="G131" s="164">
        <v>295</v>
      </c>
      <c r="H131" s="165">
        <f t="shared" si="57"/>
        <v>0.25531914893617014</v>
      </c>
      <c r="I131" s="179">
        <f t="shared" si="35"/>
        <v>1.3983739837398375</v>
      </c>
      <c r="J131" s="165">
        <f t="shared" si="58"/>
        <v>3.8810070094933379E-4</v>
      </c>
      <c r="K131" s="164">
        <v>432</v>
      </c>
      <c r="L131" s="164">
        <v>825</v>
      </c>
      <c r="M131" s="164">
        <v>1138</v>
      </c>
      <c r="N131" s="164">
        <v>1099</v>
      </c>
      <c r="O131" s="164">
        <v>833</v>
      </c>
      <c r="P131" s="165">
        <f t="shared" si="59"/>
        <v>-0.2420382165605095</v>
      </c>
      <c r="Q131" s="179">
        <f t="shared" si="42"/>
        <v>0.9282407407407407</v>
      </c>
      <c r="R131" s="165">
        <f t="shared" si="60"/>
        <v>2.4224010152564736E-4</v>
      </c>
      <c r="S131" s="164">
        <v>555</v>
      </c>
      <c r="T131" s="164">
        <v>1075</v>
      </c>
      <c r="U131" s="164">
        <v>1342</v>
      </c>
      <c r="V131" s="164">
        <v>1334</v>
      </c>
      <c r="W131" s="164">
        <v>1128</v>
      </c>
      <c r="X131" s="165">
        <f t="shared" si="61"/>
        <v>-0.15442278860569714</v>
      </c>
      <c r="Y131" s="179">
        <f t="shared" si="43"/>
        <v>1.0324324324324325</v>
      </c>
      <c r="Z131" s="165">
        <f t="shared" si="56"/>
        <v>3.2820851953011888E-4</v>
      </c>
    </row>
    <row r="132" spans="1:26" x14ac:dyDescent="0.25">
      <c r="A132" s="162" t="s">
        <v>136</v>
      </c>
      <c r="B132" s="163" t="s">
        <v>136</v>
      </c>
      <c r="C132" s="164">
        <v>177</v>
      </c>
      <c r="D132" s="164">
        <v>253</v>
      </c>
      <c r="E132" s="164">
        <v>358</v>
      </c>
      <c r="F132" s="164">
        <v>387</v>
      </c>
      <c r="G132" s="164">
        <v>299</v>
      </c>
      <c r="H132" s="165">
        <f t="shared" si="57"/>
        <v>-0.22739018087855301</v>
      </c>
      <c r="I132" s="179">
        <f t="shared" si="35"/>
        <v>0.68926553672316393</v>
      </c>
      <c r="J132" s="165">
        <f t="shared" si="58"/>
        <v>3.9336308333508746E-4</v>
      </c>
      <c r="K132" s="164">
        <v>742</v>
      </c>
      <c r="L132" s="164">
        <v>1632</v>
      </c>
      <c r="M132" s="164">
        <v>2097</v>
      </c>
      <c r="N132" s="164">
        <v>2115</v>
      </c>
      <c r="O132" s="164">
        <v>2068</v>
      </c>
      <c r="P132" s="165">
        <f t="shared" si="59"/>
        <v>-2.2222222222222254E-2</v>
      </c>
      <c r="Q132" s="179">
        <f t="shared" si="42"/>
        <v>1.7870619946091644</v>
      </c>
      <c r="R132" s="165">
        <f t="shared" si="60"/>
        <v>6.0138358938179916E-4</v>
      </c>
      <c r="S132" s="164">
        <v>919</v>
      </c>
      <c r="T132" s="164">
        <v>1885</v>
      </c>
      <c r="U132" s="164">
        <v>2455</v>
      </c>
      <c r="V132" s="164">
        <v>2502</v>
      </c>
      <c r="W132" s="164">
        <v>2367</v>
      </c>
      <c r="X132" s="165">
        <f t="shared" si="61"/>
        <v>-5.3956834532374098E-2</v>
      </c>
      <c r="Y132" s="179">
        <f t="shared" si="43"/>
        <v>1.5756256800870512</v>
      </c>
      <c r="Z132" s="165">
        <f t="shared" si="56"/>
        <v>6.0041126337290749E-4</v>
      </c>
    </row>
    <row r="133" spans="1:26" x14ac:dyDescent="0.25">
      <c r="A133" s="167" t="s">
        <v>150</v>
      </c>
      <c r="B133" s="168" t="s">
        <v>150</v>
      </c>
      <c r="C133" s="169">
        <f>C125-SUM(C126:C132)</f>
        <v>22363</v>
      </c>
      <c r="D133" s="169">
        <f>D125-SUM(D126:D132)</f>
        <v>30462</v>
      </c>
      <c r="E133" s="169">
        <f>E125-SUM(E126:E132)</f>
        <v>20575</v>
      </c>
      <c r="F133" s="169">
        <f>F125-SUM(F126:F132)</f>
        <v>21359</v>
      </c>
      <c r="G133" s="169">
        <f>G125-SUM(G126:G132)</f>
        <v>22193</v>
      </c>
      <c r="H133" s="170">
        <f t="shared" si="57"/>
        <v>3.9046771852614848E-2</v>
      </c>
      <c r="I133" s="180">
        <f t="shared" si="35"/>
        <v>-7.6018423288467529E-3</v>
      </c>
      <c r="J133" s="170">
        <f t="shared" si="58"/>
        <v>2.9197013071757847E-2</v>
      </c>
      <c r="K133" s="169">
        <f>K125-SUM(K126:K132)</f>
        <v>15390</v>
      </c>
      <c r="L133" s="169">
        <f>L125-SUM(L126:L132)</f>
        <v>26712</v>
      </c>
      <c r="M133" s="169">
        <f>M125-SUM(M126:M132)</f>
        <v>30137</v>
      </c>
      <c r="N133" s="169">
        <f>N125-SUM(N126:N132)</f>
        <v>32365</v>
      </c>
      <c r="O133" s="169">
        <f>O125-SUM(O126:O132)</f>
        <v>37797</v>
      </c>
      <c r="P133" s="170">
        <f t="shared" si="59"/>
        <v>0.16783562490344517</v>
      </c>
      <c r="Q133" s="180">
        <f t="shared" si="42"/>
        <v>1.4559454191033137</v>
      </c>
      <c r="R133" s="170">
        <f t="shared" si="60"/>
        <v>1.0991535555059896E-2</v>
      </c>
      <c r="S133" s="169">
        <f>S125-SUM(S126:S132)</f>
        <v>37753</v>
      </c>
      <c r="T133" s="169">
        <f>T125-SUM(T126:T132)</f>
        <v>57174</v>
      </c>
      <c r="U133" s="169">
        <f>U125-SUM(U126:U132)</f>
        <v>50712</v>
      </c>
      <c r="V133" s="169">
        <f>V125-SUM(V126:V132)</f>
        <v>53724</v>
      </c>
      <c r="W133" s="169">
        <f>W125-SUM(W126:W132)</f>
        <v>59990</v>
      </c>
      <c r="X133" s="170">
        <f t="shared" si="61"/>
        <v>0.11663316208770746</v>
      </c>
      <c r="Y133" s="180">
        <f t="shared" si="43"/>
        <v>0.58901279368527004</v>
      </c>
      <c r="Z133" s="170">
        <f t="shared" si="56"/>
        <v>1.2402466797623985E-2</v>
      </c>
    </row>
    <row r="134" spans="1:26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spans="1:26" x14ac:dyDescent="0.25">
      <c r="A135" s="1" t="s">
        <v>0</v>
      </c>
      <c r="B135" s="156" t="s">
        <v>73</v>
      </c>
      <c r="C135" s="176">
        <f>C136+C139</f>
        <v>29237</v>
      </c>
      <c r="D135" s="176">
        <f>D136+D139</f>
        <v>47385</v>
      </c>
      <c r="E135" s="176">
        <f>E136+E139</f>
        <v>49008</v>
      </c>
      <c r="F135" s="176">
        <f>F136+F139</f>
        <v>52595</v>
      </c>
      <c r="G135" s="176">
        <f>G136+G139</f>
        <v>50627</v>
      </c>
      <c r="H135" s="177">
        <f>IFERROR(G135/F135-1,"-")</f>
        <v>-3.741800551383212E-2</v>
      </c>
      <c r="I135" s="177">
        <f t="shared" si="35"/>
        <v>0.73160721004207008</v>
      </c>
      <c r="J135" s="177">
        <f>G135/G$9</f>
        <v>6.6604658260887864E-2</v>
      </c>
      <c r="K135" s="176">
        <f>K136+K139</f>
        <v>87353</v>
      </c>
      <c r="L135" s="176">
        <f>L136+L139</f>
        <v>163913</v>
      </c>
      <c r="M135" s="176">
        <f>M136+M139</f>
        <v>182213</v>
      </c>
      <c r="N135" s="176">
        <f>N136+N139</f>
        <v>183875</v>
      </c>
      <c r="O135" s="176">
        <f>O136+O139</f>
        <v>182150</v>
      </c>
      <c r="P135" s="177">
        <f>IFERROR(O135/N135-1,"-")</f>
        <v>-9.3813732154996998E-3</v>
      </c>
      <c r="Q135" s="177">
        <f t="shared" si="42"/>
        <v>1.0852174510320194</v>
      </c>
      <c r="R135" s="177">
        <f>O135/O$9</f>
        <v>5.2970029403237293E-2</v>
      </c>
      <c r="S135" s="176">
        <f>S136+S139</f>
        <v>116590</v>
      </c>
      <c r="T135" s="176">
        <f>T136+T139</f>
        <v>211298</v>
      </c>
      <c r="U135" s="176">
        <f>U136+U139</f>
        <v>231221</v>
      </c>
      <c r="V135" s="176">
        <f>V136+V139</f>
        <v>236470</v>
      </c>
      <c r="W135" s="176">
        <f>W136+W139</f>
        <v>232777</v>
      </c>
      <c r="X135" s="177">
        <f>IFERROR(W135/V135-1,"-")</f>
        <v>-1.5617203027868176E-2</v>
      </c>
      <c r="Y135" s="177">
        <f t="shared" si="43"/>
        <v>0.9965434428338622</v>
      </c>
      <c r="Z135" s="177">
        <f t="shared" ref="Z135:Z147" si="62">U135/U$9</f>
        <v>5.6548958341485558E-2</v>
      </c>
    </row>
    <row r="136" spans="1:26" x14ac:dyDescent="0.25">
      <c r="A136" s="1" t="s">
        <v>101</v>
      </c>
      <c r="B136" s="159" t="s">
        <v>102</v>
      </c>
      <c r="C136" s="160">
        <v>9339</v>
      </c>
      <c r="D136" s="160">
        <v>5486</v>
      </c>
      <c r="E136" s="160">
        <v>7999</v>
      </c>
      <c r="F136" s="160">
        <v>6701</v>
      </c>
      <c r="G136" s="160">
        <v>3206</v>
      </c>
      <c r="H136" s="161">
        <f>IFERROR(G136/F136-1,"-")</f>
        <v>-0.52156394567974929</v>
      </c>
      <c r="I136" s="178">
        <f t="shared" si="35"/>
        <v>-0.65670842702644827</v>
      </c>
      <c r="J136" s="161">
        <f>G136/G$9</f>
        <v>4.2177994821815728E-3</v>
      </c>
      <c r="K136" s="160">
        <v>28431</v>
      </c>
      <c r="L136" s="160">
        <v>15843</v>
      </c>
      <c r="M136" s="160">
        <v>16817</v>
      </c>
      <c r="N136" s="160">
        <v>14783</v>
      </c>
      <c r="O136" s="160">
        <v>20539</v>
      </c>
      <c r="P136" s="161">
        <f>IFERROR(O136/N136-1,"-")</f>
        <v>0.38936616383683953</v>
      </c>
      <c r="Q136" s="178">
        <f t="shared" si="42"/>
        <v>-0.27758432696704305</v>
      </c>
      <c r="R136" s="161">
        <f>O136/O$9</f>
        <v>5.9728324672692328E-3</v>
      </c>
      <c r="S136" s="160">
        <v>37770</v>
      </c>
      <c r="T136" s="160">
        <v>21329</v>
      </c>
      <c r="U136" s="160">
        <v>24816</v>
      </c>
      <c r="V136" s="160">
        <v>21484</v>
      </c>
      <c r="W136" s="160">
        <v>23745</v>
      </c>
      <c r="X136" s="161">
        <f>IFERROR(W136/V136-1,"-")</f>
        <v>0.10524110966300504</v>
      </c>
      <c r="Y136" s="178">
        <f t="shared" si="43"/>
        <v>-0.37132644956314531</v>
      </c>
      <c r="Z136" s="161">
        <f t="shared" si="62"/>
        <v>6.069167377540559E-3</v>
      </c>
    </row>
    <row r="137" spans="1:26" x14ac:dyDescent="0.25">
      <c r="A137" s="162" t="s">
        <v>108</v>
      </c>
      <c r="B137" s="163" t="s">
        <v>108</v>
      </c>
      <c r="C137" s="164">
        <v>9339</v>
      </c>
      <c r="D137" s="164">
        <v>5415</v>
      </c>
      <c r="E137" s="164">
        <v>7999</v>
      </c>
      <c r="F137" s="164">
        <v>6701</v>
      </c>
      <c r="G137" s="164">
        <v>3206</v>
      </c>
      <c r="H137" s="165">
        <f>IFERROR(G137/F137-1,"-")</f>
        <v>-0.52156394567974929</v>
      </c>
      <c r="I137" s="179">
        <f t="shared" si="35"/>
        <v>-0.65670842702644827</v>
      </c>
      <c r="J137" s="165">
        <f>G137/G$9</f>
        <v>4.2177994821815728E-3</v>
      </c>
      <c r="K137" s="164">
        <v>20185</v>
      </c>
      <c r="L137" s="164">
        <v>9264</v>
      </c>
      <c r="M137" s="164">
        <v>8253</v>
      </c>
      <c r="N137" s="164">
        <v>6321</v>
      </c>
      <c r="O137" s="164">
        <v>11324</v>
      </c>
      <c r="P137" s="165">
        <f>IFERROR(O137/N137-1,"-")</f>
        <v>0.79148868849865517</v>
      </c>
      <c r="Q137" s="179">
        <f t="shared" si="42"/>
        <v>-0.43898934852613325</v>
      </c>
      <c r="R137" s="165">
        <f>O137/O$9</f>
        <v>3.2930695194194845E-3</v>
      </c>
      <c r="S137" s="164">
        <v>29524</v>
      </c>
      <c r="T137" s="164">
        <v>14679</v>
      </c>
      <c r="U137" s="164">
        <v>16252</v>
      </c>
      <c r="V137" s="164">
        <v>13022</v>
      </c>
      <c r="W137" s="164">
        <v>14530</v>
      </c>
      <c r="X137" s="165">
        <f>IFERROR(W137/V137-1,"-")</f>
        <v>0.11580402395945333</v>
      </c>
      <c r="Y137" s="179">
        <f t="shared" si="43"/>
        <v>-0.50785801381926565</v>
      </c>
      <c r="Z137" s="165">
        <f t="shared" si="62"/>
        <v>3.974698106858042E-3</v>
      </c>
    </row>
    <row r="138" spans="1:26" x14ac:dyDescent="0.25">
      <c r="A138" s="162" t="s">
        <v>105</v>
      </c>
      <c r="B138" s="163" t="s">
        <v>105</v>
      </c>
      <c r="C138" s="164">
        <v>0</v>
      </c>
      <c r="D138" s="164">
        <v>71</v>
      </c>
      <c r="E138" s="164">
        <v>0</v>
      </c>
      <c r="F138" s="164">
        <v>0</v>
      </c>
      <c r="G138" s="164">
        <v>0</v>
      </c>
      <c r="H138" s="165" t="str">
        <f>IFERROR(G138/F138-1,"-")</f>
        <v>-</v>
      </c>
      <c r="I138" s="179" t="str">
        <f t="shared" ref="I138:I161" si="63">IFERROR(G138/C138-1,"-")</f>
        <v>-</v>
      </c>
      <c r="J138" s="165">
        <f>G138/G$9</f>
        <v>0</v>
      </c>
      <c r="K138" s="164">
        <v>8246</v>
      </c>
      <c r="L138" s="164">
        <v>6579</v>
      </c>
      <c r="M138" s="164">
        <v>8564</v>
      </c>
      <c r="N138" s="164">
        <v>8462</v>
      </c>
      <c r="O138" s="164">
        <v>9215</v>
      </c>
      <c r="P138" s="165">
        <f>IFERROR(O138/N138-1,"-")</f>
        <v>8.8986055306074174E-2</v>
      </c>
      <c r="Q138" s="179">
        <f t="shared" si="42"/>
        <v>0.11751152073732718</v>
      </c>
      <c r="R138" s="165">
        <f>O138/O$9</f>
        <v>2.6797629478497484E-3</v>
      </c>
      <c r="S138" s="164">
        <v>8246</v>
      </c>
      <c r="T138" s="164">
        <v>6650</v>
      </c>
      <c r="U138" s="164">
        <v>8564</v>
      </c>
      <c r="V138" s="164">
        <v>8462</v>
      </c>
      <c r="W138" s="164">
        <v>9215</v>
      </c>
      <c r="X138" s="165">
        <f>IFERROR(W138/V138-1,"-")</f>
        <v>8.8986055306074174E-2</v>
      </c>
      <c r="Y138" s="179">
        <f t="shared" si="43"/>
        <v>0.11751152073732718</v>
      </c>
      <c r="Z138" s="165">
        <f t="shared" si="62"/>
        <v>2.094469270682517E-3</v>
      </c>
    </row>
    <row r="139" spans="1:26" x14ac:dyDescent="0.25">
      <c r="A139" s="1" t="s">
        <v>151</v>
      </c>
      <c r="B139" s="159" t="s">
        <v>112</v>
      </c>
      <c r="C139" s="160">
        <v>19898</v>
      </c>
      <c r="D139" s="160">
        <v>41899</v>
      </c>
      <c r="E139" s="160">
        <v>41009</v>
      </c>
      <c r="F139" s="160">
        <v>45894</v>
      </c>
      <c r="G139" s="160">
        <v>47421</v>
      </c>
      <c r="H139" s="161">
        <f>IFERROR(G139/F139-1,"-")</f>
        <v>3.3272323179500685E-2</v>
      </c>
      <c r="I139" s="178">
        <f t="shared" si="63"/>
        <v>1.3832043421449391</v>
      </c>
      <c r="J139" s="161">
        <f>G139/G$9</f>
        <v>6.2386858778706297E-2</v>
      </c>
      <c r="K139" s="160">
        <v>58922</v>
      </c>
      <c r="L139" s="160">
        <v>148070</v>
      </c>
      <c r="M139" s="160">
        <v>165396</v>
      </c>
      <c r="N139" s="160">
        <v>169092</v>
      </c>
      <c r="O139" s="160">
        <v>161611</v>
      </c>
      <c r="P139" s="161">
        <f>IFERROR(O139/N139-1,"-")</f>
        <v>-4.4242187684810586E-2</v>
      </c>
      <c r="Q139" s="178">
        <f t="shared" si="42"/>
        <v>1.7427955602321714</v>
      </c>
      <c r="R139" s="161">
        <f>O139/O$9</f>
        <v>4.6997196935968058E-2</v>
      </c>
      <c r="S139" s="160">
        <v>78820</v>
      </c>
      <c r="T139" s="160">
        <v>189969</v>
      </c>
      <c r="U139" s="160">
        <v>206405</v>
      </c>
      <c r="V139" s="160">
        <v>214986</v>
      </c>
      <c r="W139" s="160">
        <v>209032</v>
      </c>
      <c r="X139" s="161">
        <f>IFERROR(W139/V139-1,"-")</f>
        <v>-2.7694826639874215E-2</v>
      </c>
      <c r="Y139" s="178">
        <f t="shared" si="43"/>
        <v>1.6520172545039329</v>
      </c>
      <c r="Z139" s="161">
        <f t="shared" si="62"/>
        <v>5.0479790963944997E-2</v>
      </c>
    </row>
    <row r="140" spans="1:26" x14ac:dyDescent="0.25">
      <c r="A140" s="162" t="s">
        <v>115</v>
      </c>
      <c r="B140" s="163" t="s">
        <v>115</v>
      </c>
      <c r="C140" s="164">
        <v>8616</v>
      </c>
      <c r="D140" s="164">
        <v>22074</v>
      </c>
      <c r="E140" s="164">
        <v>20929</v>
      </c>
      <c r="F140" s="164">
        <v>26456</v>
      </c>
      <c r="G140" s="164">
        <v>26749</v>
      </c>
      <c r="H140" s="165">
        <f t="shared" ref="H140:H147" si="64">IFERROR(G140/F140-1,"-")</f>
        <v>1.1074992440278209E-2</v>
      </c>
      <c r="I140" s="179">
        <f t="shared" si="63"/>
        <v>2.1045728876508822</v>
      </c>
      <c r="J140" s="165">
        <f t="shared" ref="J140:J147" si="65">G140/G$9</f>
        <v>3.5190866609131288E-2</v>
      </c>
      <c r="K140" s="164">
        <v>13586</v>
      </c>
      <c r="L140" s="164">
        <v>60071</v>
      </c>
      <c r="M140" s="164">
        <v>68833</v>
      </c>
      <c r="N140" s="164">
        <v>71052</v>
      </c>
      <c r="O140" s="164">
        <v>68646</v>
      </c>
      <c r="P140" s="165">
        <f t="shared" ref="P140:P147" si="66">IFERROR(O140/N140-1,"-")</f>
        <v>-3.3862523222428664E-2</v>
      </c>
      <c r="Q140" s="179">
        <f t="shared" si="42"/>
        <v>4.0527013101722362</v>
      </c>
      <c r="R140" s="165">
        <f t="shared" ref="R140:R147" si="67">O140/O$9</f>
        <v>1.9962561835929878E-2</v>
      </c>
      <c r="S140" s="164">
        <v>22202</v>
      </c>
      <c r="T140" s="164">
        <v>82145</v>
      </c>
      <c r="U140" s="164">
        <v>89762</v>
      </c>
      <c r="V140" s="164">
        <v>97508</v>
      </c>
      <c r="W140" s="164">
        <v>95395</v>
      </c>
      <c r="X140" s="165">
        <f t="shared" ref="X140:X147" si="68">IFERROR(W140/V140-1,"-")</f>
        <v>-2.1670016819132831E-2</v>
      </c>
      <c r="Y140" s="179">
        <f t="shared" si="43"/>
        <v>3.2966849833348348</v>
      </c>
      <c r="Z140" s="165">
        <f t="shared" si="62"/>
        <v>2.1952796669197118E-2</v>
      </c>
    </row>
    <row r="141" spans="1:26" x14ac:dyDescent="0.25">
      <c r="A141" s="162" t="s">
        <v>118</v>
      </c>
      <c r="B141" s="163" t="s">
        <v>118</v>
      </c>
      <c r="C141" s="164">
        <v>1411</v>
      </c>
      <c r="D141" s="164">
        <v>1553</v>
      </c>
      <c r="E141" s="164">
        <v>1880</v>
      </c>
      <c r="F141" s="164">
        <v>1664</v>
      </c>
      <c r="G141" s="164">
        <v>1895</v>
      </c>
      <c r="H141" s="165">
        <f t="shared" si="64"/>
        <v>0.13882211538461542</v>
      </c>
      <c r="I141" s="179">
        <f t="shared" si="63"/>
        <v>0.3430191353649894</v>
      </c>
      <c r="J141" s="165">
        <f t="shared" si="65"/>
        <v>2.4930536552508053E-3</v>
      </c>
      <c r="K141" s="164">
        <v>6291</v>
      </c>
      <c r="L141" s="164">
        <v>11965</v>
      </c>
      <c r="M141" s="164">
        <v>16264</v>
      </c>
      <c r="N141" s="164">
        <v>16937</v>
      </c>
      <c r="O141" s="164">
        <v>16807</v>
      </c>
      <c r="P141" s="165">
        <f t="shared" si="66"/>
        <v>-7.6755033358918423E-3</v>
      </c>
      <c r="Q141" s="179">
        <f t="shared" si="42"/>
        <v>1.6715943411222383</v>
      </c>
      <c r="R141" s="165">
        <f t="shared" si="67"/>
        <v>4.8875502837233556E-3</v>
      </c>
      <c r="S141" s="164">
        <v>7702</v>
      </c>
      <c r="T141" s="164">
        <v>13518</v>
      </c>
      <c r="U141" s="164">
        <v>18144</v>
      </c>
      <c r="V141" s="164">
        <v>18601</v>
      </c>
      <c r="W141" s="164">
        <v>18702</v>
      </c>
      <c r="X141" s="165">
        <f t="shared" si="68"/>
        <v>5.4298156013117271E-3</v>
      </c>
      <c r="Y141" s="179">
        <f t="shared" si="43"/>
        <v>1.4282004674110622</v>
      </c>
      <c r="Z141" s="165">
        <f t="shared" si="62"/>
        <v>4.4374183147201764E-3</v>
      </c>
    </row>
    <row r="142" spans="1:26" x14ac:dyDescent="0.25">
      <c r="A142" s="162" t="s">
        <v>121</v>
      </c>
      <c r="B142" s="163" t="s">
        <v>121</v>
      </c>
      <c r="C142" s="164">
        <v>2188</v>
      </c>
      <c r="D142" s="164">
        <v>5813</v>
      </c>
      <c r="E142" s="164">
        <v>5043</v>
      </c>
      <c r="F142" s="164">
        <v>5027</v>
      </c>
      <c r="G142" s="164">
        <v>5350</v>
      </c>
      <c r="H142" s="165">
        <f t="shared" si="64"/>
        <v>6.4253033618460353E-2</v>
      </c>
      <c r="I142" s="179">
        <f t="shared" si="63"/>
        <v>1.4451553930530165</v>
      </c>
      <c r="J142" s="165">
        <f t="shared" si="65"/>
        <v>7.0384364409455452E-3</v>
      </c>
      <c r="K142" s="164">
        <v>10850</v>
      </c>
      <c r="L142" s="164">
        <v>17158</v>
      </c>
      <c r="M142" s="164">
        <v>16033</v>
      </c>
      <c r="N142" s="164">
        <v>15511</v>
      </c>
      <c r="O142" s="164">
        <v>14187</v>
      </c>
      <c r="P142" s="165">
        <f t="shared" si="66"/>
        <v>-8.5358777641673655E-2</v>
      </c>
      <c r="Q142" s="179">
        <f t="shared" si="42"/>
        <v>0.30755760368663587</v>
      </c>
      <c r="R142" s="165">
        <f t="shared" si="67"/>
        <v>4.1256426414698188E-3</v>
      </c>
      <c r="S142" s="164">
        <v>13038</v>
      </c>
      <c r="T142" s="164">
        <v>22971</v>
      </c>
      <c r="U142" s="164">
        <v>21076</v>
      </c>
      <c r="V142" s="164">
        <v>20538</v>
      </c>
      <c r="W142" s="164">
        <v>19537</v>
      </c>
      <c r="X142" s="165">
        <f t="shared" si="68"/>
        <v>-4.8738922972051846E-2</v>
      </c>
      <c r="Y142" s="179">
        <f t="shared" si="43"/>
        <v>0.49846602239607307</v>
      </c>
      <c r="Z142" s="165">
        <f t="shared" si="62"/>
        <v>5.1544878968828502E-3</v>
      </c>
    </row>
    <row r="143" spans="1:26" x14ac:dyDescent="0.25">
      <c r="A143" s="162" t="s">
        <v>128</v>
      </c>
      <c r="B143" s="163" t="s">
        <v>128</v>
      </c>
      <c r="C143" s="164">
        <v>2549</v>
      </c>
      <c r="D143" s="164">
        <v>4370</v>
      </c>
      <c r="E143" s="164">
        <v>3569</v>
      </c>
      <c r="F143" s="164">
        <v>2063</v>
      </c>
      <c r="G143" s="164">
        <v>1175</v>
      </c>
      <c r="H143" s="165">
        <f t="shared" si="64"/>
        <v>-0.43044110518662138</v>
      </c>
      <c r="I143" s="179">
        <f t="shared" si="63"/>
        <v>-0.53903491565319728</v>
      </c>
      <c r="J143" s="165">
        <f t="shared" si="65"/>
        <v>1.5458248258151429E-3</v>
      </c>
      <c r="K143" s="164">
        <v>1210</v>
      </c>
      <c r="L143" s="164">
        <v>3896</v>
      </c>
      <c r="M143" s="164">
        <v>3830</v>
      </c>
      <c r="N143" s="164">
        <v>3069</v>
      </c>
      <c r="O143" s="164">
        <v>3174</v>
      </c>
      <c r="P143" s="165">
        <f t="shared" si="66"/>
        <v>3.4213098729227731E-2</v>
      </c>
      <c r="Q143" s="179">
        <f t="shared" si="42"/>
        <v>1.6231404958677684</v>
      </c>
      <c r="R143" s="165">
        <f t="shared" si="67"/>
        <v>9.2301330401249062E-4</v>
      </c>
      <c r="S143" s="164">
        <v>3759</v>
      </c>
      <c r="T143" s="164">
        <v>8266</v>
      </c>
      <c r="U143" s="164">
        <v>7399</v>
      </c>
      <c r="V143" s="164">
        <v>5132</v>
      </c>
      <c r="W143" s="164">
        <v>4349</v>
      </c>
      <c r="X143" s="165">
        <f t="shared" si="68"/>
        <v>-0.15257209664848015</v>
      </c>
      <c r="Y143" s="179">
        <f t="shared" si="43"/>
        <v>0.15695663740356469</v>
      </c>
      <c r="Z143" s="165">
        <f t="shared" si="62"/>
        <v>1.8095490581247016E-3</v>
      </c>
    </row>
    <row r="144" spans="1:26" x14ac:dyDescent="0.25">
      <c r="A144" s="162" t="s">
        <v>124</v>
      </c>
      <c r="B144" s="163" t="s">
        <v>124</v>
      </c>
      <c r="C144" s="164">
        <v>902</v>
      </c>
      <c r="D144" s="164">
        <v>435</v>
      </c>
      <c r="E144" s="164">
        <v>1205</v>
      </c>
      <c r="F144" s="164">
        <v>791</v>
      </c>
      <c r="G144" s="164">
        <v>0</v>
      </c>
      <c r="H144" s="165">
        <f t="shared" si="64"/>
        <v>-1</v>
      </c>
      <c r="I144" s="179">
        <f t="shared" si="63"/>
        <v>-1</v>
      </c>
      <c r="J144" s="165">
        <f t="shared" si="65"/>
        <v>0</v>
      </c>
      <c r="K144" s="164">
        <v>1918</v>
      </c>
      <c r="L144" s="164">
        <v>3253</v>
      </c>
      <c r="M144" s="164">
        <v>3513</v>
      </c>
      <c r="N144" s="164">
        <v>3959</v>
      </c>
      <c r="O144" s="164">
        <v>3731</v>
      </c>
      <c r="P144" s="165">
        <f t="shared" si="66"/>
        <v>-5.7590300580954823E-2</v>
      </c>
      <c r="Q144" s="179">
        <f t="shared" si="42"/>
        <v>0.94525547445255476</v>
      </c>
      <c r="R144" s="165">
        <f t="shared" si="67"/>
        <v>1.0849913791022693E-3</v>
      </c>
      <c r="S144" s="164">
        <v>2820</v>
      </c>
      <c r="T144" s="164">
        <v>3688</v>
      </c>
      <c r="U144" s="164">
        <v>4718</v>
      </c>
      <c r="V144" s="164">
        <v>4750</v>
      </c>
      <c r="W144" s="164">
        <v>3731</v>
      </c>
      <c r="X144" s="165">
        <f t="shared" si="68"/>
        <v>-0.21452631578947368</v>
      </c>
      <c r="Y144" s="179">
        <f t="shared" si="43"/>
        <v>0.32304964539007086</v>
      </c>
      <c r="Z144" s="165">
        <f t="shared" si="62"/>
        <v>1.1538657191826386E-3</v>
      </c>
    </row>
    <row r="145" spans="1:26" x14ac:dyDescent="0.25">
      <c r="A145" s="162" t="s">
        <v>133</v>
      </c>
      <c r="B145" s="163" t="s">
        <v>133</v>
      </c>
      <c r="C145" s="164">
        <v>93</v>
      </c>
      <c r="D145" s="164">
        <v>79</v>
      </c>
      <c r="E145" s="164">
        <v>139</v>
      </c>
      <c r="F145" s="164">
        <v>6</v>
      </c>
      <c r="G145" s="164">
        <v>0</v>
      </c>
      <c r="H145" s="165">
        <f t="shared" si="64"/>
        <v>-1</v>
      </c>
      <c r="I145" s="179">
        <f t="shared" si="63"/>
        <v>-1</v>
      </c>
      <c r="J145" s="165">
        <f t="shared" si="65"/>
        <v>0</v>
      </c>
      <c r="K145" s="164">
        <v>1104</v>
      </c>
      <c r="L145" s="164">
        <v>2826</v>
      </c>
      <c r="M145" s="164">
        <v>3108</v>
      </c>
      <c r="N145" s="164">
        <v>3024</v>
      </c>
      <c r="O145" s="164">
        <v>2935</v>
      </c>
      <c r="P145" s="165">
        <f t="shared" si="66"/>
        <v>-2.9431216931216975E-2</v>
      </c>
      <c r="Q145" s="179">
        <f t="shared" si="42"/>
        <v>1.6585144927536231</v>
      </c>
      <c r="R145" s="165">
        <f t="shared" si="67"/>
        <v>8.5351104199012605E-4</v>
      </c>
      <c r="S145" s="164">
        <v>1197</v>
      </c>
      <c r="T145" s="164">
        <v>2905</v>
      </c>
      <c r="U145" s="164">
        <v>3247</v>
      </c>
      <c r="V145" s="164">
        <v>3030</v>
      </c>
      <c r="W145" s="164">
        <v>2935</v>
      </c>
      <c r="X145" s="165">
        <f t="shared" si="68"/>
        <v>-3.1353135313531344E-2</v>
      </c>
      <c r="Y145" s="179">
        <f t="shared" si="43"/>
        <v>1.4519632414369257</v>
      </c>
      <c r="Z145" s="165">
        <f t="shared" si="62"/>
        <v>7.9410809457101039E-4</v>
      </c>
    </row>
    <row r="146" spans="1:26" x14ac:dyDescent="0.25">
      <c r="A146" s="162" t="s">
        <v>136</v>
      </c>
      <c r="B146" s="163" t="s">
        <v>136</v>
      </c>
      <c r="C146" s="164">
        <v>75</v>
      </c>
      <c r="D146" s="164">
        <v>49</v>
      </c>
      <c r="E146" s="164">
        <v>93</v>
      </c>
      <c r="F146" s="164">
        <v>54</v>
      </c>
      <c r="G146" s="164">
        <v>0</v>
      </c>
      <c r="H146" s="165">
        <f t="shared" si="64"/>
        <v>-1</v>
      </c>
      <c r="I146" s="179">
        <f t="shared" si="63"/>
        <v>-1</v>
      </c>
      <c r="J146" s="165">
        <f t="shared" si="65"/>
        <v>0</v>
      </c>
      <c r="K146" s="164">
        <v>715</v>
      </c>
      <c r="L146" s="164">
        <v>1637</v>
      </c>
      <c r="M146" s="164">
        <v>2213</v>
      </c>
      <c r="N146" s="164">
        <v>2093</v>
      </c>
      <c r="O146" s="164">
        <v>1666</v>
      </c>
      <c r="P146" s="165">
        <f t="shared" si="66"/>
        <v>-0.20401337792642138</v>
      </c>
      <c r="Q146" s="179">
        <f t="shared" si="42"/>
        <v>1.3300699300699299</v>
      </c>
      <c r="R146" s="165">
        <f t="shared" si="67"/>
        <v>4.8448020305129471E-4</v>
      </c>
      <c r="S146" s="164">
        <v>790</v>
      </c>
      <c r="T146" s="164">
        <v>1686</v>
      </c>
      <c r="U146" s="164">
        <v>2306</v>
      </c>
      <c r="V146" s="164">
        <v>2147</v>
      </c>
      <c r="W146" s="164">
        <v>1666</v>
      </c>
      <c r="X146" s="165">
        <f t="shared" si="68"/>
        <v>-0.22403353516534696</v>
      </c>
      <c r="Y146" s="179">
        <f t="shared" si="43"/>
        <v>1.108860759493671</v>
      </c>
      <c r="Z146" s="165">
        <f t="shared" si="62"/>
        <v>5.6397082417023413E-4</v>
      </c>
    </row>
    <row r="147" spans="1:26" x14ac:dyDescent="0.25">
      <c r="A147" s="167" t="s">
        <v>150</v>
      </c>
      <c r="B147" s="168" t="s">
        <v>150</v>
      </c>
      <c r="C147" s="169">
        <f>C139-SUM(C140:C146)</f>
        <v>4064</v>
      </c>
      <c r="D147" s="169">
        <f>D139-SUM(D140:D146)</f>
        <v>7526</v>
      </c>
      <c r="E147" s="169">
        <f>E139-SUM(E140:E146)</f>
        <v>8151</v>
      </c>
      <c r="F147" s="169">
        <f>F139-SUM(F140:F146)</f>
        <v>9833</v>
      </c>
      <c r="G147" s="169">
        <f>G139-SUM(G140:G146)</f>
        <v>12252</v>
      </c>
      <c r="H147" s="170">
        <f t="shared" si="64"/>
        <v>0.24600833926573773</v>
      </c>
      <c r="I147" s="180">
        <f t="shared" si="63"/>
        <v>2.0147637795275593</v>
      </c>
      <c r="J147" s="170">
        <f t="shared" si="65"/>
        <v>1.6118677247563516E-2</v>
      </c>
      <c r="K147" s="169">
        <f>K139-SUM(K140:K146)</f>
        <v>23248</v>
      </c>
      <c r="L147" s="169">
        <f>L139-SUM(L140:L146)</f>
        <v>47264</v>
      </c>
      <c r="M147" s="169">
        <f>M139-SUM(M140:M146)</f>
        <v>51602</v>
      </c>
      <c r="N147" s="169">
        <f>N139-SUM(N140:N146)</f>
        <v>53447</v>
      </c>
      <c r="O147" s="169">
        <f>O139-SUM(O140:O146)</f>
        <v>50465</v>
      </c>
      <c r="P147" s="170">
        <f t="shared" si="66"/>
        <v>-5.5793589911501074E-2</v>
      </c>
      <c r="Q147" s="180">
        <f t="shared" si="42"/>
        <v>1.1707243633860975</v>
      </c>
      <c r="R147" s="170">
        <f t="shared" si="67"/>
        <v>1.4675446246688827E-2</v>
      </c>
      <c r="S147" s="169">
        <f>S139-SUM(S140:S146)</f>
        <v>27312</v>
      </c>
      <c r="T147" s="169">
        <f>T139-SUM(T140:T146)</f>
        <v>54790</v>
      </c>
      <c r="U147" s="169">
        <f>U139-SUM(U140:U146)</f>
        <v>59753</v>
      </c>
      <c r="V147" s="169">
        <f>V139-SUM(V140:V146)</f>
        <v>63280</v>
      </c>
      <c r="W147" s="169">
        <f>W139-SUM(W140:W146)</f>
        <v>62717</v>
      </c>
      <c r="X147" s="170">
        <f t="shared" si="68"/>
        <v>-8.8969658659924233E-3</v>
      </c>
      <c r="Y147" s="180">
        <f t="shared" si="43"/>
        <v>1.2963166373755124</v>
      </c>
      <c r="Z147" s="170">
        <f t="shared" si="62"/>
        <v>1.4613594387096269E-2</v>
      </c>
    </row>
    <row r="148" spans="1:26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</row>
    <row r="149" spans="1:26" x14ac:dyDescent="0.25">
      <c r="A149" s="1" t="s">
        <v>0</v>
      </c>
      <c r="B149" s="156" t="s">
        <v>73</v>
      </c>
      <c r="C149" s="176">
        <f>C150+C153</f>
        <v>55859</v>
      </c>
      <c r="D149" s="176">
        <f>D150+D153</f>
        <v>83622</v>
      </c>
      <c r="E149" s="176">
        <f>E150+E153</f>
        <v>118142</v>
      </c>
      <c r="F149" s="176">
        <f>F150+F153</f>
        <v>118167</v>
      </c>
      <c r="G149" s="176">
        <f>G150+G153</f>
        <v>126543</v>
      </c>
      <c r="H149" s="177">
        <f>IFERROR(G149/F149-1,"-")</f>
        <v>7.0882733758155902E-2</v>
      </c>
      <c r="I149" s="177">
        <f t="shared" si="63"/>
        <v>1.2654003831074672</v>
      </c>
      <c r="J149" s="177">
        <f>G149/G$9</f>
        <v>0.16647941356010693</v>
      </c>
      <c r="K149" s="176">
        <f>K150+K153</f>
        <v>226551</v>
      </c>
      <c r="L149" s="176">
        <f>L150+L153</f>
        <v>383351</v>
      </c>
      <c r="M149" s="176">
        <f>M150+M153</f>
        <v>431804</v>
      </c>
      <c r="N149" s="176">
        <f>N150+N153</f>
        <v>442209</v>
      </c>
      <c r="O149" s="176">
        <f>O150+O153</f>
        <v>398004</v>
      </c>
      <c r="P149" s="177">
        <f>IFERROR(O149/N149-1,"-")</f>
        <v>-9.9964044151068854E-2</v>
      </c>
      <c r="Q149" s="177">
        <f t="shared" si="42"/>
        <v>0.75679648291113266</v>
      </c>
      <c r="R149" s="177">
        <f>O149/O$9</f>
        <v>0.11574133177384603</v>
      </c>
      <c r="S149" s="176">
        <f>S150+S153</f>
        <v>70788</v>
      </c>
      <c r="T149" s="176">
        <f>T150+T153</f>
        <v>108068</v>
      </c>
      <c r="U149" s="176">
        <f>U150+U153</f>
        <v>113850</v>
      </c>
      <c r="V149" s="176">
        <f>V150+V153</f>
        <v>117114</v>
      </c>
      <c r="W149" s="176">
        <f>W150+W153</f>
        <v>111271</v>
      </c>
      <c r="X149" s="177">
        <f>IFERROR(W149/V149-1,"-")</f>
        <v>-4.9891558652253365E-2</v>
      </c>
      <c r="Y149" s="177">
        <f t="shared" si="43"/>
        <v>0.57189071594055485</v>
      </c>
      <c r="Z149" s="177">
        <f t="shared" ref="Z149:Z161" si="69">U149/U$9</f>
        <v>2.7843919484727298E-2</v>
      </c>
    </row>
    <row r="150" spans="1:26" x14ac:dyDescent="0.25">
      <c r="A150" s="1" t="s">
        <v>101</v>
      </c>
      <c r="B150" s="159" t="s">
        <v>102</v>
      </c>
      <c r="C150" s="160">
        <v>24594</v>
      </c>
      <c r="D150" s="160">
        <v>28913</v>
      </c>
      <c r="E150" s="160">
        <v>43611</v>
      </c>
      <c r="F150" s="160">
        <v>38736</v>
      </c>
      <c r="G150" s="160">
        <v>38121</v>
      </c>
      <c r="H150" s="161">
        <f>IFERROR(G150/F150-1,"-")</f>
        <v>-1.587670384138784E-2</v>
      </c>
      <c r="I150" s="178">
        <f t="shared" si="63"/>
        <v>0.55001219809709689</v>
      </c>
      <c r="J150" s="161">
        <f>G150/G$9</f>
        <v>5.0151819731828993E-2</v>
      </c>
      <c r="K150" s="160">
        <v>107688</v>
      </c>
      <c r="L150" s="160">
        <v>106530</v>
      </c>
      <c r="M150" s="160">
        <v>124159</v>
      </c>
      <c r="N150" s="160">
        <v>128032</v>
      </c>
      <c r="O150" s="160">
        <v>106244</v>
      </c>
      <c r="P150" s="161">
        <f>IFERROR(O150/N150-1,"-")</f>
        <v>-0.1701762059485129</v>
      </c>
      <c r="Q150" s="178">
        <f t="shared" si="42"/>
        <v>-1.3409107792883179E-2</v>
      </c>
      <c r="R150" s="161">
        <f>O150/O$9</f>
        <v>3.0896227306711738E-2</v>
      </c>
      <c r="S150" s="160">
        <v>40138</v>
      </c>
      <c r="T150" s="160">
        <v>56632</v>
      </c>
      <c r="U150" s="160">
        <v>56777</v>
      </c>
      <c r="V150" s="160">
        <v>52917</v>
      </c>
      <c r="W150" s="160">
        <v>47366</v>
      </c>
      <c r="X150" s="161">
        <f>IFERROR(W150/V150-1,"-")</f>
        <v>-0.10490012661337567</v>
      </c>
      <c r="Y150" s="178">
        <f t="shared" si="43"/>
        <v>0.18007872838706462</v>
      </c>
      <c r="Z150" s="161">
        <f t="shared" si="69"/>
        <v>1.3885763869867033E-2</v>
      </c>
    </row>
    <row r="151" spans="1:26" x14ac:dyDescent="0.25">
      <c r="A151" s="162" t="s">
        <v>108</v>
      </c>
      <c r="B151" s="163" t="s">
        <v>108</v>
      </c>
      <c r="C151" s="164">
        <v>18894</v>
      </c>
      <c r="D151" s="164">
        <v>14445</v>
      </c>
      <c r="E151" s="164">
        <v>24739</v>
      </c>
      <c r="F151" s="164">
        <v>15383</v>
      </c>
      <c r="G151" s="164">
        <v>16060</v>
      </c>
      <c r="H151" s="165">
        <f>IFERROR(G151/F151-1,"-")</f>
        <v>4.4009621010206113E-2</v>
      </c>
      <c r="I151" s="179">
        <f t="shared" si="63"/>
        <v>-0.14999470731449138</v>
      </c>
      <c r="J151" s="165">
        <f>G151/G$9</f>
        <v>2.112846527880102E-2</v>
      </c>
      <c r="K151" s="164">
        <v>68380</v>
      </c>
      <c r="L151" s="164">
        <v>64238</v>
      </c>
      <c r="M151" s="164">
        <v>76055</v>
      </c>
      <c r="N151" s="164">
        <v>76075</v>
      </c>
      <c r="O151" s="164">
        <v>51469</v>
      </c>
      <c r="P151" s="165">
        <f>IFERROR(O151/N151-1,"-")</f>
        <v>-0.32344396976667766</v>
      </c>
      <c r="Q151" s="179">
        <f t="shared" ref="Q151:Q161" si="70">IFERROR(O151/K151-1,"-")</f>
        <v>-0.24730915472360337</v>
      </c>
      <c r="R151" s="165">
        <f>O151/O$9</f>
        <v>1.4967413908071481E-2</v>
      </c>
      <c r="S151" s="164">
        <v>32300</v>
      </c>
      <c r="T151" s="164">
        <v>41224</v>
      </c>
      <c r="U151" s="164">
        <v>42625</v>
      </c>
      <c r="V151" s="164">
        <v>36789</v>
      </c>
      <c r="W151" s="164">
        <v>30211</v>
      </c>
      <c r="X151" s="165">
        <f>IFERROR(W151/V151-1,"-")</f>
        <v>-0.1788034466824322</v>
      </c>
      <c r="Y151" s="179">
        <f t="shared" ref="Y151:Y161" si="71">IFERROR(W151/S151-1,"-")</f>
        <v>-6.4674922600619245E-2</v>
      </c>
      <c r="Z151" s="165">
        <f t="shared" si="69"/>
        <v>1.0424655845731235E-2</v>
      </c>
    </row>
    <row r="152" spans="1:26" x14ac:dyDescent="0.25">
      <c r="A152" s="162" t="s">
        <v>105</v>
      </c>
      <c r="B152" s="163" t="s">
        <v>105</v>
      </c>
      <c r="C152" s="164">
        <v>5700</v>
      </c>
      <c r="D152" s="164">
        <v>14468</v>
      </c>
      <c r="E152" s="164">
        <v>18872</v>
      </c>
      <c r="F152" s="164">
        <v>23353</v>
      </c>
      <c r="G152" s="164">
        <v>22061</v>
      </c>
      <c r="H152" s="165">
        <f>IFERROR(G152/F152-1,"-")</f>
        <v>-5.5324797670534887E-2</v>
      </c>
      <c r="I152" s="179">
        <f t="shared" si="63"/>
        <v>2.8703508771929824</v>
      </c>
      <c r="J152" s="165">
        <f>G152/G$9</f>
        <v>2.9023354453027974E-2</v>
      </c>
      <c r="K152" s="164">
        <v>39308</v>
      </c>
      <c r="L152" s="164">
        <v>42292</v>
      </c>
      <c r="M152" s="164">
        <v>48104</v>
      </c>
      <c r="N152" s="164">
        <v>51957</v>
      </c>
      <c r="O152" s="164">
        <v>54775</v>
      </c>
      <c r="P152" s="165">
        <f>IFERROR(O152/N152-1,"-")</f>
        <v>5.4237157649594803E-2</v>
      </c>
      <c r="Q152" s="179">
        <f t="shared" si="70"/>
        <v>0.39348224280044786</v>
      </c>
      <c r="R152" s="165">
        <f>O152/O$9</f>
        <v>1.5928813398640256E-2</v>
      </c>
      <c r="S152" s="164">
        <v>7838</v>
      </c>
      <c r="T152" s="164">
        <v>15408</v>
      </c>
      <c r="U152" s="164">
        <v>14152</v>
      </c>
      <c r="V152" s="164">
        <v>16128</v>
      </c>
      <c r="W152" s="164">
        <v>17155</v>
      </c>
      <c r="X152" s="165">
        <f>IFERROR(W152/V152-1,"-")</f>
        <v>6.3678075396825351E-2</v>
      </c>
      <c r="Y152" s="179">
        <f t="shared" si="71"/>
        <v>1.1886960959428428</v>
      </c>
      <c r="Z152" s="165">
        <f t="shared" si="69"/>
        <v>3.4611080241357989E-3</v>
      </c>
    </row>
    <row r="153" spans="1:26" x14ac:dyDescent="0.25">
      <c r="A153" s="1" t="s">
        <v>151</v>
      </c>
      <c r="B153" s="159" t="s">
        <v>112</v>
      </c>
      <c r="C153" s="160">
        <v>31265</v>
      </c>
      <c r="D153" s="160">
        <v>54709</v>
      </c>
      <c r="E153" s="160">
        <v>74531</v>
      </c>
      <c r="F153" s="160">
        <v>79431</v>
      </c>
      <c r="G153" s="160">
        <v>88422</v>
      </c>
      <c r="H153" s="161">
        <f>IFERROR(G153/F153-1,"-")</f>
        <v>0.11319258224119055</v>
      </c>
      <c r="I153" s="178">
        <f t="shared" si="63"/>
        <v>1.8281464896849511</v>
      </c>
      <c r="J153" s="161">
        <f>G153/G$9</f>
        <v>0.11632759382827794</v>
      </c>
      <c r="K153" s="160">
        <v>118863</v>
      </c>
      <c r="L153" s="160">
        <v>276821</v>
      </c>
      <c r="M153" s="160">
        <v>307645</v>
      </c>
      <c r="N153" s="160">
        <v>314177</v>
      </c>
      <c r="O153" s="160">
        <v>291760</v>
      </c>
      <c r="P153" s="161">
        <f>IFERROR(O153/N153-1,"-")</f>
        <v>-7.1351499314080913E-2</v>
      </c>
      <c r="Q153" s="178">
        <f t="shared" si="70"/>
        <v>1.4545905790700218</v>
      </c>
      <c r="R153" s="161">
        <f>O153/O$9</f>
        <v>8.4845104467134294E-2</v>
      </c>
      <c r="S153" s="160">
        <v>30650</v>
      </c>
      <c r="T153" s="160">
        <v>51436</v>
      </c>
      <c r="U153" s="160">
        <v>57073</v>
      </c>
      <c r="V153" s="160">
        <v>64197</v>
      </c>
      <c r="W153" s="160">
        <v>63905</v>
      </c>
      <c r="X153" s="161">
        <f>IFERROR(W153/V153-1,"-")</f>
        <v>-4.5484991510507111E-3</v>
      </c>
      <c r="Y153" s="178">
        <f t="shared" si="71"/>
        <v>1.0849918433931482</v>
      </c>
      <c r="Z153" s="161">
        <f t="shared" si="69"/>
        <v>1.3958155614860265E-2</v>
      </c>
    </row>
    <row r="154" spans="1:26" x14ac:dyDescent="0.25">
      <c r="A154" s="162" t="s">
        <v>115</v>
      </c>
      <c r="B154" s="163" t="s">
        <v>115</v>
      </c>
      <c r="C154" s="164">
        <v>5675</v>
      </c>
      <c r="D154" s="164">
        <v>12974</v>
      </c>
      <c r="E154" s="164">
        <v>30431</v>
      </c>
      <c r="F154" s="164">
        <v>26781</v>
      </c>
      <c r="G154" s="164">
        <v>29873</v>
      </c>
      <c r="H154" s="165">
        <f t="shared" ref="H154:H161" si="72">IFERROR(G154/F154-1,"-")</f>
        <v>0.11545498674433374</v>
      </c>
      <c r="I154" s="179">
        <f t="shared" si="63"/>
        <v>4.2639647577092514</v>
      </c>
      <c r="J154" s="165">
        <f t="shared" ref="J154:J161" si="73">G154/G$9</f>
        <v>3.9300787252404906E-2</v>
      </c>
      <c r="K154" s="164">
        <v>34432</v>
      </c>
      <c r="L154" s="164">
        <v>147061</v>
      </c>
      <c r="M154" s="164">
        <v>158318</v>
      </c>
      <c r="N154" s="164">
        <v>151381</v>
      </c>
      <c r="O154" s="164">
        <v>148546</v>
      </c>
      <c r="P154" s="165">
        <f t="shared" ref="P154:P161" si="74">IFERROR(O154/N154-1,"-")</f>
        <v>-1.8727581400572069E-2</v>
      </c>
      <c r="Q154" s="179">
        <f t="shared" si="70"/>
        <v>3.3141844795539033</v>
      </c>
      <c r="R154" s="165">
        <f t="shared" ref="R154:R161" si="75">O154/O$9</f>
        <v>4.3197836880226666E-2</v>
      </c>
      <c r="S154" s="164">
        <v>5598</v>
      </c>
      <c r="T154" s="164">
        <v>19171</v>
      </c>
      <c r="U154" s="164">
        <v>18750</v>
      </c>
      <c r="V154" s="164">
        <v>19791</v>
      </c>
      <c r="W154" s="164">
        <v>17488</v>
      </c>
      <c r="X154" s="165">
        <f t="shared" ref="X154:X161" si="76">IFERROR(W154/V154-1,"-")</f>
        <v>-0.11636602496084081</v>
      </c>
      <c r="Y154" s="179">
        <f t="shared" si="71"/>
        <v>2.1239728474455162</v>
      </c>
      <c r="Z154" s="165">
        <f t="shared" si="69"/>
        <v>4.5856257385914522E-3</v>
      </c>
    </row>
    <row r="155" spans="1:26" x14ac:dyDescent="0.25">
      <c r="A155" s="162" t="s">
        <v>118</v>
      </c>
      <c r="B155" s="163" t="s">
        <v>118</v>
      </c>
      <c r="C155" s="164">
        <v>8932</v>
      </c>
      <c r="D155" s="164">
        <v>10369</v>
      </c>
      <c r="E155" s="164">
        <v>9859</v>
      </c>
      <c r="F155" s="164">
        <v>10681</v>
      </c>
      <c r="G155" s="164">
        <v>11971</v>
      </c>
      <c r="H155" s="165">
        <f t="shared" si="72"/>
        <v>0.12077520831382826</v>
      </c>
      <c r="I155" s="179">
        <f t="shared" si="63"/>
        <v>0.34023734885803858</v>
      </c>
      <c r="J155" s="165">
        <f t="shared" si="73"/>
        <v>1.5748994884964319E-2</v>
      </c>
      <c r="K155" s="164">
        <v>17016</v>
      </c>
      <c r="L155" s="164">
        <v>19276</v>
      </c>
      <c r="M155" s="164">
        <v>24782</v>
      </c>
      <c r="N155" s="164">
        <v>22694</v>
      </c>
      <c r="O155" s="164">
        <v>24044</v>
      </c>
      <c r="P155" s="165">
        <f t="shared" si="74"/>
        <v>5.9487089098440027E-2</v>
      </c>
      <c r="Q155" s="179">
        <f t="shared" si="70"/>
        <v>0.41302303714151378</v>
      </c>
      <c r="R155" s="165">
        <f t="shared" si="75"/>
        <v>6.9921020421160442E-3</v>
      </c>
      <c r="S155" s="164">
        <v>8036</v>
      </c>
      <c r="T155" s="164">
        <v>9936</v>
      </c>
      <c r="U155" s="164">
        <v>10332</v>
      </c>
      <c r="V155" s="164">
        <v>10102</v>
      </c>
      <c r="W155" s="164">
        <v>10525</v>
      </c>
      <c r="X155" s="165">
        <f t="shared" si="76"/>
        <v>4.1872896456147224E-2</v>
      </c>
      <c r="Y155" s="179">
        <f t="shared" si="71"/>
        <v>0.30973120955699351</v>
      </c>
      <c r="Z155" s="165">
        <f t="shared" si="69"/>
        <v>2.526863206993434E-3</v>
      </c>
    </row>
    <row r="156" spans="1:26" x14ac:dyDescent="0.25">
      <c r="A156" s="162" t="s">
        <v>121</v>
      </c>
      <c r="B156" s="163" t="s">
        <v>121</v>
      </c>
      <c r="C156" s="164">
        <v>5160</v>
      </c>
      <c r="D156" s="164">
        <v>7341</v>
      </c>
      <c r="E156" s="164">
        <v>9506</v>
      </c>
      <c r="F156" s="164">
        <v>8192</v>
      </c>
      <c r="G156" s="164">
        <v>9446</v>
      </c>
      <c r="H156" s="165">
        <f t="shared" si="72"/>
        <v>0.153076171875</v>
      </c>
      <c r="I156" s="179">
        <f t="shared" si="63"/>
        <v>0.83062015503875974</v>
      </c>
      <c r="J156" s="165">
        <f t="shared" si="73"/>
        <v>1.2427116003957312E-2</v>
      </c>
      <c r="K156" s="164">
        <v>17694</v>
      </c>
      <c r="L156" s="164">
        <v>28112</v>
      </c>
      <c r="M156" s="164">
        <v>28795</v>
      </c>
      <c r="N156" s="164">
        <v>37892</v>
      </c>
      <c r="O156" s="164">
        <v>32456</v>
      </c>
      <c r="P156" s="165">
        <f t="shared" si="74"/>
        <v>-0.14346036102607407</v>
      </c>
      <c r="Q156" s="179">
        <f t="shared" si="70"/>
        <v>0.83429411099807838</v>
      </c>
      <c r="R156" s="165">
        <f t="shared" si="75"/>
        <v>9.4383490217483917E-3</v>
      </c>
      <c r="S156" s="164">
        <v>5124</v>
      </c>
      <c r="T156" s="164">
        <v>6472</v>
      </c>
      <c r="U156" s="164">
        <v>9249</v>
      </c>
      <c r="V156" s="164">
        <v>11724</v>
      </c>
      <c r="W156" s="164">
        <v>15180</v>
      </c>
      <c r="X156" s="165">
        <f t="shared" si="76"/>
        <v>0.29477993858751272</v>
      </c>
      <c r="Y156" s="179">
        <f t="shared" si="71"/>
        <v>1.9625292740046838</v>
      </c>
      <c r="Z156" s="165">
        <f t="shared" si="69"/>
        <v>2.2619974643323915E-3</v>
      </c>
    </row>
    <row r="157" spans="1:26" x14ac:dyDescent="0.25">
      <c r="A157" s="162" t="s">
        <v>128</v>
      </c>
      <c r="B157" s="163" t="s">
        <v>128</v>
      </c>
      <c r="C157" s="164">
        <v>879</v>
      </c>
      <c r="D157" s="164">
        <v>1813</v>
      </c>
      <c r="E157" s="164">
        <v>1858</v>
      </c>
      <c r="F157" s="164">
        <v>2762</v>
      </c>
      <c r="G157" s="164">
        <v>3099</v>
      </c>
      <c r="H157" s="165">
        <f t="shared" si="72"/>
        <v>0.12201303403330921</v>
      </c>
      <c r="I157" s="179">
        <f t="shared" si="63"/>
        <v>2.5255972696245732</v>
      </c>
      <c r="J157" s="165">
        <f t="shared" si="73"/>
        <v>4.0770307533626628E-3</v>
      </c>
      <c r="K157" s="164">
        <v>6142</v>
      </c>
      <c r="L157" s="164">
        <v>9032</v>
      </c>
      <c r="M157" s="164">
        <v>9932</v>
      </c>
      <c r="N157" s="164">
        <v>10357</v>
      </c>
      <c r="O157" s="164">
        <v>8360</v>
      </c>
      <c r="P157" s="165">
        <f t="shared" si="74"/>
        <v>-0.19281645264072611</v>
      </c>
      <c r="Q157" s="179">
        <f t="shared" si="70"/>
        <v>0.36112015630087924</v>
      </c>
      <c r="R157" s="165">
        <f t="shared" si="75"/>
        <v>2.4311251485647201E-3</v>
      </c>
      <c r="S157" s="164">
        <v>906</v>
      </c>
      <c r="T157" s="164">
        <v>1617</v>
      </c>
      <c r="U157" s="164">
        <v>1502</v>
      </c>
      <c r="V157" s="164">
        <v>1867</v>
      </c>
      <c r="W157" s="164">
        <v>1924</v>
      </c>
      <c r="X157" s="165">
        <f t="shared" si="76"/>
        <v>3.0530262453133394E-2</v>
      </c>
      <c r="Y157" s="179">
        <f t="shared" si="71"/>
        <v>1.1236203090507728</v>
      </c>
      <c r="Z157" s="165">
        <f t="shared" si="69"/>
        <v>3.6733919249943263E-4</v>
      </c>
    </row>
    <row r="158" spans="1:26" x14ac:dyDescent="0.25">
      <c r="A158" s="162" t="s">
        <v>124</v>
      </c>
      <c r="B158" s="163" t="s">
        <v>124</v>
      </c>
      <c r="C158" s="164">
        <v>1322</v>
      </c>
      <c r="D158" s="164">
        <v>2130</v>
      </c>
      <c r="E158" s="164">
        <v>2477</v>
      </c>
      <c r="F158" s="164">
        <v>2542</v>
      </c>
      <c r="G158" s="164">
        <v>2932</v>
      </c>
      <c r="H158" s="165">
        <f t="shared" si="72"/>
        <v>0.15342250196695506</v>
      </c>
      <c r="I158" s="179">
        <f t="shared" si="63"/>
        <v>1.2178517397881996</v>
      </c>
      <c r="J158" s="165">
        <f t="shared" si="73"/>
        <v>3.8573262887574462E-3</v>
      </c>
      <c r="K158" s="164">
        <v>7182</v>
      </c>
      <c r="L158" s="164">
        <v>8632</v>
      </c>
      <c r="M158" s="164">
        <v>7809</v>
      </c>
      <c r="N158" s="164">
        <v>10062</v>
      </c>
      <c r="O158" s="164">
        <v>7893</v>
      </c>
      <c r="P158" s="165">
        <f t="shared" si="74"/>
        <v>-0.2155635062611807</v>
      </c>
      <c r="Q158" s="179">
        <f t="shared" si="70"/>
        <v>9.8997493734335862E-2</v>
      </c>
      <c r="R158" s="165">
        <f t="shared" si="75"/>
        <v>2.2953194733996815E-3</v>
      </c>
      <c r="S158" s="164">
        <v>1744</v>
      </c>
      <c r="T158" s="164">
        <v>2943</v>
      </c>
      <c r="U158" s="164">
        <v>2874</v>
      </c>
      <c r="V158" s="164">
        <v>3312</v>
      </c>
      <c r="W158" s="164">
        <v>2501</v>
      </c>
      <c r="X158" s="165">
        <f t="shared" si="76"/>
        <v>-0.24486714975845414</v>
      </c>
      <c r="Y158" s="179">
        <f t="shared" si="71"/>
        <v>0.43405963302752304</v>
      </c>
      <c r="Z158" s="165">
        <f t="shared" si="69"/>
        <v>7.0288471321129783E-4</v>
      </c>
    </row>
    <row r="159" spans="1:26" x14ac:dyDescent="0.25">
      <c r="A159" s="162" t="s">
        <v>133</v>
      </c>
      <c r="B159" s="163" t="s">
        <v>133</v>
      </c>
      <c r="C159" s="164">
        <v>298</v>
      </c>
      <c r="D159" s="164">
        <v>897</v>
      </c>
      <c r="E159" s="164">
        <v>869</v>
      </c>
      <c r="F159" s="164">
        <v>508</v>
      </c>
      <c r="G159" s="164">
        <v>559</v>
      </c>
      <c r="H159" s="165">
        <f t="shared" si="72"/>
        <v>0.10039370078740162</v>
      </c>
      <c r="I159" s="179">
        <f t="shared" si="63"/>
        <v>0.87583892617449655</v>
      </c>
      <c r="J159" s="165">
        <f t="shared" si="73"/>
        <v>7.3541793840907661E-4</v>
      </c>
      <c r="K159" s="164">
        <v>2169</v>
      </c>
      <c r="L159" s="164">
        <v>3515</v>
      </c>
      <c r="M159" s="164">
        <v>4828</v>
      </c>
      <c r="N159" s="164">
        <v>3380</v>
      </c>
      <c r="O159" s="164">
        <v>2243</v>
      </c>
      <c r="P159" s="165">
        <f t="shared" si="74"/>
        <v>-0.33639053254437867</v>
      </c>
      <c r="Q159" s="179">
        <f t="shared" si="70"/>
        <v>3.4117104656523844E-2</v>
      </c>
      <c r="R159" s="165">
        <f t="shared" si="75"/>
        <v>6.5227436701323772E-4</v>
      </c>
      <c r="S159" s="164">
        <v>282</v>
      </c>
      <c r="T159" s="164">
        <v>472</v>
      </c>
      <c r="U159" s="164">
        <v>432</v>
      </c>
      <c r="V159" s="164">
        <v>374</v>
      </c>
      <c r="W159" s="164">
        <v>296</v>
      </c>
      <c r="X159" s="165">
        <f t="shared" si="76"/>
        <v>-0.20855614973262027</v>
      </c>
      <c r="Y159" s="179">
        <f t="shared" si="71"/>
        <v>4.9645390070921946E-2</v>
      </c>
      <c r="Z159" s="165">
        <f t="shared" si="69"/>
        <v>1.0565281701714706E-4</v>
      </c>
    </row>
    <row r="160" spans="1:26" x14ac:dyDescent="0.25">
      <c r="A160" s="162" t="s">
        <v>136</v>
      </c>
      <c r="B160" s="163" t="s">
        <v>136</v>
      </c>
      <c r="C160" s="164">
        <v>170</v>
      </c>
      <c r="D160" s="164">
        <v>377</v>
      </c>
      <c r="E160" s="164">
        <v>451</v>
      </c>
      <c r="F160" s="164">
        <v>536</v>
      </c>
      <c r="G160" s="164">
        <v>754</v>
      </c>
      <c r="H160" s="165">
        <f t="shared" si="72"/>
        <v>0.40671641791044766</v>
      </c>
      <c r="I160" s="179">
        <f t="shared" si="63"/>
        <v>3.4352941176470591</v>
      </c>
      <c r="J160" s="165">
        <f t="shared" si="73"/>
        <v>9.9195907971456844E-4</v>
      </c>
      <c r="K160" s="164">
        <v>1087</v>
      </c>
      <c r="L160" s="164">
        <v>2069</v>
      </c>
      <c r="M160" s="164">
        <v>2366</v>
      </c>
      <c r="N160" s="164">
        <v>2200</v>
      </c>
      <c r="O160" s="164">
        <v>2015</v>
      </c>
      <c r="P160" s="165">
        <f t="shared" si="74"/>
        <v>-8.4090909090909105E-2</v>
      </c>
      <c r="Q160" s="179">
        <f t="shared" si="70"/>
        <v>0.85372585096596132</v>
      </c>
      <c r="R160" s="165">
        <f t="shared" si="75"/>
        <v>5.8597095387056348E-4</v>
      </c>
      <c r="S160" s="164">
        <v>446</v>
      </c>
      <c r="T160" s="164">
        <v>654</v>
      </c>
      <c r="U160" s="164">
        <v>832</v>
      </c>
      <c r="V160" s="164">
        <v>582</v>
      </c>
      <c r="W160" s="164">
        <v>436</v>
      </c>
      <c r="X160" s="165">
        <f t="shared" si="76"/>
        <v>-0.25085910652920962</v>
      </c>
      <c r="Y160" s="179">
        <f t="shared" si="71"/>
        <v>-2.2421524663677084E-2</v>
      </c>
      <c r="Z160" s="165">
        <f t="shared" si="69"/>
        <v>2.0347949944043138E-4</v>
      </c>
    </row>
    <row r="161" spans="1:26" x14ac:dyDescent="0.25">
      <c r="A161" s="167" t="s">
        <v>150</v>
      </c>
      <c r="B161" s="168" t="s">
        <v>150</v>
      </c>
      <c r="C161" s="169">
        <f>C153-SUM(C154:C160)</f>
        <v>8829</v>
      </c>
      <c r="D161" s="169">
        <f>D153-SUM(D154:D160)</f>
        <v>18808</v>
      </c>
      <c r="E161" s="169">
        <f>E153-SUM(E154:E160)</f>
        <v>19080</v>
      </c>
      <c r="F161" s="169">
        <f>F153-SUM(F154:F160)</f>
        <v>27429</v>
      </c>
      <c r="G161" s="169">
        <f>G153-SUM(G154:G160)</f>
        <v>29788</v>
      </c>
      <c r="H161" s="170">
        <f t="shared" si="72"/>
        <v>8.6003864522950169E-2</v>
      </c>
      <c r="I161" s="180">
        <f t="shared" si="63"/>
        <v>2.3738815267867257</v>
      </c>
      <c r="J161" s="170">
        <f t="shared" si="73"/>
        <v>3.9188961626707645E-2</v>
      </c>
      <c r="K161" s="169">
        <f>K153-SUM(K154:K160)</f>
        <v>33141</v>
      </c>
      <c r="L161" s="169">
        <f>L153-SUM(L154:L160)</f>
        <v>59124</v>
      </c>
      <c r="M161" s="169">
        <f>M153-SUM(M154:M160)</f>
        <v>70815</v>
      </c>
      <c r="N161" s="169">
        <f>N153-SUM(N154:N160)</f>
        <v>76211</v>
      </c>
      <c r="O161" s="169">
        <f>O153-SUM(O154:O160)</f>
        <v>66203</v>
      </c>
      <c r="P161" s="170">
        <f t="shared" si="74"/>
        <v>-0.13131962577580669</v>
      </c>
      <c r="Q161" s="180">
        <f t="shared" si="70"/>
        <v>0.99761624573790764</v>
      </c>
      <c r="R161" s="170">
        <f t="shared" si="75"/>
        <v>1.9252126580194998E-2</v>
      </c>
      <c r="S161" s="169">
        <f>S153-SUM(S154:S160)</f>
        <v>8514</v>
      </c>
      <c r="T161" s="169">
        <f>T153-SUM(T154:T160)</f>
        <v>10171</v>
      </c>
      <c r="U161" s="169">
        <f>U153-SUM(U154:U160)</f>
        <v>13102</v>
      </c>
      <c r="V161" s="169">
        <f>V153-SUM(V154:V160)</f>
        <v>16445</v>
      </c>
      <c r="W161" s="169">
        <f>W153-SUM(W154:W160)</f>
        <v>15555</v>
      </c>
      <c r="X161" s="170">
        <f t="shared" si="76"/>
        <v>-5.4119793250228088E-2</v>
      </c>
      <c r="Y161" s="180">
        <f t="shared" si="71"/>
        <v>0.82699083861874567</v>
      </c>
      <c r="Z161" s="170">
        <f t="shared" si="69"/>
        <v>3.2043129827746776E-3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  <c r="U163" s="171"/>
      <c r="V163" s="171"/>
      <c r="W163" s="171"/>
      <c r="X163" s="171"/>
      <c r="Y163" s="171"/>
      <c r="Z163" s="171"/>
    </row>
    <row r="164" spans="1:26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1B24-F06F-4B66-BB14-09E93E878CD4}">
  <sheetPr>
    <tabColor theme="8" tint="0.59999389629810485"/>
  </sheetPr>
  <dimension ref="A4:L77"/>
  <sheetViews>
    <sheetView showGridLines="0" zoomScaleNormal="100" workbookViewId="0">
      <selection activeCell="B25" sqref="B25:K25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77" t="s">
        <v>235</v>
      </c>
      <c r="C4" s="277"/>
      <c r="D4" s="277"/>
      <c r="E4" s="277"/>
      <c r="F4" s="277"/>
      <c r="G4" s="277"/>
      <c r="H4" s="277"/>
      <c r="I4" s="277"/>
      <c r="J4" s="277"/>
      <c r="K4" s="277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236</v>
      </c>
      <c r="F6" s="13" t="s">
        <v>237</v>
      </c>
      <c r="G6" s="13" t="s">
        <v>238</v>
      </c>
      <c r="H6" s="13" t="s">
        <v>239</v>
      </c>
      <c r="I6" s="13" t="s">
        <v>240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2" x14ac:dyDescent="0.25">
      <c r="B7" s="290" t="s">
        <v>54</v>
      </c>
      <c r="C7" s="285" t="s">
        <v>8</v>
      </c>
      <c r="D7" s="15" t="s">
        <v>32</v>
      </c>
      <c r="E7" s="16">
        <v>20251</v>
      </c>
      <c r="F7" s="16">
        <v>21547</v>
      </c>
      <c r="G7" s="16">
        <v>23449</v>
      </c>
      <c r="H7" s="16">
        <v>19536</v>
      </c>
      <c r="I7" s="16">
        <v>23254</v>
      </c>
      <c r="J7" s="17">
        <f>I7/H7-1</f>
        <v>0.19031531531531543</v>
      </c>
      <c r="K7" s="16">
        <f>I7-H7</f>
        <v>3718</v>
      </c>
      <c r="L7" s="18">
        <f>I7/$I$7</f>
        <v>1</v>
      </c>
    </row>
    <row r="8" spans="2:12" x14ac:dyDescent="0.25">
      <c r="B8" s="278"/>
      <c r="C8" s="280"/>
      <c r="D8" s="19" t="s">
        <v>33</v>
      </c>
      <c r="E8" s="20">
        <v>17673</v>
      </c>
      <c r="F8" s="20">
        <v>18326</v>
      </c>
      <c r="G8" s="20">
        <v>19636</v>
      </c>
      <c r="H8" s="20">
        <v>15443</v>
      </c>
      <c r="I8" s="20">
        <v>19974</v>
      </c>
      <c r="J8" s="21">
        <f t="shared" ref="J8:J20" si="0">I8/H8-1</f>
        <v>0.29340154115133066</v>
      </c>
      <c r="K8" s="20">
        <f t="shared" ref="K8:K17" si="1">I8-H8</f>
        <v>4531</v>
      </c>
      <c r="L8" s="22">
        <f>I8/$I$7</f>
        <v>0.85894899802184566</v>
      </c>
    </row>
    <row r="9" spans="2:12" x14ac:dyDescent="0.25">
      <c r="B9" s="278"/>
      <c r="C9" s="281"/>
      <c r="D9" s="23" t="s">
        <v>34</v>
      </c>
      <c r="E9" s="24">
        <v>2578</v>
      </c>
      <c r="F9" s="24">
        <v>3221</v>
      </c>
      <c r="G9" s="24">
        <v>3813</v>
      </c>
      <c r="H9" s="24">
        <v>4093</v>
      </c>
      <c r="I9" s="24">
        <v>3280</v>
      </c>
      <c r="J9" s="25">
        <f>IFERROR(I9/H9-1,"-")</f>
        <v>-0.1986318104080137</v>
      </c>
      <c r="K9" s="24">
        <f>IFERROR(I9-H9,"-")</f>
        <v>-813</v>
      </c>
      <c r="L9" s="25">
        <f>IFERROR(I9/$I$7,"-")</f>
        <v>0.14105100197815429</v>
      </c>
    </row>
    <row r="10" spans="2:12" x14ac:dyDescent="0.25">
      <c r="B10" s="278"/>
      <c r="C10" s="282" t="s">
        <v>35</v>
      </c>
      <c r="D10" s="26" t="s">
        <v>32</v>
      </c>
      <c r="E10" s="27">
        <v>23721</v>
      </c>
      <c r="F10" s="27">
        <v>25208</v>
      </c>
      <c r="G10" s="27">
        <v>27847</v>
      </c>
      <c r="H10" s="27">
        <v>23331</v>
      </c>
      <c r="I10" s="27">
        <v>27263</v>
      </c>
      <c r="J10" s="28">
        <f t="shared" si="0"/>
        <v>0.1685311388281685</v>
      </c>
      <c r="K10" s="27">
        <f t="shared" si="1"/>
        <v>3932</v>
      </c>
      <c r="L10" s="18">
        <f>I10/$I$10</f>
        <v>1</v>
      </c>
    </row>
    <row r="11" spans="2:12" x14ac:dyDescent="0.25">
      <c r="B11" s="278"/>
      <c r="C11" s="283"/>
      <c r="D11" s="4" t="s">
        <v>33</v>
      </c>
      <c r="E11" s="29">
        <v>20669</v>
      </c>
      <c r="F11" s="29">
        <v>21377</v>
      </c>
      <c r="G11" s="29">
        <v>23498</v>
      </c>
      <c r="H11" s="29">
        <v>18641</v>
      </c>
      <c r="I11" s="29">
        <v>23360</v>
      </c>
      <c r="J11" s="30">
        <f t="shared" si="0"/>
        <v>0.25315165495413328</v>
      </c>
      <c r="K11" s="29">
        <f t="shared" si="1"/>
        <v>4719</v>
      </c>
      <c r="L11" s="31">
        <f>I11/$I$10</f>
        <v>0.85683893922165577</v>
      </c>
    </row>
    <row r="12" spans="2:12" x14ac:dyDescent="0.25">
      <c r="B12" s="278"/>
      <c r="C12" s="284"/>
      <c r="D12" s="32" t="s">
        <v>34</v>
      </c>
      <c r="E12" s="33">
        <v>3052</v>
      </c>
      <c r="F12" s="33">
        <v>3831</v>
      </c>
      <c r="G12" s="33">
        <v>4349</v>
      </c>
      <c r="H12" s="33">
        <v>4690</v>
      </c>
      <c r="I12" s="33">
        <v>3903</v>
      </c>
      <c r="J12" s="34">
        <f>IFERROR(I12/H12-1,"-")</f>
        <v>-0.16780383795309173</v>
      </c>
      <c r="K12" s="33">
        <f>IFERROR(I12-H12,"-")</f>
        <v>-787</v>
      </c>
      <c r="L12" s="34">
        <f>IFERROR(I12/$I$10,"-")</f>
        <v>0.14316106077834428</v>
      </c>
    </row>
    <row r="13" spans="2:12" x14ac:dyDescent="0.25">
      <c r="B13" s="278"/>
      <c r="C13" s="285" t="s">
        <v>21</v>
      </c>
      <c r="D13" s="15" t="s">
        <v>32</v>
      </c>
      <c r="E13" s="16">
        <v>125910</v>
      </c>
      <c r="F13" s="16">
        <v>140451</v>
      </c>
      <c r="G13" s="16">
        <v>159924</v>
      </c>
      <c r="H13" s="16">
        <v>143215</v>
      </c>
      <c r="I13" s="16">
        <v>146616</v>
      </c>
      <c r="J13" s="17">
        <f t="shared" si="0"/>
        <v>2.3747512481234523E-2</v>
      </c>
      <c r="K13" s="16">
        <f t="shared" si="1"/>
        <v>3401</v>
      </c>
      <c r="L13" s="18">
        <f>I13/$I$13</f>
        <v>1</v>
      </c>
    </row>
    <row r="14" spans="2:12" x14ac:dyDescent="0.25">
      <c r="B14" s="278"/>
      <c r="C14" s="280"/>
      <c r="D14" s="19" t="s">
        <v>33</v>
      </c>
      <c r="E14" s="20">
        <v>112218</v>
      </c>
      <c r="F14" s="20">
        <v>122105</v>
      </c>
      <c r="G14" s="20">
        <v>138860</v>
      </c>
      <c r="H14" s="20">
        <v>120839</v>
      </c>
      <c r="I14" s="20">
        <v>125753</v>
      </c>
      <c r="J14" s="21">
        <f t="shared" si="0"/>
        <v>4.0665679126771881E-2</v>
      </c>
      <c r="K14" s="20">
        <f t="shared" si="1"/>
        <v>4914</v>
      </c>
      <c r="L14" s="22">
        <f>I14/$I$13</f>
        <v>0.85770311562176027</v>
      </c>
    </row>
    <row r="15" spans="2:12" x14ac:dyDescent="0.25">
      <c r="B15" s="278"/>
      <c r="C15" s="281"/>
      <c r="D15" s="23" t="s">
        <v>34</v>
      </c>
      <c r="E15" s="24">
        <v>13692</v>
      </c>
      <c r="F15" s="24">
        <v>18346</v>
      </c>
      <c r="G15" s="24">
        <v>21064</v>
      </c>
      <c r="H15" s="24">
        <v>22376</v>
      </c>
      <c r="I15" s="24">
        <v>20863</v>
      </c>
      <c r="J15" s="25">
        <f>IFERROR(I15/H15-1,"-")</f>
        <v>-6.7617089739006042E-2</v>
      </c>
      <c r="K15" s="24">
        <f>IFERROR(I15-H15,"-")</f>
        <v>-1513</v>
      </c>
      <c r="L15" s="25">
        <f>IFERROR(I15/$I$13,"-")</f>
        <v>0.14229688437823976</v>
      </c>
    </row>
    <row r="16" spans="2:12" x14ac:dyDescent="0.25">
      <c r="B16" s="278"/>
      <c r="C16" s="282" t="s">
        <v>22</v>
      </c>
      <c r="D16" s="26" t="s">
        <v>32</v>
      </c>
      <c r="E16" s="35">
        <v>6.2174707421855713</v>
      </c>
      <c r="F16" s="35">
        <v>6.5183552234649831</v>
      </c>
      <c r="G16" s="35">
        <v>6.820077615250117</v>
      </c>
      <c r="H16" s="35">
        <v>7.3308251433251437</v>
      </c>
      <c r="I16" s="35">
        <v>6.3049797884234966</v>
      </c>
      <c r="J16" s="36">
        <f t="shared" si="0"/>
        <v>-0.13993586463260532</v>
      </c>
      <c r="K16" s="37">
        <f t="shared" si="1"/>
        <v>-1.0258453549016471</v>
      </c>
      <c r="L16" s="38"/>
    </row>
    <row r="17" spans="2:12" x14ac:dyDescent="0.25">
      <c r="B17" s="278"/>
      <c r="C17" s="283"/>
      <c r="D17" s="4" t="s">
        <v>33</v>
      </c>
      <c r="E17" s="39">
        <f>E14/E8</f>
        <v>6.3496859616363945</v>
      </c>
      <c r="F17" s="39">
        <f t="shared" ref="F17:I17" si="2">F14/F8</f>
        <v>6.6629379024337005</v>
      </c>
      <c r="G17" s="39">
        <f t="shared" si="2"/>
        <v>7.071705031574659</v>
      </c>
      <c r="H17" s="39">
        <f t="shared" si="2"/>
        <v>7.8248397332124586</v>
      </c>
      <c r="I17" s="39">
        <f t="shared" si="2"/>
        <v>6.2958345849604482</v>
      </c>
      <c r="J17" s="40">
        <f t="shared" si="0"/>
        <v>-0.19540402108967958</v>
      </c>
      <c r="K17" s="41">
        <f t="shared" si="1"/>
        <v>-1.5290051482520104</v>
      </c>
      <c r="L17" s="42"/>
    </row>
    <row r="18" spans="2:12" x14ac:dyDescent="0.25">
      <c r="B18" s="278"/>
      <c r="C18" s="284"/>
      <c r="D18" s="32" t="s">
        <v>34</v>
      </c>
      <c r="E18" s="43">
        <f>IFERROR(E15/E9,"-")</f>
        <v>5.3110938712179987</v>
      </c>
      <c r="F18" s="43">
        <f t="shared" ref="F18:H18" si="3">IFERROR(F15/F9,"-")</f>
        <v>5.6957466625271653</v>
      </c>
      <c r="G18" s="43">
        <f t="shared" si="3"/>
        <v>5.5242591135588777</v>
      </c>
      <c r="H18" s="43">
        <f t="shared" si="3"/>
        <v>5.4668946982653308</v>
      </c>
      <c r="I18" s="43">
        <f>IFERROR(I15/I9,"-")</f>
        <v>6.3606707317073168</v>
      </c>
      <c r="J18" s="34">
        <f>IFERROR(I18/H18-1,"-")</f>
        <v>0.163488796249466</v>
      </c>
      <c r="K18" s="33">
        <f>IFERROR(I18-H18,"-")</f>
        <v>0.89377603344198597</v>
      </c>
      <c r="L18" s="34"/>
    </row>
    <row r="19" spans="2:12" x14ac:dyDescent="0.25">
      <c r="B19" s="278"/>
      <c r="C19" s="286" t="s">
        <v>36</v>
      </c>
      <c r="D19" s="15" t="s">
        <v>32</v>
      </c>
      <c r="E19" s="18">
        <v>0.63340000000000007</v>
      </c>
      <c r="F19" s="18">
        <v>0.73349999999999993</v>
      </c>
      <c r="G19" s="18">
        <v>0.80420000000000003</v>
      </c>
      <c r="H19" s="18">
        <v>0.71109999999999995</v>
      </c>
      <c r="I19" s="18">
        <v>0.73980000000000001</v>
      </c>
      <c r="J19" s="17">
        <f t="shared" si="0"/>
        <v>4.0360005625087902E-2</v>
      </c>
      <c r="K19" s="44">
        <f>(I19-H19)*100</f>
        <v>2.8700000000000059</v>
      </c>
      <c r="L19" s="18"/>
    </row>
    <row r="20" spans="2:12" x14ac:dyDescent="0.25">
      <c r="B20" s="278"/>
      <c r="C20" s="287"/>
      <c r="D20" s="19" t="s">
        <v>33</v>
      </c>
      <c r="E20" s="22">
        <v>0.76180000000000003</v>
      </c>
      <c r="F20" s="22">
        <v>0.872</v>
      </c>
      <c r="G20" s="22">
        <v>0.94200000000000006</v>
      </c>
      <c r="H20" s="22">
        <v>0.81980000000000008</v>
      </c>
      <c r="I20" s="22">
        <v>0.85309999999999997</v>
      </c>
      <c r="J20" s="21">
        <f t="shared" si="0"/>
        <v>4.0619663332519984E-2</v>
      </c>
      <c r="K20" s="46">
        <f>(I20-H20)*100</f>
        <v>3.3299999999999885</v>
      </c>
      <c r="L20" s="22"/>
    </row>
    <row r="21" spans="2:12" x14ac:dyDescent="0.25">
      <c r="B21" s="278"/>
      <c r="C21" s="288"/>
      <c r="D21" s="23" t="s">
        <v>34</v>
      </c>
      <c r="E21" s="25">
        <v>0.2661</v>
      </c>
      <c r="F21" s="25">
        <v>0.35649999999999998</v>
      </c>
      <c r="G21" s="25">
        <v>0.4093</v>
      </c>
      <c r="H21" s="25">
        <v>0.41439999999999999</v>
      </c>
      <c r="I21" s="25">
        <v>0.41090000000000004</v>
      </c>
      <c r="J21" s="25">
        <f>IFERROR(I21/H21-1,"-")</f>
        <v>-8.4459459459458319E-3</v>
      </c>
      <c r="K21" s="24">
        <f>IFERROR(I21-H21,"-")</f>
        <v>-3.4999999999999476E-3</v>
      </c>
      <c r="L21" s="47"/>
    </row>
    <row r="22" spans="2:12" x14ac:dyDescent="0.25">
      <c r="B22" s="278"/>
      <c r="C22" s="289" t="s">
        <v>37</v>
      </c>
      <c r="D22" s="26" t="s">
        <v>32</v>
      </c>
      <c r="E22" s="27">
        <v>6412</v>
      </c>
      <c r="F22" s="27">
        <v>6177</v>
      </c>
      <c r="G22" s="27">
        <v>6415</v>
      </c>
      <c r="H22" s="27">
        <v>6497</v>
      </c>
      <c r="I22" s="27">
        <v>6393</v>
      </c>
      <c r="J22" s="36">
        <f>I22/H22-1</f>
        <v>-1.6007388025242375E-2</v>
      </c>
      <c r="K22" s="27">
        <f>I22-H22</f>
        <v>-104</v>
      </c>
      <c r="L22" s="38">
        <f>I22/$I$22</f>
        <v>1</v>
      </c>
    </row>
    <row r="23" spans="2:12" x14ac:dyDescent="0.25">
      <c r="B23" s="278"/>
      <c r="C23" s="291"/>
      <c r="D23" s="4" t="s">
        <v>33</v>
      </c>
      <c r="E23" s="29">
        <v>4752</v>
      </c>
      <c r="F23" s="29">
        <v>4517</v>
      </c>
      <c r="G23" s="29">
        <v>4755</v>
      </c>
      <c r="H23" s="29">
        <v>4755</v>
      </c>
      <c r="I23" s="29">
        <v>4755</v>
      </c>
      <c r="J23" s="40">
        <f>I23/H23-1</f>
        <v>0</v>
      </c>
      <c r="K23" s="29">
        <f>I23-H23</f>
        <v>0</v>
      </c>
      <c r="L23" s="42">
        <f>I23/$I$22</f>
        <v>0.74378226184889729</v>
      </c>
    </row>
    <row r="24" spans="2:12" x14ac:dyDescent="0.25">
      <c r="B24" s="279"/>
      <c r="C24" s="292"/>
      <c r="D24" s="32" t="s">
        <v>34</v>
      </c>
      <c r="E24" s="33">
        <v>1660</v>
      </c>
      <c r="F24" s="33">
        <v>1660</v>
      </c>
      <c r="G24" s="33">
        <v>1660</v>
      </c>
      <c r="H24" s="33">
        <v>1742</v>
      </c>
      <c r="I24" s="33">
        <v>1638</v>
      </c>
      <c r="J24" s="34">
        <f>IFERROR(I24/H24-1,"-")</f>
        <v>-5.9701492537313383E-2</v>
      </c>
      <c r="K24" s="33">
        <f>IFERROR(I24-H24,"-")</f>
        <v>-104</v>
      </c>
      <c r="L24" s="34">
        <f>IFERROR(I24/$I$22,"-")</f>
        <v>0.25621773815110277</v>
      </c>
    </row>
    <row r="25" spans="2:12" ht="7.5" customHeight="1" x14ac:dyDescent="0.25"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48"/>
    </row>
    <row r="26" spans="2:12" ht="24.75" customHeight="1" x14ac:dyDescent="0.25">
      <c r="B26" s="275" t="s">
        <v>38</v>
      </c>
      <c r="C26" s="276"/>
      <c r="D26" s="276"/>
      <c r="E26" s="276"/>
      <c r="F26" s="276"/>
      <c r="G26" s="276"/>
      <c r="H26" s="276"/>
      <c r="I26" s="276"/>
      <c r="J26" s="276"/>
      <c r="K26" s="276"/>
    </row>
    <row r="29" spans="2:12" ht="21.75" customHeight="1" thickBot="1" x14ac:dyDescent="0.3">
      <c r="B29" s="277" t="s">
        <v>235</v>
      </c>
      <c r="C29" s="277"/>
      <c r="D29" s="277"/>
      <c r="E29" s="277"/>
      <c r="F29" s="277"/>
      <c r="G29" s="277"/>
      <c r="H29" s="277"/>
      <c r="I29" s="277"/>
      <c r="J29" s="277"/>
      <c r="K29" s="277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45" x14ac:dyDescent="0.25">
      <c r="B31" s="4"/>
      <c r="C31" s="4"/>
      <c r="D31" s="4"/>
      <c r="E31" s="13" t="s">
        <v>241</v>
      </c>
      <c r="F31" s="13" t="s">
        <v>242</v>
      </c>
      <c r="G31" s="13" t="s">
        <v>243</v>
      </c>
      <c r="H31" s="13" t="s">
        <v>244</v>
      </c>
      <c r="I31" s="13" t="s">
        <v>245</v>
      </c>
      <c r="J31" s="14" t="str">
        <f>CONCATENATE("var. ",RIGHT(I31,2),"/",RIGHT(H31,2))</f>
        <v>var. 26/25</v>
      </c>
      <c r="K31" s="14" t="str">
        <f>CONCATENATE("dif. ",RIGHT(I31,2),"/",RIGHT(H31,2))</f>
        <v>dif. 26/25</v>
      </c>
      <c r="L31" s="14" t="str">
        <f>CONCATENATE("cuota ",I31)</f>
        <v>cuota acumulado a mayo 2026</v>
      </c>
    </row>
    <row r="32" spans="2:12" ht="15" customHeight="1" x14ac:dyDescent="0.25">
      <c r="B32" s="290" t="s">
        <v>54</v>
      </c>
      <c r="C32" s="285" t="s">
        <v>8</v>
      </c>
      <c r="D32" s="15" t="s">
        <v>32</v>
      </c>
      <c r="E32" s="50">
        <v>103640</v>
      </c>
      <c r="F32" s="50">
        <v>112296</v>
      </c>
      <c r="G32" s="50">
        <v>120121</v>
      </c>
      <c r="H32" s="50">
        <v>112906</v>
      </c>
      <c r="I32" s="50">
        <v>116188</v>
      </c>
      <c r="J32" s="17">
        <f>I32/H32-1</f>
        <v>2.906842860432568E-2</v>
      </c>
      <c r="K32" s="16">
        <f>I32-H32</f>
        <v>3282</v>
      </c>
      <c r="L32" s="18">
        <f>I32/$I$32</f>
        <v>1</v>
      </c>
    </row>
    <row r="33" spans="1:12" x14ac:dyDescent="0.25">
      <c r="B33" s="278"/>
      <c r="C33" s="280"/>
      <c r="D33" s="19" t="s">
        <v>33</v>
      </c>
      <c r="E33" s="51">
        <v>85266</v>
      </c>
      <c r="F33" s="51">
        <v>92422</v>
      </c>
      <c r="G33" s="51">
        <v>99252</v>
      </c>
      <c r="H33" s="51">
        <v>91468</v>
      </c>
      <c r="I33" s="51">
        <v>95662</v>
      </c>
      <c r="J33" s="21">
        <f t="shared" ref="J33:J45" si="4">I33/H33-1</f>
        <v>4.5852101281322444E-2</v>
      </c>
      <c r="K33" s="20">
        <f t="shared" ref="K33:K42" si="5">I33-H33</f>
        <v>4194</v>
      </c>
      <c r="L33" s="22">
        <f>I33/$I$32</f>
        <v>0.82333803835163699</v>
      </c>
    </row>
    <row r="34" spans="1:12" x14ac:dyDescent="0.25">
      <c r="B34" s="278"/>
      <c r="C34" s="281"/>
      <c r="D34" s="23" t="s">
        <v>34</v>
      </c>
      <c r="E34" s="24">
        <v>18374</v>
      </c>
      <c r="F34" s="24">
        <v>19874</v>
      </c>
      <c r="G34" s="24">
        <v>20869</v>
      </c>
      <c r="H34" s="24">
        <v>21438</v>
      </c>
      <c r="I34" s="24">
        <v>20526</v>
      </c>
      <c r="J34" s="25">
        <f>IFERROR(I34/H34-1,"-")</f>
        <v>-4.2541281835992151E-2</v>
      </c>
      <c r="K34" s="24">
        <f>IFERROR(I34-H34,"-")</f>
        <v>-912</v>
      </c>
      <c r="L34" s="25">
        <f>IFERROR(I34/I32,"-")</f>
        <v>0.17666196164836301</v>
      </c>
    </row>
    <row r="35" spans="1:12" x14ac:dyDescent="0.25">
      <c r="B35" s="278"/>
      <c r="C35" s="282" t="s">
        <v>35</v>
      </c>
      <c r="D35" s="26" t="s">
        <v>32</v>
      </c>
      <c r="E35" s="52">
        <v>122713</v>
      </c>
      <c r="F35" s="52">
        <v>133909</v>
      </c>
      <c r="G35" s="52">
        <v>144232</v>
      </c>
      <c r="H35" s="52">
        <v>135717</v>
      </c>
      <c r="I35" s="52">
        <v>140784</v>
      </c>
      <c r="J35" s="28">
        <f t="shared" si="4"/>
        <v>3.733504277282873E-2</v>
      </c>
      <c r="K35" s="27">
        <f t="shared" si="5"/>
        <v>5067</v>
      </c>
      <c r="L35" s="18">
        <f>I35/$I$35</f>
        <v>1</v>
      </c>
    </row>
    <row r="36" spans="1:12" x14ac:dyDescent="0.25">
      <c r="B36" s="278"/>
      <c r="C36" s="283"/>
      <c r="D36" s="4" t="s">
        <v>33</v>
      </c>
      <c r="E36" s="53">
        <v>101108</v>
      </c>
      <c r="F36" s="53">
        <v>109994</v>
      </c>
      <c r="G36" s="53">
        <v>119482</v>
      </c>
      <c r="H36" s="53">
        <v>110247</v>
      </c>
      <c r="I36" s="53">
        <v>115326</v>
      </c>
      <c r="J36" s="30">
        <f t="shared" si="4"/>
        <v>4.6069280796756429E-2</v>
      </c>
      <c r="K36" s="29">
        <f t="shared" si="5"/>
        <v>5079</v>
      </c>
      <c r="L36" s="31">
        <f>I36/$I$35</f>
        <v>0.81916979202182061</v>
      </c>
    </row>
    <row r="37" spans="1:12" x14ac:dyDescent="0.25">
      <c r="B37" s="278"/>
      <c r="C37" s="284"/>
      <c r="D37" s="32" t="s">
        <v>34</v>
      </c>
      <c r="E37" s="33">
        <v>21605</v>
      </c>
      <c r="F37" s="33">
        <v>23915</v>
      </c>
      <c r="G37" s="33">
        <v>24750</v>
      </c>
      <c r="H37" s="33">
        <v>25470</v>
      </c>
      <c r="I37" s="33">
        <v>25458</v>
      </c>
      <c r="J37" s="34">
        <f>IFERROR(I37/H37-1,"-")</f>
        <v>-4.7114252061253303E-4</v>
      </c>
      <c r="K37" s="33">
        <f>IFERROR(I37-H37,"-")</f>
        <v>-12</v>
      </c>
      <c r="L37" s="34">
        <f>IFERROR(I37/I35,"-")</f>
        <v>0.18083020797817934</v>
      </c>
    </row>
    <row r="38" spans="1:12" x14ac:dyDescent="0.25">
      <c r="B38" s="278"/>
      <c r="C38" s="285" t="s">
        <v>21</v>
      </c>
      <c r="D38" s="15" t="s">
        <v>32</v>
      </c>
      <c r="E38" s="50">
        <v>683485</v>
      </c>
      <c r="F38" s="50">
        <v>751714</v>
      </c>
      <c r="G38" s="50">
        <v>834002</v>
      </c>
      <c r="H38" s="50">
        <v>807872</v>
      </c>
      <c r="I38" s="50">
        <v>810887</v>
      </c>
      <c r="J38" s="17">
        <f t="shared" si="4"/>
        <v>3.7320268557394787E-3</v>
      </c>
      <c r="K38" s="16">
        <f t="shared" si="5"/>
        <v>3015</v>
      </c>
      <c r="L38" s="18">
        <f>I38/$I$38</f>
        <v>1</v>
      </c>
    </row>
    <row r="39" spans="1:12" x14ac:dyDescent="0.25">
      <c r="B39" s="278"/>
      <c r="C39" s="280"/>
      <c r="D39" s="19" t="s">
        <v>33</v>
      </c>
      <c r="E39" s="51">
        <v>568511</v>
      </c>
      <c r="F39" s="51">
        <v>622201</v>
      </c>
      <c r="G39" s="51">
        <v>702364</v>
      </c>
      <c r="H39" s="51">
        <v>661864</v>
      </c>
      <c r="I39" s="51">
        <v>656785</v>
      </c>
      <c r="J39" s="21">
        <f t="shared" si="4"/>
        <v>-7.6737819249875772E-3</v>
      </c>
      <c r="K39" s="20">
        <f t="shared" si="5"/>
        <v>-5079</v>
      </c>
      <c r="L39" s="22">
        <f>I39/$I$38</f>
        <v>0.80995872421188153</v>
      </c>
    </row>
    <row r="40" spans="1:12" x14ac:dyDescent="0.25">
      <c r="B40" s="278"/>
      <c r="C40" s="281"/>
      <c r="D40" s="23" t="s">
        <v>34</v>
      </c>
      <c r="E40" s="24">
        <v>114974</v>
      </c>
      <c r="F40" s="24">
        <v>129513</v>
      </c>
      <c r="G40" s="24">
        <v>131638</v>
      </c>
      <c r="H40" s="24">
        <v>146008</v>
      </c>
      <c r="I40" s="24">
        <v>154102</v>
      </c>
      <c r="J40" s="25">
        <f>IFERROR(I40/H40-1,"-")</f>
        <v>5.5435318612678808E-2</v>
      </c>
      <c r="K40" s="24">
        <f>IFERROR(I40-H40,"-")</f>
        <v>8094</v>
      </c>
      <c r="L40" s="25">
        <f>IFERROR(I40/I38,"-")</f>
        <v>0.19004127578811844</v>
      </c>
    </row>
    <row r="41" spans="1:12" x14ac:dyDescent="0.25">
      <c r="B41" s="278"/>
      <c r="C41" s="282" t="s">
        <v>22</v>
      </c>
      <c r="D41" s="26" t="s">
        <v>32</v>
      </c>
      <c r="E41" s="54">
        <v>6.594799305287534</v>
      </c>
      <c r="F41" s="54">
        <v>6.694040749447888</v>
      </c>
      <c r="G41" s="54">
        <v>6.9430157924093203</v>
      </c>
      <c r="H41" s="54">
        <v>7.1552618992790462</v>
      </c>
      <c r="I41" s="54">
        <v>6.9790942265982716</v>
      </c>
      <c r="J41" s="36">
        <f t="shared" si="4"/>
        <v>-2.4620716217043759E-2</v>
      </c>
      <c r="K41" s="37">
        <f t="shared" si="5"/>
        <v>-0.1761676726807746</v>
      </c>
      <c r="L41" s="38"/>
    </row>
    <row r="42" spans="1:12" x14ac:dyDescent="0.25">
      <c r="B42" s="278"/>
      <c r="C42" s="283"/>
      <c r="D42" s="4" t="s">
        <v>33</v>
      </c>
      <c r="E42" s="55">
        <f t="shared" ref="E42:I42" si="6">E39/E33</f>
        <v>6.667499354959773</v>
      </c>
      <c r="F42" s="55">
        <f t="shared" si="6"/>
        <v>6.732174157668088</v>
      </c>
      <c r="G42" s="55">
        <f t="shared" si="6"/>
        <v>7.0765727642767908</v>
      </c>
      <c r="H42" s="55">
        <f t="shared" si="6"/>
        <v>7.2360169676826871</v>
      </c>
      <c r="I42" s="55">
        <f t="shared" si="6"/>
        <v>6.8656833434383557</v>
      </c>
      <c r="J42" s="40">
        <f t="shared" si="4"/>
        <v>-5.1179208934736597E-2</v>
      </c>
      <c r="K42" s="41">
        <f t="shared" si="5"/>
        <v>-0.37033362424433136</v>
      </c>
      <c r="L42" s="42"/>
    </row>
    <row r="43" spans="1:12" x14ac:dyDescent="0.25">
      <c r="B43" s="278"/>
      <c r="C43" s="284"/>
      <c r="D43" s="32" t="s">
        <v>34</v>
      </c>
      <c r="E43" s="43">
        <f>IFERROR(E40/E34,"-")</f>
        <v>6.2574289757265698</v>
      </c>
      <c r="F43" s="43">
        <f t="shared" ref="F43:I43" si="7">IFERROR(F40/F34,"-")</f>
        <v>6.5167052430310957</v>
      </c>
      <c r="G43" s="43">
        <f t="shared" si="7"/>
        <v>6.3078250035938472</v>
      </c>
      <c r="H43" s="43">
        <f t="shared" si="7"/>
        <v>6.8107099542867804</v>
      </c>
      <c r="I43" s="43">
        <f t="shared" si="7"/>
        <v>7.5076488356231126</v>
      </c>
      <c r="J43" s="34">
        <f>IFERROR(I43/H43-1,"-")</f>
        <v>0.10232984314618565</v>
      </c>
      <c r="K43" s="33">
        <f>IFERROR(I43-H43,"-")</f>
        <v>0.69693888133633219</v>
      </c>
      <c r="L43" s="56"/>
    </row>
    <row r="44" spans="1:12" x14ac:dyDescent="0.25">
      <c r="A44" s="57"/>
      <c r="B44" s="278"/>
      <c r="C44" s="286" t="s">
        <v>36</v>
      </c>
      <c r="D44" s="15" t="s">
        <v>32</v>
      </c>
      <c r="E44" s="58">
        <v>0.70592494205814427</v>
      </c>
      <c r="F44" s="58">
        <v>0.78783877117467227</v>
      </c>
      <c r="G44" s="58">
        <v>0.85531648685236084</v>
      </c>
      <c r="H44" s="58">
        <v>0.8234794051661134</v>
      </c>
      <c r="I44" s="58">
        <v>0.83193239376507511</v>
      </c>
      <c r="J44" s="58">
        <f t="shared" si="4"/>
        <v>1.0264966611103654E-2</v>
      </c>
      <c r="K44" s="44">
        <f>(I44-H44)*100</f>
        <v>0.84529885989617082</v>
      </c>
      <c r="L44" s="18"/>
    </row>
    <row r="45" spans="1:12" x14ac:dyDescent="0.25">
      <c r="B45" s="278"/>
      <c r="C45" s="287"/>
      <c r="D45" s="19" t="s">
        <v>33</v>
      </c>
      <c r="E45" s="59">
        <v>0.79229240528909406</v>
      </c>
      <c r="F45" s="59">
        <v>0.88445273331276908</v>
      </c>
      <c r="G45" s="59">
        <v>0.97178039736565391</v>
      </c>
      <c r="H45" s="59">
        <v>0.92180973670099786</v>
      </c>
      <c r="I45" s="59">
        <v>0.9147359698052242</v>
      </c>
      <c r="J45" s="59">
        <f t="shared" si="4"/>
        <v>-7.6737819249875772E-3</v>
      </c>
      <c r="K45" s="46">
        <f>(I45-H45)*100</f>
        <v>-0.70737668957736588</v>
      </c>
      <c r="L45" s="22"/>
    </row>
    <row r="46" spans="1:12" x14ac:dyDescent="0.25">
      <c r="B46" s="278"/>
      <c r="C46" s="288"/>
      <c r="D46" s="23" t="s">
        <v>34</v>
      </c>
      <c r="E46" s="60">
        <v>0.45868507141147369</v>
      </c>
      <c r="F46" s="60">
        <v>0.51668794382829331</v>
      </c>
      <c r="G46" s="60">
        <v>0.52171052631578951</v>
      </c>
      <c r="H46" s="60">
        <v>0.55507485496612707</v>
      </c>
      <c r="I46" s="60">
        <v>0.60032411627671423</v>
      </c>
      <c r="J46" s="25">
        <f>IFERROR(I46/H46-1,"-")</f>
        <v>8.1519205753516788E-2</v>
      </c>
      <c r="K46" s="24">
        <f>IFERROR(I46-H46,"-")</f>
        <v>4.5249261310587152E-2</v>
      </c>
      <c r="L46" s="47"/>
    </row>
    <row r="47" spans="1:12" x14ac:dyDescent="0.25">
      <c r="B47" s="278"/>
      <c r="C47" s="45"/>
      <c r="D47" s="19"/>
      <c r="E47" s="61"/>
      <c r="F47" s="61"/>
      <c r="G47" s="61"/>
      <c r="H47" s="61"/>
      <c r="I47" s="61"/>
      <c r="J47" s="62"/>
      <c r="K47" s="51"/>
      <c r="L47" s="63"/>
    </row>
    <row r="48" spans="1:12" x14ac:dyDescent="0.25">
      <c r="B48" s="278"/>
      <c r="C48" s="45"/>
      <c r="D48" s="19"/>
      <c r="E48" s="61"/>
      <c r="F48" s="61"/>
      <c r="G48" s="61"/>
      <c r="H48" s="61"/>
      <c r="I48" s="61"/>
      <c r="J48" s="62"/>
      <c r="K48" s="51"/>
      <c r="L48" s="63"/>
    </row>
    <row r="49" spans="2:12" x14ac:dyDescent="0.25">
      <c r="B49" s="278"/>
      <c r="C49" s="289" t="s">
        <v>39</v>
      </c>
      <c r="D49" s="26" t="s">
        <v>32</v>
      </c>
      <c r="E49" s="52">
        <v>6412</v>
      </c>
      <c r="F49" s="52">
        <v>6319.8</v>
      </c>
      <c r="G49" s="52">
        <v>6415</v>
      </c>
      <c r="H49" s="52">
        <v>6497</v>
      </c>
      <c r="I49" s="52">
        <v>6455.4</v>
      </c>
      <c r="J49" s="36">
        <f>I49/H49-1</f>
        <v>-6.4029552100970388E-3</v>
      </c>
      <c r="K49" s="27">
        <f>I49-H49</f>
        <v>-41.600000000000364</v>
      </c>
      <c r="L49" s="38">
        <f>I49/$I$22</f>
        <v>1.0097606757390896</v>
      </c>
    </row>
    <row r="50" spans="2:12" x14ac:dyDescent="0.25">
      <c r="B50" s="278"/>
      <c r="C50" s="283"/>
      <c r="D50" s="4" t="s">
        <v>33</v>
      </c>
      <c r="E50" s="53">
        <v>4752</v>
      </c>
      <c r="F50" s="53">
        <v>4659.8</v>
      </c>
      <c r="G50" s="53">
        <v>4755</v>
      </c>
      <c r="H50" s="53">
        <v>4755</v>
      </c>
      <c r="I50" s="53">
        <v>4755</v>
      </c>
      <c r="J50" s="40">
        <f>I50/H50-1</f>
        <v>0</v>
      </c>
      <c r="K50" s="29">
        <f>I50-H50</f>
        <v>0</v>
      </c>
      <c r="L50" s="42">
        <f>I50/$I$22</f>
        <v>0.74378226184889729</v>
      </c>
    </row>
    <row r="51" spans="2:12" x14ac:dyDescent="0.25">
      <c r="B51" s="279"/>
      <c r="C51" s="284"/>
      <c r="D51" s="32" t="s">
        <v>34</v>
      </c>
      <c r="E51" s="33">
        <v>1660</v>
      </c>
      <c r="F51" s="33">
        <v>1660</v>
      </c>
      <c r="G51" s="33">
        <v>1660</v>
      </c>
      <c r="H51" s="33">
        <v>1742</v>
      </c>
      <c r="I51" s="33">
        <v>1700.4</v>
      </c>
      <c r="J51" s="34">
        <f>IFERROR(I51/H51-1,"-")</f>
        <v>-2.3880597014925287E-2</v>
      </c>
      <c r="K51" s="33">
        <f>IFERROR(I51-H51,"-")</f>
        <v>-41.599999999999909</v>
      </c>
      <c r="L51" s="34">
        <f>IFERROR(I51/I49,"-")</f>
        <v>0.26340737986801749</v>
      </c>
    </row>
    <row r="52" spans="2:12" ht="6" customHeight="1" x14ac:dyDescent="0.25"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48"/>
    </row>
    <row r="53" spans="2:12" ht="28.5" customHeight="1" x14ac:dyDescent="0.25">
      <c r="B53" s="275" t="s">
        <v>40</v>
      </c>
      <c r="C53" s="276"/>
      <c r="D53" s="276"/>
      <c r="E53" s="276"/>
      <c r="F53" s="276"/>
      <c r="G53" s="276"/>
      <c r="H53" s="276"/>
      <c r="I53" s="276"/>
      <c r="J53" s="276"/>
      <c r="K53" s="276"/>
    </row>
    <row r="54" spans="2:12" x14ac:dyDescent="0.25">
      <c r="B54" s="64"/>
    </row>
    <row r="56" spans="2:12" ht="21.75" thickBot="1" x14ac:dyDescent="0.3">
      <c r="B56" s="277" t="s">
        <v>235</v>
      </c>
      <c r="C56" s="277"/>
      <c r="D56" s="277"/>
      <c r="E56" s="277"/>
      <c r="F56" s="277"/>
      <c r="G56" s="277"/>
      <c r="H56" s="277"/>
      <c r="I56" s="277"/>
      <c r="J56" s="277"/>
      <c r="K56" s="277"/>
      <c r="L56" s="12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4">
        <v>2021</v>
      </c>
      <c r="F58" s="14">
        <v>2022</v>
      </c>
      <c r="G58" s="14">
        <v>2023</v>
      </c>
      <c r="H58" s="14">
        <v>2024</v>
      </c>
      <c r="I58" s="14">
        <v>2025</v>
      </c>
      <c r="J58" s="14" t="str">
        <f>CONCATENATE("var. ",RIGHT(I58,2),"/",RIGHT(H58,2))</f>
        <v>var. 25/24</v>
      </c>
      <c r="K58" s="14" t="str">
        <f>CONCATENATE("dif. ",RIGHT(I58,2),"/",RIGHT(H58,2))</f>
        <v>dif. 25/24</v>
      </c>
      <c r="L58" s="14" t="str">
        <f>CONCATENATE("cuota ",I58)</f>
        <v>cuota 2025</v>
      </c>
    </row>
    <row r="59" spans="2:12" x14ac:dyDescent="0.25">
      <c r="B59" s="278"/>
      <c r="C59" s="280"/>
      <c r="D59" s="19" t="s">
        <v>33</v>
      </c>
      <c r="E59" s="51">
        <v>116590</v>
      </c>
      <c r="F59" s="51">
        <v>211298</v>
      </c>
      <c r="G59" s="51">
        <v>231221</v>
      </c>
      <c r="H59" s="51">
        <v>236470</v>
      </c>
      <c r="I59" s="51">
        <v>232777</v>
      </c>
      <c r="J59" s="21">
        <f t="shared" ref="J59:J74" si="8">I59/H59-1</f>
        <v>-1.5617203027868176E-2</v>
      </c>
      <c r="K59" s="20">
        <f t="shared" ref="K59:K74" si="9">I59-H59</f>
        <v>-3693</v>
      </c>
      <c r="L59" s="21" t="e">
        <f>I59/#REF!</f>
        <v>#REF!</v>
      </c>
    </row>
    <row r="60" spans="2:12" x14ac:dyDescent="0.25">
      <c r="B60" s="278"/>
      <c r="C60" s="281"/>
      <c r="D60" s="23" t="s">
        <v>34</v>
      </c>
      <c r="E60" s="24">
        <v>23756</v>
      </c>
      <c r="F60" s="24">
        <v>45844</v>
      </c>
      <c r="G60" s="24">
        <v>49548</v>
      </c>
      <c r="H60" s="24">
        <v>51880</v>
      </c>
      <c r="I60" s="24">
        <v>54887</v>
      </c>
      <c r="J60" s="25">
        <f>IFERROR(I60/H60-1,"-")</f>
        <v>5.796067848882025E-2</v>
      </c>
      <c r="K60" s="24">
        <f>IFERROR(I60-H60,"-")</f>
        <v>3007</v>
      </c>
      <c r="L60" s="25" t="str">
        <f>IFERROR(I60/#REF!,"-")</f>
        <v>-</v>
      </c>
    </row>
    <row r="61" spans="2:12" x14ac:dyDescent="0.25">
      <c r="B61" s="278"/>
      <c r="C61" s="282" t="s">
        <v>35</v>
      </c>
      <c r="D61" s="26" t="s">
        <v>32</v>
      </c>
      <c r="E61" s="52">
        <v>140346</v>
      </c>
      <c r="F61" s="52">
        <v>257142</v>
      </c>
      <c r="G61" s="52">
        <v>280769</v>
      </c>
      <c r="H61" s="52">
        <v>288350</v>
      </c>
      <c r="I61" s="52">
        <v>287664</v>
      </c>
      <c r="J61" s="36">
        <f t="shared" si="8"/>
        <v>-2.3790532339170722E-3</v>
      </c>
      <c r="K61" s="52">
        <f t="shared" si="9"/>
        <v>-686</v>
      </c>
      <c r="L61" s="36">
        <f>I61/$I$61</f>
        <v>1</v>
      </c>
    </row>
    <row r="62" spans="2:12" x14ac:dyDescent="0.25">
      <c r="B62" s="278"/>
      <c r="C62" s="283"/>
      <c r="D62" s="4" t="s">
        <v>33</v>
      </c>
      <c r="E62" s="53">
        <v>116590</v>
      </c>
      <c r="F62" s="53">
        <v>211298</v>
      </c>
      <c r="G62" s="53">
        <v>231221</v>
      </c>
      <c r="H62" s="53">
        <v>236470</v>
      </c>
      <c r="I62" s="53">
        <v>232777</v>
      </c>
      <c r="J62" s="40">
        <f t="shared" si="8"/>
        <v>-1.5617203027868176E-2</v>
      </c>
      <c r="K62" s="53">
        <f t="shared" si="9"/>
        <v>-3693</v>
      </c>
      <c r="L62" s="40">
        <f t="shared" ref="L62" si="10">I62/$I$61</f>
        <v>0.80919753601423883</v>
      </c>
    </row>
    <row r="63" spans="2:12" x14ac:dyDescent="0.25">
      <c r="B63" s="278"/>
      <c r="C63" s="284"/>
      <c r="D63" s="32" t="s">
        <v>34</v>
      </c>
      <c r="E63" s="33">
        <v>23756</v>
      </c>
      <c r="F63" s="33">
        <v>45844</v>
      </c>
      <c r="G63" s="33">
        <v>49548</v>
      </c>
      <c r="H63" s="33">
        <v>51880</v>
      </c>
      <c r="I63" s="33">
        <v>54887</v>
      </c>
      <c r="J63" s="34">
        <f>IFERROR(I63/H63-1,"-")</f>
        <v>5.796067848882025E-2</v>
      </c>
      <c r="K63" s="33">
        <f>IFERROR(I63-H63,"-")</f>
        <v>3007</v>
      </c>
      <c r="L63" s="65">
        <f>IFERROR(I63/I61,"-")</f>
        <v>0.19080246398576117</v>
      </c>
    </row>
    <row r="64" spans="2:12" x14ac:dyDescent="0.25">
      <c r="B64" s="278"/>
      <c r="C64" s="285" t="s">
        <v>21</v>
      </c>
      <c r="D64" s="15" t="s">
        <v>32</v>
      </c>
      <c r="E64" s="50">
        <v>774989</v>
      </c>
      <c r="F64" s="50">
        <v>1753173</v>
      </c>
      <c r="G64" s="50">
        <v>1897228</v>
      </c>
      <c r="H64" s="50">
        <v>1991159</v>
      </c>
      <c r="I64" s="50">
        <v>2013195</v>
      </c>
      <c r="J64" s="17">
        <f t="shared" si="8"/>
        <v>1.1066921325720402E-2</v>
      </c>
      <c r="K64" s="16">
        <f t="shared" si="9"/>
        <v>22036</v>
      </c>
      <c r="L64" s="17">
        <f>I64/$I$64</f>
        <v>1</v>
      </c>
    </row>
    <row r="65" spans="2:12" x14ac:dyDescent="0.25">
      <c r="B65" s="278"/>
      <c r="C65" s="280"/>
      <c r="D65" s="19" t="s">
        <v>33</v>
      </c>
      <c r="E65" s="51">
        <v>638416</v>
      </c>
      <c r="F65" s="51">
        <v>1472596</v>
      </c>
      <c r="G65" s="51">
        <v>1580353</v>
      </c>
      <c r="H65" s="51">
        <v>1668759</v>
      </c>
      <c r="I65" s="51">
        <v>1643325</v>
      </c>
      <c r="J65" s="21">
        <f t="shared" si="8"/>
        <v>-1.5241266114519814E-2</v>
      </c>
      <c r="K65" s="20">
        <f t="shared" si="9"/>
        <v>-25434</v>
      </c>
      <c r="L65" s="21">
        <f t="shared" ref="L65" si="11">I65/$I$64</f>
        <v>0.81627711175519513</v>
      </c>
    </row>
    <row r="66" spans="2:12" x14ac:dyDescent="0.25">
      <c r="B66" s="278"/>
      <c r="C66" s="281"/>
      <c r="D66" s="23" t="s">
        <v>34</v>
      </c>
      <c r="E66" s="24">
        <v>136573</v>
      </c>
      <c r="F66" s="24">
        <v>280577</v>
      </c>
      <c r="G66" s="24">
        <v>316875</v>
      </c>
      <c r="H66" s="24">
        <v>322400</v>
      </c>
      <c r="I66" s="24">
        <v>369870</v>
      </c>
      <c r="J66" s="25">
        <f>IFERROR(I66/H66-1,"-")</f>
        <v>0.14723945409429273</v>
      </c>
      <c r="K66" s="24">
        <f>IFERROR(I66-H66,"-")</f>
        <v>47470</v>
      </c>
      <c r="L66" s="25">
        <f>IFERROR(I66/I64,"-")</f>
        <v>0.1837228882448049</v>
      </c>
    </row>
    <row r="67" spans="2:12" x14ac:dyDescent="0.25">
      <c r="B67" s="278"/>
      <c r="C67" s="282" t="s">
        <v>22</v>
      </c>
      <c r="D67" s="26" t="s">
        <v>32</v>
      </c>
      <c r="E67" s="54">
        <v>5.5219885141008653</v>
      </c>
      <c r="F67" s="54">
        <v>6.8179177263924213</v>
      </c>
      <c r="G67" s="54">
        <v>6.757255964867916</v>
      </c>
      <c r="H67" s="54">
        <v>6.9053546037801281</v>
      </c>
      <c r="I67" s="54">
        <v>6.9984252461204735</v>
      </c>
      <c r="J67" s="36">
        <f t="shared" si="8"/>
        <v>1.3478039533175723E-2</v>
      </c>
      <c r="K67" s="37">
        <f t="shared" si="9"/>
        <v>9.3070642340345344E-2</v>
      </c>
      <c r="L67" s="36"/>
    </row>
    <row r="68" spans="2:12" x14ac:dyDescent="0.25">
      <c r="B68" s="278"/>
      <c r="C68" s="283"/>
      <c r="D68" s="4" t="s">
        <v>33</v>
      </c>
      <c r="E68" s="55">
        <f t="shared" ref="E68:I68" si="12">E65/E59</f>
        <v>5.4757354833176084</v>
      </c>
      <c r="F68" s="55">
        <f t="shared" si="12"/>
        <v>6.9692850855190303</v>
      </c>
      <c r="G68" s="55">
        <f t="shared" si="12"/>
        <v>6.8348160417955119</v>
      </c>
      <c r="H68" s="55">
        <f t="shared" si="12"/>
        <v>7.0569585993995014</v>
      </c>
      <c r="I68" s="55">
        <f t="shared" si="12"/>
        <v>7.0596536599406301</v>
      </c>
      <c r="J68" s="40">
        <f t="shared" si="8"/>
        <v>3.8190114100400407E-4</v>
      </c>
      <c r="K68" s="41">
        <f t="shared" si="9"/>
        <v>2.6950605411286688E-3</v>
      </c>
      <c r="L68" s="40"/>
    </row>
    <row r="69" spans="2:12" x14ac:dyDescent="0.25">
      <c r="B69" s="278"/>
      <c r="C69" s="284"/>
      <c r="D69" s="32" t="s">
        <v>34</v>
      </c>
      <c r="E69" s="43">
        <f>IFERROR(E66/E60,"-")</f>
        <v>5.7489897289105913</v>
      </c>
      <c r="F69" s="43">
        <f t="shared" ref="F69:I69" si="13">IFERROR(F66/F60,"-")</f>
        <v>6.1202556495942764</v>
      </c>
      <c r="G69" s="43">
        <f t="shared" si="13"/>
        <v>6.3953136352627755</v>
      </c>
      <c r="H69" s="43">
        <f t="shared" si="13"/>
        <v>6.214340786430224</v>
      </c>
      <c r="I69" s="43">
        <f t="shared" si="13"/>
        <v>6.7387541676535427</v>
      </c>
      <c r="J69" s="34">
        <f>IFERROR(I69/H69-1,"-")</f>
        <v>8.4387612338293394E-2</v>
      </c>
      <c r="K69" s="33">
        <f>IFERROR(I69-H69,"-")</f>
        <v>0.52441338122331871</v>
      </c>
      <c r="L69" s="65">
        <f>IFERROR(I69/I67,"-")</f>
        <v>0.96289578450368141</v>
      </c>
    </row>
    <row r="70" spans="2:12" x14ac:dyDescent="0.25">
      <c r="B70" s="278"/>
      <c r="C70" s="286" t="s">
        <v>36</v>
      </c>
      <c r="D70" s="15" t="s">
        <v>32</v>
      </c>
      <c r="E70" s="58">
        <v>0.48201408869433904</v>
      </c>
      <c r="F70" s="58">
        <v>0.74895069673736636</v>
      </c>
      <c r="G70" s="58">
        <v>0.81783519993171871</v>
      </c>
      <c r="H70" s="58">
        <v>0.84626026183947245</v>
      </c>
      <c r="I70" s="58">
        <v>0.84894608892196821</v>
      </c>
      <c r="J70" s="58">
        <f t="shared" si="8"/>
        <v>3.173760134568715E-3</v>
      </c>
      <c r="K70" s="44">
        <f t="shared" si="9"/>
        <v>2.685827082495762E-3</v>
      </c>
      <c r="L70" s="17"/>
    </row>
    <row r="71" spans="2:12" x14ac:dyDescent="0.25">
      <c r="B71" s="278"/>
      <c r="C71" s="287"/>
      <c r="D71" s="19" t="s">
        <v>33</v>
      </c>
      <c r="E71" s="59">
        <v>0.61734478770601819</v>
      </c>
      <c r="F71" s="59">
        <v>0.84878834356712252</v>
      </c>
      <c r="G71" s="59">
        <v>0.92207090541724013</v>
      </c>
      <c r="H71" s="59">
        <v>0.95887504094051124</v>
      </c>
      <c r="I71" s="59">
        <v>0.9468475865347219</v>
      </c>
      <c r="J71" s="59">
        <f t="shared" si="8"/>
        <v>-1.2543296980586982E-2</v>
      </c>
      <c r="K71" s="46">
        <f t="shared" si="9"/>
        <v>-1.202745440578934E-2</v>
      </c>
      <c r="L71" s="21"/>
    </row>
    <row r="72" spans="2:12" x14ac:dyDescent="0.25">
      <c r="B72" s="278"/>
      <c r="C72" s="288"/>
      <c r="D72" s="23" t="s">
        <v>34</v>
      </c>
      <c r="E72" s="60">
        <v>0.2380639448335489</v>
      </c>
      <c r="F72" s="60">
        <v>0.46307476481267534</v>
      </c>
      <c r="G72" s="60">
        <v>0.52298234032018487</v>
      </c>
      <c r="H72" s="60">
        <v>0.52631407106545947</v>
      </c>
      <c r="I72" s="60">
        <v>0.58171209285500847</v>
      </c>
      <c r="J72" s="25">
        <f>IFERROR(I72/H72-1,"-")</f>
        <v>0.10525658506032798</v>
      </c>
      <c r="K72" s="24">
        <f>IFERROR(I72-H72,"-")</f>
        <v>5.5398021789549001E-2</v>
      </c>
      <c r="L72" s="25">
        <f>IFERROR(I72/I70,"-")</f>
        <v>0.68521676517020524</v>
      </c>
    </row>
    <row r="73" spans="2:12" x14ac:dyDescent="0.25">
      <c r="B73" s="278"/>
      <c r="C73" s="289" t="s">
        <v>41</v>
      </c>
      <c r="D73" s="26" t="s">
        <v>32</v>
      </c>
      <c r="E73" s="52">
        <v>4393</v>
      </c>
      <c r="F73" s="52">
        <v>6413</v>
      </c>
      <c r="G73" s="52">
        <v>6356</v>
      </c>
      <c r="H73" s="52">
        <v>6825</v>
      </c>
      <c r="I73" s="52">
        <v>6497</v>
      </c>
      <c r="J73" s="36">
        <f t="shared" si="8"/>
        <v>-4.8058608058608066E-2</v>
      </c>
      <c r="K73" s="27">
        <f t="shared" si="9"/>
        <v>-328</v>
      </c>
      <c r="L73" s="36">
        <f>I73/$I$73</f>
        <v>1</v>
      </c>
    </row>
    <row r="74" spans="2:12" x14ac:dyDescent="0.25">
      <c r="B74" s="278"/>
      <c r="C74" s="283"/>
      <c r="D74" s="4" t="s">
        <v>33</v>
      </c>
      <c r="E74" s="53">
        <v>2822</v>
      </c>
      <c r="F74" s="53">
        <v>4753</v>
      </c>
      <c r="G74" s="53">
        <v>4696</v>
      </c>
      <c r="H74" s="53">
        <v>5151</v>
      </c>
      <c r="I74" s="53">
        <v>4755</v>
      </c>
      <c r="J74" s="40">
        <f t="shared" si="8"/>
        <v>-7.687827606290043E-2</v>
      </c>
      <c r="K74" s="29">
        <f t="shared" si="9"/>
        <v>-396</v>
      </c>
      <c r="L74" s="40">
        <f t="shared" ref="L74" si="14">I74/$I$73</f>
        <v>0.73187625057718952</v>
      </c>
    </row>
    <row r="75" spans="2:12" x14ac:dyDescent="0.25">
      <c r="B75" s="279"/>
      <c r="C75" s="284"/>
      <c r="D75" s="32" t="s">
        <v>34</v>
      </c>
      <c r="E75" s="33">
        <v>1571</v>
      </c>
      <c r="F75" s="33">
        <v>1660</v>
      </c>
      <c r="G75" s="33">
        <v>1660</v>
      </c>
      <c r="H75" s="33">
        <v>1674</v>
      </c>
      <c r="I75" s="33">
        <v>1742</v>
      </c>
      <c r="J75" s="34">
        <f>IFERROR(I75/H75-1,"-")</f>
        <v>4.0621266427718128E-2</v>
      </c>
      <c r="K75" s="33">
        <f>IFERROR(I75-H75,"-")</f>
        <v>68</v>
      </c>
      <c r="L75" s="65">
        <f>IFERROR(I75/I73,"-")</f>
        <v>0.26812374942281053</v>
      </c>
    </row>
    <row r="76" spans="2:12" x14ac:dyDescent="0.25">
      <c r="B76" s="274"/>
      <c r="C76" s="274"/>
      <c r="D76" s="274"/>
      <c r="E76" s="274"/>
      <c r="F76" s="274"/>
      <c r="G76" s="274"/>
      <c r="H76" s="274"/>
      <c r="I76" s="274"/>
      <c r="J76" s="274"/>
      <c r="K76" s="274"/>
      <c r="L76" s="48"/>
    </row>
    <row r="77" spans="2:12" ht="27" customHeight="1" x14ac:dyDescent="0.25">
      <c r="B77" s="275" t="s">
        <v>38</v>
      </c>
      <c r="C77" s="276"/>
      <c r="D77" s="276"/>
      <c r="E77" s="276"/>
      <c r="F77" s="276"/>
      <c r="G77" s="276"/>
      <c r="H77" s="276"/>
      <c r="I77" s="276"/>
      <c r="J77" s="276"/>
      <c r="K77" s="276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D02C-7A19-44B3-B53A-CFB565A649A0}">
  <sheetPr>
    <tabColor rgb="FFFFC00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01FA-4DC6-4511-BB11-5460839ACAA3}">
  <sheetPr>
    <tabColor rgb="FFFFC000"/>
  </sheetPr>
  <dimension ref="A1:V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77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77"/>
      <c r="D5" s="277"/>
      <c r="E5" s="277"/>
      <c r="F5" s="277"/>
      <c r="G5" s="277"/>
      <c r="H5" s="277"/>
      <c r="I5" s="277"/>
      <c r="K5" s="277" t="s">
        <v>282</v>
      </c>
      <c r="L5" s="277"/>
      <c r="M5" s="277"/>
      <c r="N5" s="277"/>
      <c r="O5" s="277"/>
      <c r="P5" s="277"/>
      <c r="Q5" s="277"/>
      <c r="R5" s="277"/>
    </row>
    <row r="6" spans="1:18" ht="6" customHeight="1" x14ac:dyDescent="0.25"/>
    <row r="7" spans="1:18" ht="15.75" x14ac:dyDescent="0.25">
      <c r="B7" s="145"/>
      <c r="C7" s="308" t="s">
        <v>45</v>
      </c>
      <c r="D7" s="309"/>
      <c r="E7" s="309"/>
      <c r="F7" s="309"/>
      <c r="G7" s="309"/>
      <c r="H7" s="309"/>
      <c r="I7" s="309"/>
    </row>
    <row r="8" spans="1:18" s="146" customFormat="1" ht="72" customHeight="1" x14ac:dyDescent="0.25">
      <c r="A8"/>
      <c r="B8" s="186"/>
      <c r="C8" s="172" t="s">
        <v>236</v>
      </c>
      <c r="D8" s="172" t="s">
        <v>237</v>
      </c>
      <c r="E8" s="172" t="s">
        <v>238</v>
      </c>
      <c r="F8" s="172" t="s">
        <v>239</v>
      </c>
      <c r="G8" s="172" t="s">
        <v>240</v>
      </c>
      <c r="H8" s="173" t="str">
        <f>CONCATENATE("var. ",RIGHT(G8,2),"/",RIGHT(F8,2))</f>
        <v>var. 26/25</v>
      </c>
      <c r="I8" s="173" t="str">
        <f>CONCATENATE("Cuota s/ total lugares de residencia ",RIGHT(G8,4))</f>
        <v>Cuota s/ total lugares de residencia 2026</v>
      </c>
      <c r="K8" s="186"/>
      <c r="L8" s="172" t="s">
        <v>236</v>
      </c>
      <c r="M8" s="172" t="s">
        <v>237</v>
      </c>
      <c r="N8" s="172" t="s">
        <v>238</v>
      </c>
      <c r="O8" s="172" t="s">
        <v>239</v>
      </c>
      <c r="P8" s="172" t="s">
        <v>240</v>
      </c>
      <c r="Q8" s="173" t="str">
        <f>CONCATENATE("var. ",RIGHT(P8,2),"/",RIGHT(O8,2))</f>
        <v>var. 26/25</v>
      </c>
      <c r="R8" s="173" t="str">
        <f>CONCATENATE("Cuota s/ total lugares de residencia ",RIGHT(P8,4))</f>
        <v>Cuota s/ total lugares de residencia 2026</v>
      </c>
    </row>
    <row r="9" spans="1:18" x14ac:dyDescent="0.25">
      <c r="B9" s="152" t="s">
        <v>45</v>
      </c>
      <c r="C9" s="153"/>
      <c r="D9" s="153"/>
      <c r="E9" s="153"/>
      <c r="F9" s="153"/>
      <c r="G9" s="153"/>
      <c r="H9" s="154"/>
      <c r="I9" s="154"/>
      <c r="K9" s="155" t="s">
        <v>54</v>
      </c>
      <c r="L9" s="174"/>
      <c r="M9" s="174"/>
      <c r="N9" s="174"/>
      <c r="O9" s="174"/>
      <c r="P9" s="174"/>
      <c r="Q9" s="175"/>
      <c r="R9" s="175"/>
    </row>
    <row r="10" spans="1:18" x14ac:dyDescent="0.25">
      <c r="B10" s="156" t="s">
        <v>73</v>
      </c>
      <c r="C10" s="176">
        <v>442696</v>
      </c>
      <c r="D10" s="176">
        <v>458991</v>
      </c>
      <c r="E10" s="176">
        <v>524287</v>
      </c>
      <c r="F10" s="176">
        <v>512690</v>
      </c>
      <c r="G10" s="176">
        <v>505378</v>
      </c>
      <c r="H10" s="177">
        <f t="shared" ref="H10:H22" si="0">IFERROR(G10/F10-1,"-")</f>
        <v>-1.4262029686555211E-2</v>
      </c>
      <c r="I10" s="177">
        <f t="shared" ref="I10:I22" si="1">G10/G$10</f>
        <v>1</v>
      </c>
      <c r="K10" s="156" t="s">
        <v>73</v>
      </c>
      <c r="L10" s="176">
        <v>23721</v>
      </c>
      <c r="M10" s="176">
        <v>25208</v>
      </c>
      <c r="N10" s="176">
        <v>27847</v>
      </c>
      <c r="O10" s="176">
        <v>23331</v>
      </c>
      <c r="P10" s="176">
        <v>27263</v>
      </c>
      <c r="Q10" s="177">
        <f t="shared" ref="Q10:Q22" si="2">IFERROR(P10/O10-1,"-")</f>
        <v>0.1685311388281685</v>
      </c>
      <c r="R10" s="177">
        <f t="shared" ref="R10:R22" si="3">P10/P$10</f>
        <v>1</v>
      </c>
    </row>
    <row r="11" spans="1:18" x14ac:dyDescent="0.25">
      <c r="B11" s="159" t="s">
        <v>102</v>
      </c>
      <c r="C11" s="160">
        <v>103104</v>
      </c>
      <c r="D11" s="160">
        <v>94324</v>
      </c>
      <c r="E11" s="160">
        <v>114813</v>
      </c>
      <c r="F11" s="160">
        <v>114677</v>
      </c>
      <c r="G11" s="160">
        <v>119994</v>
      </c>
      <c r="H11" s="161">
        <f t="shared" si="0"/>
        <v>4.6365007804529235E-2</v>
      </c>
      <c r="I11" s="161">
        <f t="shared" si="1"/>
        <v>0.23743415819446037</v>
      </c>
      <c r="J11" s="81"/>
      <c r="K11" s="159" t="s">
        <v>102</v>
      </c>
      <c r="L11" s="160">
        <v>3062</v>
      </c>
      <c r="M11" s="160">
        <v>2739</v>
      </c>
      <c r="N11" s="160">
        <v>2371</v>
      </c>
      <c r="O11" s="160">
        <v>2055</v>
      </c>
      <c r="P11" s="160">
        <v>5285</v>
      </c>
      <c r="Q11" s="161">
        <f t="shared" si="2"/>
        <v>1.5717761557177616</v>
      </c>
      <c r="R11" s="161">
        <f t="shared" si="3"/>
        <v>0.19385247404907752</v>
      </c>
    </row>
    <row r="12" spans="1:18" x14ac:dyDescent="0.25">
      <c r="B12" s="163" t="s">
        <v>108</v>
      </c>
      <c r="C12" s="164">
        <v>43615</v>
      </c>
      <c r="D12" s="164">
        <v>37537</v>
      </c>
      <c r="E12" s="164">
        <v>47905</v>
      </c>
      <c r="F12" s="164">
        <v>44085</v>
      </c>
      <c r="G12" s="164">
        <v>54537</v>
      </c>
      <c r="H12" s="165">
        <f t="shared" si="0"/>
        <v>0.23708744470908472</v>
      </c>
      <c r="I12" s="165">
        <f t="shared" si="1"/>
        <v>0.10791328470966287</v>
      </c>
      <c r="J12" s="81"/>
      <c r="K12" s="163" t="s">
        <v>108</v>
      </c>
      <c r="L12" s="164">
        <v>2339</v>
      </c>
      <c r="M12" s="164">
        <v>1768</v>
      </c>
      <c r="N12" s="164">
        <v>1502</v>
      </c>
      <c r="O12" s="164">
        <v>1051</v>
      </c>
      <c r="P12" s="164">
        <v>3460</v>
      </c>
      <c r="Q12" s="165">
        <f t="shared" si="2"/>
        <v>2.292102759276879</v>
      </c>
      <c r="R12" s="165">
        <f t="shared" si="3"/>
        <v>0.12691193192238565</v>
      </c>
    </row>
    <row r="13" spans="1:18" x14ac:dyDescent="0.25">
      <c r="B13" s="163" t="s">
        <v>105</v>
      </c>
      <c r="C13" s="164">
        <v>59489</v>
      </c>
      <c r="D13" s="164">
        <v>56787</v>
      </c>
      <c r="E13" s="164">
        <v>66908</v>
      </c>
      <c r="F13" s="164">
        <v>70592</v>
      </c>
      <c r="G13" s="164">
        <v>65457</v>
      </c>
      <c r="H13" s="165">
        <f t="shared" si="0"/>
        <v>-7.274195376246595E-2</v>
      </c>
      <c r="I13" s="165">
        <f t="shared" si="1"/>
        <v>0.12952087348479752</v>
      </c>
      <c r="J13" s="81"/>
      <c r="K13" s="163" t="s">
        <v>105</v>
      </c>
      <c r="L13" s="164">
        <v>723</v>
      </c>
      <c r="M13" s="164">
        <v>971</v>
      </c>
      <c r="N13" s="164">
        <v>869</v>
      </c>
      <c r="O13" s="164">
        <v>1004</v>
      </c>
      <c r="P13" s="164">
        <v>1825</v>
      </c>
      <c r="Q13" s="165">
        <f t="shared" si="2"/>
        <v>0.81772908366533859</v>
      </c>
      <c r="R13" s="165">
        <f>P13/P$10</f>
        <v>6.6940542126691857E-2</v>
      </c>
    </row>
    <row r="14" spans="1:18" x14ac:dyDescent="0.25">
      <c r="B14" s="159" t="s">
        <v>112</v>
      </c>
      <c r="C14" s="160">
        <v>339592</v>
      </c>
      <c r="D14" s="160">
        <v>364667</v>
      </c>
      <c r="E14" s="160">
        <v>409474</v>
      </c>
      <c r="F14" s="160">
        <v>398013</v>
      </c>
      <c r="G14" s="160">
        <v>385384</v>
      </c>
      <c r="H14" s="161">
        <f t="shared" si="0"/>
        <v>-3.173011936796033E-2</v>
      </c>
      <c r="I14" s="161">
        <f t="shared" si="1"/>
        <v>0.76256584180553966</v>
      </c>
      <c r="J14" s="81"/>
      <c r="K14" s="159" t="s">
        <v>112</v>
      </c>
      <c r="L14" s="160">
        <v>20659</v>
      </c>
      <c r="M14" s="160">
        <v>22469</v>
      </c>
      <c r="N14" s="160">
        <v>25476</v>
      </c>
      <c r="O14" s="160">
        <v>21276</v>
      </c>
      <c r="P14" s="160">
        <v>21978</v>
      </c>
      <c r="Q14" s="161">
        <f t="shared" si="2"/>
        <v>3.2994923857867953E-2</v>
      </c>
      <c r="R14" s="161">
        <f t="shared" si="3"/>
        <v>0.80614752595092254</v>
      </c>
    </row>
    <row r="15" spans="1:18" x14ac:dyDescent="0.25">
      <c r="B15" s="163" t="s">
        <v>115</v>
      </c>
      <c r="C15" s="164">
        <v>173101</v>
      </c>
      <c r="D15" s="164">
        <v>191142</v>
      </c>
      <c r="E15" s="164">
        <v>214028</v>
      </c>
      <c r="F15" s="164">
        <v>212568</v>
      </c>
      <c r="G15" s="164">
        <v>202605</v>
      </c>
      <c r="H15" s="165">
        <f t="shared" si="0"/>
        <v>-4.6869707575928676E-2</v>
      </c>
      <c r="I15" s="165">
        <f t="shared" si="1"/>
        <v>0.400897941738659</v>
      </c>
      <c r="J15" s="81"/>
      <c r="K15" s="163" t="s">
        <v>115</v>
      </c>
      <c r="L15" s="164">
        <v>9563</v>
      </c>
      <c r="M15" s="164">
        <v>10003</v>
      </c>
      <c r="N15" s="164">
        <v>12004</v>
      </c>
      <c r="O15" s="164">
        <v>11334</v>
      </c>
      <c r="P15" s="164">
        <v>9591</v>
      </c>
      <c r="Q15" s="165">
        <f t="shared" si="2"/>
        <v>-0.15378507146638432</v>
      </c>
      <c r="R15" s="165">
        <f t="shared" si="3"/>
        <v>0.35179547371895975</v>
      </c>
    </row>
    <row r="16" spans="1:18" x14ac:dyDescent="0.25">
      <c r="B16" s="163" t="s">
        <v>118</v>
      </c>
      <c r="C16" s="164">
        <v>30700</v>
      </c>
      <c r="D16" s="164">
        <v>34040</v>
      </c>
      <c r="E16" s="164">
        <v>36056</v>
      </c>
      <c r="F16" s="164">
        <v>32587</v>
      </c>
      <c r="G16" s="164">
        <v>31290</v>
      </c>
      <c r="H16" s="165">
        <f t="shared" si="0"/>
        <v>-3.9801147696934325E-2</v>
      </c>
      <c r="I16" s="165">
        <f t="shared" si="1"/>
        <v>6.1914052451828135E-2</v>
      </c>
      <c r="J16" s="81"/>
      <c r="K16" s="163" t="s">
        <v>118</v>
      </c>
      <c r="L16" s="164">
        <v>1049</v>
      </c>
      <c r="M16" s="164">
        <v>1887</v>
      </c>
      <c r="N16" s="164">
        <v>2055</v>
      </c>
      <c r="O16" s="164">
        <v>1178</v>
      </c>
      <c r="P16" s="164">
        <v>1554</v>
      </c>
      <c r="Q16" s="165">
        <f t="shared" si="2"/>
        <v>0.31918505942275033</v>
      </c>
      <c r="R16" s="165">
        <f t="shared" si="3"/>
        <v>5.7000330117741992E-2</v>
      </c>
    </row>
    <row r="17" spans="2:22" x14ac:dyDescent="0.25">
      <c r="B17" s="163" t="s">
        <v>121</v>
      </c>
      <c r="C17" s="164">
        <v>20452</v>
      </c>
      <c r="D17" s="164">
        <v>20168</v>
      </c>
      <c r="E17" s="164">
        <v>23282</v>
      </c>
      <c r="F17" s="164">
        <v>22541</v>
      </c>
      <c r="G17" s="164">
        <v>22409</v>
      </c>
      <c r="H17" s="165">
        <f t="shared" si="0"/>
        <v>-5.8559957410939667E-3</v>
      </c>
      <c r="I17" s="165">
        <f t="shared" si="1"/>
        <v>4.4341067478204432E-2</v>
      </c>
      <c r="J17" s="81"/>
      <c r="K17" s="163" t="s">
        <v>121</v>
      </c>
      <c r="L17" s="164">
        <v>3034</v>
      </c>
      <c r="M17" s="164">
        <v>3032</v>
      </c>
      <c r="N17" s="164">
        <v>3126</v>
      </c>
      <c r="O17" s="164">
        <v>2153</v>
      </c>
      <c r="P17" s="164">
        <v>2554</v>
      </c>
      <c r="Q17" s="165">
        <f t="shared" si="2"/>
        <v>0.1862517417556897</v>
      </c>
      <c r="R17" s="165">
        <f t="shared" si="3"/>
        <v>9.3680079228258079E-2</v>
      </c>
    </row>
    <row r="18" spans="2:22" x14ac:dyDescent="0.25">
      <c r="B18" s="163" t="s">
        <v>128</v>
      </c>
      <c r="C18" s="164">
        <v>21965</v>
      </c>
      <c r="D18" s="164">
        <v>17389</v>
      </c>
      <c r="E18" s="164">
        <v>19718</v>
      </c>
      <c r="F18" s="164">
        <v>15139</v>
      </c>
      <c r="G18" s="164">
        <v>15544</v>
      </c>
      <c r="H18" s="165">
        <f t="shared" si="0"/>
        <v>2.6752097232313865E-2</v>
      </c>
      <c r="I18" s="165">
        <f t="shared" si="1"/>
        <v>3.0757175816913281E-2</v>
      </c>
      <c r="J18" s="81"/>
      <c r="K18" s="163" t="s">
        <v>128</v>
      </c>
      <c r="L18" s="164">
        <v>1212</v>
      </c>
      <c r="M18" s="164">
        <v>906</v>
      </c>
      <c r="N18" s="164">
        <v>782</v>
      </c>
      <c r="O18" s="164">
        <v>468</v>
      </c>
      <c r="P18" s="164">
        <v>429</v>
      </c>
      <c r="Q18" s="165">
        <f t="shared" si="2"/>
        <v>-8.333333333333337E-2</v>
      </c>
      <c r="R18" s="165">
        <f t="shared" si="3"/>
        <v>1.5735612368411402E-2</v>
      </c>
    </row>
    <row r="19" spans="2:22" x14ac:dyDescent="0.25">
      <c r="B19" s="163" t="s">
        <v>124</v>
      </c>
      <c r="C19" s="164">
        <v>11030</v>
      </c>
      <c r="D19" s="164">
        <v>13476</v>
      </c>
      <c r="E19" s="164">
        <v>13485</v>
      </c>
      <c r="F19" s="164">
        <v>12855</v>
      </c>
      <c r="G19" s="164">
        <v>13188</v>
      </c>
      <c r="H19" s="165">
        <f t="shared" si="0"/>
        <v>2.5904317386231002E-2</v>
      </c>
      <c r="I19" s="165">
        <f t="shared" si="1"/>
        <v>2.6095318751508771E-2</v>
      </c>
      <c r="J19" s="81"/>
      <c r="K19" s="163" t="s">
        <v>124</v>
      </c>
      <c r="L19" s="164">
        <v>240</v>
      </c>
      <c r="M19" s="164">
        <v>595</v>
      </c>
      <c r="N19" s="164">
        <v>717</v>
      </c>
      <c r="O19" s="164">
        <v>380</v>
      </c>
      <c r="P19" s="164">
        <v>545</v>
      </c>
      <c r="Q19" s="165">
        <f t="shared" si="2"/>
        <v>0.43421052631578938</v>
      </c>
      <c r="R19" s="165">
        <f t="shared" si="3"/>
        <v>1.9990463265231267E-2</v>
      </c>
    </row>
    <row r="20" spans="2:22" x14ac:dyDescent="0.25">
      <c r="B20" s="163" t="s">
        <v>133</v>
      </c>
      <c r="C20" s="164">
        <v>1268</v>
      </c>
      <c r="D20" s="164">
        <v>1329</v>
      </c>
      <c r="E20" s="164">
        <v>1674</v>
      </c>
      <c r="F20" s="164">
        <v>1675</v>
      </c>
      <c r="G20" s="164">
        <v>1278</v>
      </c>
      <c r="H20" s="165">
        <f t="shared" si="0"/>
        <v>-0.23701492537313429</v>
      </c>
      <c r="I20" s="165">
        <f t="shared" si="1"/>
        <v>2.5288002247822422E-3</v>
      </c>
      <c r="J20" s="81"/>
      <c r="K20" s="163" t="s">
        <v>133</v>
      </c>
      <c r="L20" s="164">
        <v>22</v>
      </c>
      <c r="M20" s="164">
        <v>11</v>
      </c>
      <c r="N20" s="164">
        <v>46</v>
      </c>
      <c r="O20" s="164">
        <v>11</v>
      </c>
      <c r="P20" s="164">
        <v>23</v>
      </c>
      <c r="Q20" s="165">
        <f t="shared" si="2"/>
        <v>1.0909090909090908</v>
      </c>
      <c r="R20" s="165">
        <f t="shared" si="3"/>
        <v>8.4363422954186989E-4</v>
      </c>
    </row>
    <row r="21" spans="2:22" x14ac:dyDescent="0.25">
      <c r="B21" s="163" t="s">
        <v>136</v>
      </c>
      <c r="C21" s="164">
        <v>569</v>
      </c>
      <c r="D21" s="164">
        <v>1057</v>
      </c>
      <c r="E21" s="164">
        <v>607</v>
      </c>
      <c r="F21" s="164">
        <v>733</v>
      </c>
      <c r="G21" s="164">
        <v>598</v>
      </c>
      <c r="H21" s="165">
        <f t="shared" si="0"/>
        <v>-0.18417462482946789</v>
      </c>
      <c r="I21" s="165">
        <f t="shared" si="1"/>
        <v>1.1832727186383261E-3</v>
      </c>
      <c r="J21" s="81"/>
      <c r="K21" s="163" t="s">
        <v>136</v>
      </c>
      <c r="L21" s="164">
        <v>6</v>
      </c>
      <c r="M21" s="164">
        <v>34</v>
      </c>
      <c r="N21" s="164">
        <v>22</v>
      </c>
      <c r="O21" s="164">
        <v>14</v>
      </c>
      <c r="P21" s="164">
        <v>26</v>
      </c>
      <c r="Q21" s="165">
        <f t="shared" si="2"/>
        <v>0.85714285714285721</v>
      </c>
      <c r="R21" s="165">
        <f t="shared" si="3"/>
        <v>9.5367347687341818E-4</v>
      </c>
    </row>
    <row r="22" spans="2:22" x14ac:dyDescent="0.25">
      <c r="B22" s="168" t="s">
        <v>150</v>
      </c>
      <c r="C22" s="169">
        <f>C14-SUM(C15:C21)</f>
        <v>80507</v>
      </c>
      <c r="D22" s="169">
        <f>D14-SUM(D15:D21)</f>
        <v>86066</v>
      </c>
      <c r="E22" s="169">
        <f>E14-SUM(E15:E21)</f>
        <v>100624</v>
      </c>
      <c r="F22" s="169">
        <f>F14-SUM(F15:F21)</f>
        <v>99915</v>
      </c>
      <c r="G22" s="169">
        <f>G14-SUM(G15:G21)</f>
        <v>98472</v>
      </c>
      <c r="H22" s="170">
        <f t="shared" si="0"/>
        <v>-1.4442275934544391E-2</v>
      </c>
      <c r="I22" s="170">
        <f t="shared" si="1"/>
        <v>0.19484821262500543</v>
      </c>
      <c r="J22" s="81"/>
      <c r="K22" s="168" t="s">
        <v>150</v>
      </c>
      <c r="L22" s="169">
        <f>L14-SUM(L15:L21)</f>
        <v>5533</v>
      </c>
      <c r="M22" s="169">
        <f>M14-SUM(M15:M21)</f>
        <v>6001</v>
      </c>
      <c r="N22" s="169">
        <f>N14-SUM(N15:N21)</f>
        <v>6724</v>
      </c>
      <c r="O22" s="169">
        <f>O14-SUM(O15:O21)</f>
        <v>5738</v>
      </c>
      <c r="P22" s="169">
        <f>P14-SUM(P15:P21)</f>
        <v>7256</v>
      </c>
      <c r="Q22" s="170">
        <f t="shared" si="2"/>
        <v>0.26455210874869284</v>
      </c>
      <c r="R22" s="170">
        <f t="shared" si="3"/>
        <v>0.26614825954590471</v>
      </c>
    </row>
    <row r="23" spans="2:22" x14ac:dyDescent="0.25">
      <c r="B23" s="155" t="s">
        <v>46</v>
      </c>
      <c r="C23" s="174"/>
      <c r="D23" s="174"/>
      <c r="E23" s="174"/>
      <c r="F23" s="174"/>
      <c r="G23" s="174"/>
      <c r="H23" s="175"/>
      <c r="I23" s="175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6" t="s">
        <v>73</v>
      </c>
      <c r="C24" s="176">
        <v>173757</v>
      </c>
      <c r="D24" s="176">
        <v>180265</v>
      </c>
      <c r="E24" s="176">
        <v>191773</v>
      </c>
      <c r="F24" s="176">
        <v>179959</v>
      </c>
      <c r="G24" s="176">
        <v>179117</v>
      </c>
      <c r="H24" s="177">
        <f t="shared" ref="H24:H36" si="4">IFERROR(G24/F24-1,"-")</f>
        <v>-4.6788435143561014E-3</v>
      </c>
      <c r="I24" s="177">
        <f t="shared" ref="I24:I36" si="5">G24/G$10</f>
        <v>0.3544218387029115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59" t="s">
        <v>102</v>
      </c>
      <c r="C25" s="160">
        <v>22911</v>
      </c>
      <c r="D25" s="160">
        <v>16892</v>
      </c>
      <c r="E25" s="160">
        <v>16677</v>
      </c>
      <c r="F25" s="160">
        <v>16929</v>
      </c>
      <c r="G25" s="160">
        <v>17265</v>
      </c>
      <c r="H25" s="161">
        <f t="shared" si="4"/>
        <v>1.9847598794967114E-2</v>
      </c>
      <c r="I25" s="161">
        <f t="shared" si="5"/>
        <v>3.4162547637609869E-2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3" t="s">
        <v>108</v>
      </c>
      <c r="C26" s="164">
        <v>10418</v>
      </c>
      <c r="D26" s="164">
        <v>7310</v>
      </c>
      <c r="E26" s="164">
        <v>6365</v>
      </c>
      <c r="F26" s="164">
        <v>8059</v>
      </c>
      <c r="G26" s="164">
        <v>8875</v>
      </c>
      <c r="H26" s="165">
        <f t="shared" si="4"/>
        <v>0.10125325722794387</v>
      </c>
      <c r="I26" s="165">
        <f t="shared" si="5"/>
        <v>1.7561112672098905E-2</v>
      </c>
    </row>
    <row r="27" spans="2:22" x14ac:dyDescent="0.25">
      <c r="B27" s="163" t="s">
        <v>105</v>
      </c>
      <c r="C27" s="164">
        <v>12493</v>
      </c>
      <c r="D27" s="164">
        <v>9582</v>
      </c>
      <c r="E27" s="164">
        <v>10312</v>
      </c>
      <c r="F27" s="164">
        <v>8870</v>
      </c>
      <c r="G27" s="164">
        <v>8390</v>
      </c>
      <c r="H27" s="165">
        <f t="shared" si="4"/>
        <v>-5.4114994363021474E-2</v>
      </c>
      <c r="I27" s="165">
        <f t="shared" si="5"/>
        <v>1.6601434965510965E-2</v>
      </c>
    </row>
    <row r="28" spans="2:22" x14ac:dyDescent="0.25">
      <c r="B28" s="159" t="s">
        <v>112</v>
      </c>
      <c r="C28" s="160">
        <v>150846</v>
      </c>
      <c r="D28" s="160">
        <v>163373</v>
      </c>
      <c r="E28" s="160">
        <v>175096</v>
      </c>
      <c r="F28" s="160">
        <v>163030</v>
      </c>
      <c r="G28" s="160">
        <v>161852</v>
      </c>
      <c r="H28" s="161">
        <f t="shared" si="4"/>
        <v>-7.2256639882229967E-3</v>
      </c>
      <c r="I28" s="161">
        <f t="shared" si="5"/>
        <v>0.3202592910653016</v>
      </c>
    </row>
    <row r="29" spans="2:22" x14ac:dyDescent="0.25">
      <c r="B29" s="163" t="s">
        <v>115</v>
      </c>
      <c r="C29" s="164">
        <v>81442</v>
      </c>
      <c r="D29" s="164">
        <v>90898</v>
      </c>
      <c r="E29" s="164">
        <v>100258</v>
      </c>
      <c r="F29" s="164">
        <v>93939</v>
      </c>
      <c r="G29" s="164">
        <v>90931</v>
      </c>
      <c r="H29" s="165">
        <f t="shared" si="4"/>
        <v>-3.2020779441978342E-2</v>
      </c>
      <c r="I29" s="165">
        <f t="shared" si="5"/>
        <v>0.17992670832525356</v>
      </c>
    </row>
    <row r="30" spans="2:22" x14ac:dyDescent="0.25">
      <c r="B30" s="163" t="s">
        <v>118</v>
      </c>
      <c r="C30" s="164">
        <v>15556</v>
      </c>
      <c r="D30" s="164">
        <v>16956</v>
      </c>
      <c r="E30" s="164">
        <v>16630</v>
      </c>
      <c r="F30" s="164">
        <v>14525</v>
      </c>
      <c r="G30" s="164">
        <v>14727</v>
      </c>
      <c r="H30" s="165">
        <f t="shared" si="4"/>
        <v>1.390705679862303E-2</v>
      </c>
      <c r="I30" s="165">
        <f t="shared" si="5"/>
        <v>2.9140564092619781E-2</v>
      </c>
    </row>
    <row r="31" spans="2:22" x14ac:dyDescent="0.25">
      <c r="B31" s="163" t="s">
        <v>121</v>
      </c>
      <c r="C31" s="164">
        <v>6804</v>
      </c>
      <c r="D31" s="164">
        <v>6506</v>
      </c>
      <c r="E31" s="164">
        <v>5838</v>
      </c>
      <c r="F31" s="164">
        <v>5203</v>
      </c>
      <c r="G31" s="164">
        <v>6278</v>
      </c>
      <c r="H31" s="165">
        <f t="shared" si="4"/>
        <v>0.20661157024793386</v>
      </c>
      <c r="I31" s="165">
        <f t="shared" si="5"/>
        <v>1.2422384828781625E-2</v>
      </c>
    </row>
    <row r="32" spans="2:22" x14ac:dyDescent="0.25">
      <c r="B32" s="163" t="s">
        <v>128</v>
      </c>
      <c r="C32" s="164">
        <v>10442</v>
      </c>
      <c r="D32" s="164">
        <v>8681</v>
      </c>
      <c r="E32" s="164">
        <v>8885</v>
      </c>
      <c r="F32" s="164">
        <v>7307</v>
      </c>
      <c r="G32" s="164">
        <v>7313</v>
      </c>
      <c r="H32" s="165">
        <f t="shared" si="4"/>
        <v>8.2113042288223248E-4</v>
      </c>
      <c r="I32" s="165">
        <f t="shared" si="5"/>
        <v>1.4470356841809497E-2</v>
      </c>
    </row>
    <row r="33" spans="2:9" x14ac:dyDescent="0.25">
      <c r="B33" s="163" t="s">
        <v>124</v>
      </c>
      <c r="C33" s="164">
        <v>6603</v>
      </c>
      <c r="D33" s="164">
        <v>7452</v>
      </c>
      <c r="E33" s="164">
        <v>6962</v>
      </c>
      <c r="F33" s="164">
        <v>6785</v>
      </c>
      <c r="G33" s="164">
        <v>7389</v>
      </c>
      <c r="H33" s="165">
        <f t="shared" si="4"/>
        <v>8.9019896831245449E-2</v>
      </c>
      <c r="I33" s="165">
        <f t="shared" si="5"/>
        <v>1.4620739327790287E-2</v>
      </c>
    </row>
    <row r="34" spans="2:9" x14ac:dyDescent="0.25">
      <c r="B34" s="163" t="s">
        <v>133</v>
      </c>
      <c r="C34" s="164">
        <v>589</v>
      </c>
      <c r="D34" s="164">
        <v>533</v>
      </c>
      <c r="E34" s="164">
        <v>768</v>
      </c>
      <c r="F34" s="164">
        <v>906</v>
      </c>
      <c r="G34" s="164">
        <v>542</v>
      </c>
      <c r="H34" s="165">
        <f t="shared" si="4"/>
        <v>-0.40176600441501109</v>
      </c>
      <c r="I34" s="165">
        <f t="shared" si="5"/>
        <v>1.072464571073533E-3</v>
      </c>
    </row>
    <row r="35" spans="2:9" x14ac:dyDescent="0.25">
      <c r="B35" s="163" t="s">
        <v>136</v>
      </c>
      <c r="C35" s="164">
        <v>272</v>
      </c>
      <c r="D35" s="164">
        <v>386</v>
      </c>
      <c r="E35" s="164">
        <v>210</v>
      </c>
      <c r="F35" s="164">
        <v>135</v>
      </c>
      <c r="G35" s="164">
        <v>147</v>
      </c>
      <c r="H35" s="165">
        <f t="shared" si="4"/>
        <v>8.8888888888888795E-2</v>
      </c>
      <c r="I35" s="165">
        <f t="shared" si="5"/>
        <v>2.9087138735758183E-4</v>
      </c>
    </row>
    <row r="36" spans="2:9" x14ac:dyDescent="0.25">
      <c r="B36" s="168" t="s">
        <v>150</v>
      </c>
      <c r="C36" s="169">
        <f>C28-SUM(C29:C35)</f>
        <v>29138</v>
      </c>
      <c r="D36" s="169">
        <f>D28-SUM(D29:D35)</f>
        <v>31961</v>
      </c>
      <c r="E36" s="169">
        <f>E28-SUM(E29:E35)</f>
        <v>35545</v>
      </c>
      <c r="F36" s="169">
        <f>F28-SUM(F29:F35)</f>
        <v>34230</v>
      </c>
      <c r="G36" s="169">
        <f>G28-SUM(G29:G35)</f>
        <v>34525</v>
      </c>
      <c r="H36" s="170">
        <f t="shared" si="4"/>
        <v>8.618171194858304E-3</v>
      </c>
      <c r="I36" s="170">
        <f t="shared" si="5"/>
        <v>6.8315201690615737E-2</v>
      </c>
    </row>
    <row r="37" spans="2:9" x14ac:dyDescent="0.25">
      <c r="B37" s="155" t="s">
        <v>47</v>
      </c>
      <c r="C37" s="174"/>
      <c r="D37" s="174"/>
      <c r="E37" s="174"/>
      <c r="F37" s="174"/>
      <c r="G37" s="174"/>
      <c r="H37" s="175"/>
      <c r="I37" s="175"/>
    </row>
    <row r="38" spans="2:9" x14ac:dyDescent="0.25">
      <c r="B38" s="156" t="s">
        <v>73</v>
      </c>
      <c r="C38" s="176">
        <v>114893</v>
      </c>
      <c r="D38" s="176">
        <v>115342</v>
      </c>
      <c r="E38" s="176">
        <v>130601</v>
      </c>
      <c r="F38" s="176">
        <v>135429</v>
      </c>
      <c r="G38" s="176">
        <v>137806</v>
      </c>
      <c r="H38" s="177">
        <f t="shared" ref="H38:H50" si="6">IFERROR(G38/F38-1,"-")</f>
        <v>1.7551632220573099E-2</v>
      </c>
      <c r="I38" s="177">
        <f t="shared" ref="I38:I50" si="7">G38/G$10</f>
        <v>0.27267906398774777</v>
      </c>
    </row>
    <row r="39" spans="2:9" x14ac:dyDescent="0.25">
      <c r="B39" s="159" t="s">
        <v>102</v>
      </c>
      <c r="C39" s="160">
        <v>10994</v>
      </c>
      <c r="D39" s="160">
        <v>8924</v>
      </c>
      <c r="E39" s="160">
        <v>10599</v>
      </c>
      <c r="F39" s="160">
        <v>10411</v>
      </c>
      <c r="G39" s="160">
        <v>14462</v>
      </c>
      <c r="H39" s="161">
        <f t="shared" si="6"/>
        <v>0.38910767457496886</v>
      </c>
      <c r="I39" s="161">
        <f t="shared" si="7"/>
        <v>2.8616204108607813E-2</v>
      </c>
    </row>
    <row r="40" spans="2:9" x14ac:dyDescent="0.25">
      <c r="B40" s="163" t="s">
        <v>108</v>
      </c>
      <c r="C40" s="164">
        <v>5017</v>
      </c>
      <c r="D40" s="164">
        <v>4156</v>
      </c>
      <c r="E40" s="164">
        <v>4598</v>
      </c>
      <c r="F40" s="164">
        <v>3835</v>
      </c>
      <c r="G40" s="164">
        <v>7623</v>
      </c>
      <c r="H40" s="165">
        <f t="shared" si="6"/>
        <v>0.98774445893089968</v>
      </c>
      <c r="I40" s="165">
        <f t="shared" si="7"/>
        <v>1.5083759087257459E-2</v>
      </c>
    </row>
    <row r="41" spans="2:9" x14ac:dyDescent="0.25">
      <c r="B41" s="163" t="s">
        <v>105</v>
      </c>
      <c r="C41" s="164">
        <v>5977</v>
      </c>
      <c r="D41" s="164">
        <v>4768</v>
      </c>
      <c r="E41" s="164">
        <v>6001</v>
      </c>
      <c r="F41" s="164">
        <v>6576</v>
      </c>
      <c r="G41" s="164">
        <v>6839</v>
      </c>
      <c r="H41" s="165">
        <f t="shared" si="6"/>
        <v>3.9993917274939284E-2</v>
      </c>
      <c r="I41" s="165">
        <f t="shared" si="7"/>
        <v>1.3532445021350356E-2</v>
      </c>
    </row>
    <row r="42" spans="2:9" x14ac:dyDescent="0.25">
      <c r="B42" s="159" t="s">
        <v>112</v>
      </c>
      <c r="C42" s="160">
        <v>103899</v>
      </c>
      <c r="D42" s="160">
        <v>106418</v>
      </c>
      <c r="E42" s="160">
        <v>120002</v>
      </c>
      <c r="F42" s="160">
        <v>125018</v>
      </c>
      <c r="G42" s="160">
        <v>123344</v>
      </c>
      <c r="H42" s="161">
        <f t="shared" si="6"/>
        <v>-1.3390071829656569E-2</v>
      </c>
      <c r="I42" s="161">
        <f t="shared" si="7"/>
        <v>0.24406285987913998</v>
      </c>
    </row>
    <row r="43" spans="2:9" x14ac:dyDescent="0.25">
      <c r="B43" s="163" t="s">
        <v>115</v>
      </c>
      <c r="C43" s="164">
        <v>61203</v>
      </c>
      <c r="D43" s="164">
        <v>64373</v>
      </c>
      <c r="E43" s="164">
        <v>72308</v>
      </c>
      <c r="F43" s="164">
        <v>76481</v>
      </c>
      <c r="G43" s="164">
        <v>72803</v>
      </c>
      <c r="H43" s="165">
        <f t="shared" si="6"/>
        <v>-4.8090375387351059E-2</v>
      </c>
      <c r="I43" s="165">
        <f t="shared" si="7"/>
        <v>0.14405652798499341</v>
      </c>
    </row>
    <row r="44" spans="2:9" x14ac:dyDescent="0.25">
      <c r="B44" s="163" t="s">
        <v>118</v>
      </c>
      <c r="C44" s="164">
        <v>2310</v>
      </c>
      <c r="D44" s="164">
        <v>2571</v>
      </c>
      <c r="E44" s="164">
        <v>3135</v>
      </c>
      <c r="F44" s="164">
        <v>3201</v>
      </c>
      <c r="G44" s="164">
        <v>3464</v>
      </c>
      <c r="H44" s="165">
        <f t="shared" si="6"/>
        <v>8.2161824429865637E-2</v>
      </c>
      <c r="I44" s="165">
        <f t="shared" si="7"/>
        <v>6.8542754136507724E-3</v>
      </c>
    </row>
    <row r="45" spans="2:9" x14ac:dyDescent="0.25">
      <c r="B45" s="163" t="s">
        <v>121</v>
      </c>
      <c r="C45" s="164">
        <v>2632</v>
      </c>
      <c r="D45" s="164">
        <v>2924</v>
      </c>
      <c r="E45" s="164">
        <v>2809</v>
      </c>
      <c r="F45" s="164">
        <v>2936</v>
      </c>
      <c r="G45" s="164">
        <v>3764</v>
      </c>
      <c r="H45" s="165">
        <f t="shared" si="6"/>
        <v>0.28201634877384185</v>
      </c>
      <c r="I45" s="165">
        <f t="shared" si="7"/>
        <v>7.4478904898907352E-3</v>
      </c>
    </row>
    <row r="46" spans="2:9" x14ac:dyDescent="0.25">
      <c r="B46" s="163" t="s">
        <v>128</v>
      </c>
      <c r="C46" s="164">
        <v>7782</v>
      </c>
      <c r="D46" s="164">
        <v>5608</v>
      </c>
      <c r="E46" s="164">
        <v>6694</v>
      </c>
      <c r="F46" s="164">
        <v>5005</v>
      </c>
      <c r="G46" s="164">
        <v>5634</v>
      </c>
      <c r="H46" s="165">
        <f t="shared" si="6"/>
        <v>0.12567432567432557</v>
      </c>
      <c r="I46" s="165">
        <f t="shared" si="7"/>
        <v>1.1148091131786504E-2</v>
      </c>
    </row>
    <row r="47" spans="2:9" x14ac:dyDescent="0.25">
      <c r="B47" s="163" t="s">
        <v>124</v>
      </c>
      <c r="C47" s="164">
        <v>3107</v>
      </c>
      <c r="D47" s="164">
        <v>4015</v>
      </c>
      <c r="E47" s="164">
        <v>3954</v>
      </c>
      <c r="F47" s="164">
        <v>4000</v>
      </c>
      <c r="G47" s="164">
        <v>3879</v>
      </c>
      <c r="H47" s="165">
        <f t="shared" si="6"/>
        <v>-3.0249999999999999E-2</v>
      </c>
      <c r="I47" s="165">
        <f t="shared" si="7"/>
        <v>7.6754429357827215E-3</v>
      </c>
    </row>
    <row r="48" spans="2:9" x14ac:dyDescent="0.25">
      <c r="B48" s="163" t="s">
        <v>133</v>
      </c>
      <c r="C48" s="164">
        <v>501</v>
      </c>
      <c r="D48" s="164">
        <v>466</v>
      </c>
      <c r="E48" s="164">
        <v>658</v>
      </c>
      <c r="F48" s="164">
        <v>558</v>
      </c>
      <c r="G48" s="164">
        <v>395</v>
      </c>
      <c r="H48" s="165">
        <f t="shared" si="6"/>
        <v>-0.29211469534050183</v>
      </c>
      <c r="I48" s="165">
        <f t="shared" si="7"/>
        <v>7.8159318371595122E-4</v>
      </c>
    </row>
    <row r="49" spans="2:9" x14ac:dyDescent="0.25">
      <c r="B49" s="163" t="s">
        <v>136</v>
      </c>
      <c r="C49" s="164">
        <v>117</v>
      </c>
      <c r="D49" s="164">
        <v>387</v>
      </c>
      <c r="E49" s="164">
        <v>159</v>
      </c>
      <c r="F49" s="164">
        <v>188</v>
      </c>
      <c r="G49" s="164">
        <v>131</v>
      </c>
      <c r="H49" s="165">
        <f t="shared" si="6"/>
        <v>-0.30319148936170215</v>
      </c>
      <c r="I49" s="165">
        <f t="shared" si="7"/>
        <v>2.592119166247838E-4</v>
      </c>
    </row>
    <row r="50" spans="2:9" x14ac:dyDescent="0.25">
      <c r="B50" s="168" t="s">
        <v>150</v>
      </c>
      <c r="C50" s="169">
        <f>C42-SUM(C43:C49)</f>
        <v>26247</v>
      </c>
      <c r="D50" s="169">
        <f>D42-SUM(D43:D49)</f>
        <v>26074</v>
      </c>
      <c r="E50" s="169">
        <f>E42-SUM(E43:E49)</f>
        <v>30285</v>
      </c>
      <c r="F50" s="169">
        <f>F42-SUM(F43:F49)</f>
        <v>32649</v>
      </c>
      <c r="G50" s="169">
        <f>G42-SUM(G43:G49)</f>
        <v>33274</v>
      </c>
      <c r="H50" s="170">
        <f t="shared" si="6"/>
        <v>1.91430059113602E-2</v>
      </c>
      <c r="I50" s="170">
        <f t="shared" si="7"/>
        <v>6.5839826822695097E-2</v>
      </c>
    </row>
    <row r="51" spans="2:9" x14ac:dyDescent="0.25">
      <c r="B51" s="155" t="s">
        <v>48</v>
      </c>
      <c r="C51" s="174"/>
      <c r="D51" s="174"/>
      <c r="E51" s="174"/>
      <c r="F51" s="174"/>
      <c r="G51" s="174"/>
      <c r="H51" s="175"/>
      <c r="I51" s="175"/>
    </row>
    <row r="52" spans="2:9" x14ac:dyDescent="0.25">
      <c r="B52" s="156" t="s">
        <v>73</v>
      </c>
      <c r="C52" s="176">
        <v>2720</v>
      </c>
      <c r="D52" s="176">
        <v>3840</v>
      </c>
      <c r="E52" s="176">
        <v>2122</v>
      </c>
      <c r="F52" s="176">
        <v>2937</v>
      </c>
      <c r="G52" s="176">
        <v>4079</v>
      </c>
      <c r="H52" s="177">
        <f t="shared" ref="H52:H64" si="8">IFERROR(G52/F52-1,"-")</f>
        <v>0.38883214164113045</v>
      </c>
      <c r="I52" s="177">
        <f t="shared" ref="I52:I64" si="9">G52/G$10</f>
        <v>8.0711863199426966E-3</v>
      </c>
    </row>
    <row r="53" spans="2:9" x14ac:dyDescent="0.25">
      <c r="B53" s="159" t="s">
        <v>102</v>
      </c>
      <c r="C53" s="160">
        <v>547</v>
      </c>
      <c r="D53" s="160">
        <v>2113</v>
      </c>
      <c r="E53" s="160">
        <v>663</v>
      </c>
      <c r="F53" s="160">
        <v>587</v>
      </c>
      <c r="G53" s="160">
        <v>1820</v>
      </c>
      <c r="H53" s="161">
        <f t="shared" si="8"/>
        <v>2.1005110732538332</v>
      </c>
      <c r="I53" s="161">
        <f t="shared" si="9"/>
        <v>3.6012647958557752E-3</v>
      </c>
    </row>
    <row r="54" spans="2:9" x14ac:dyDescent="0.25">
      <c r="B54" s="163" t="s">
        <v>108</v>
      </c>
      <c r="C54" s="164">
        <v>264</v>
      </c>
      <c r="D54" s="164">
        <v>1635</v>
      </c>
      <c r="E54" s="164">
        <v>541</v>
      </c>
      <c r="F54" s="164">
        <v>339</v>
      </c>
      <c r="G54" s="164">
        <v>984</v>
      </c>
      <c r="H54" s="165">
        <f t="shared" si="8"/>
        <v>1.9026548672566372</v>
      </c>
      <c r="I54" s="165">
        <f t="shared" si="9"/>
        <v>1.9470574500670785E-3</v>
      </c>
    </row>
    <row r="55" spans="2:9" x14ac:dyDescent="0.25">
      <c r="B55" s="163" t="s">
        <v>105</v>
      </c>
      <c r="C55" s="164">
        <v>283</v>
      </c>
      <c r="D55" s="164">
        <v>478</v>
      </c>
      <c r="E55" s="164">
        <v>122</v>
      </c>
      <c r="F55" s="164">
        <v>248</v>
      </c>
      <c r="G55" s="164">
        <v>836</v>
      </c>
      <c r="H55" s="165">
        <f t="shared" si="8"/>
        <v>2.370967741935484</v>
      </c>
      <c r="I55" s="165">
        <f t="shared" si="9"/>
        <v>1.6542073457886967E-3</v>
      </c>
    </row>
    <row r="56" spans="2:9" x14ac:dyDescent="0.25">
      <c r="B56" s="159" t="s">
        <v>112</v>
      </c>
      <c r="C56" s="160">
        <v>2173</v>
      </c>
      <c r="D56" s="160">
        <v>1727</v>
      </c>
      <c r="E56" s="160">
        <v>1459</v>
      </c>
      <c r="F56" s="160">
        <v>2350</v>
      </c>
      <c r="G56" s="160">
        <v>2259</v>
      </c>
      <c r="H56" s="161">
        <f t="shared" si="8"/>
        <v>-3.8723404255319172E-2</v>
      </c>
      <c r="I56" s="161">
        <f t="shared" si="9"/>
        <v>4.4699215240869214E-3</v>
      </c>
    </row>
    <row r="57" spans="2:9" x14ac:dyDescent="0.25">
      <c r="B57" s="163" t="s">
        <v>115</v>
      </c>
      <c r="C57" s="164">
        <v>962</v>
      </c>
      <c r="D57" s="164">
        <v>763</v>
      </c>
      <c r="E57" s="164">
        <v>898</v>
      </c>
      <c r="F57" s="164">
        <v>1042</v>
      </c>
      <c r="G57" s="164">
        <v>629</v>
      </c>
      <c r="H57" s="165">
        <f t="shared" si="8"/>
        <v>-0.39635316698656431</v>
      </c>
      <c r="I57" s="165">
        <f t="shared" si="9"/>
        <v>1.2446129431831223E-3</v>
      </c>
    </row>
    <row r="58" spans="2:9" x14ac:dyDescent="0.25">
      <c r="B58" s="163" t="s">
        <v>118</v>
      </c>
      <c r="C58" s="164">
        <v>346</v>
      </c>
      <c r="D58" s="164">
        <v>139</v>
      </c>
      <c r="E58" s="164">
        <v>99</v>
      </c>
      <c r="F58" s="164">
        <v>292</v>
      </c>
      <c r="G58" s="164">
        <v>333</v>
      </c>
      <c r="H58" s="165">
        <f t="shared" si="8"/>
        <v>0.1404109589041096</v>
      </c>
      <c r="I58" s="165">
        <f t="shared" si="9"/>
        <v>6.5891273462635887E-4</v>
      </c>
    </row>
    <row r="59" spans="2:9" x14ac:dyDescent="0.25">
      <c r="B59" s="163" t="s">
        <v>121</v>
      </c>
      <c r="C59" s="164">
        <v>196</v>
      </c>
      <c r="D59" s="164">
        <v>163</v>
      </c>
      <c r="E59" s="164">
        <v>76</v>
      </c>
      <c r="F59" s="164">
        <v>156</v>
      </c>
      <c r="G59" s="164">
        <v>334</v>
      </c>
      <c r="H59" s="165">
        <f t="shared" si="8"/>
        <v>1.141025641025641</v>
      </c>
      <c r="I59" s="165">
        <f t="shared" si="9"/>
        <v>6.6089145154715875E-4</v>
      </c>
    </row>
    <row r="60" spans="2:9" x14ac:dyDescent="0.25">
      <c r="B60" s="163" t="s">
        <v>128</v>
      </c>
      <c r="C60" s="164">
        <v>52</v>
      </c>
      <c r="D60" s="164">
        <v>23</v>
      </c>
      <c r="E60" s="164">
        <v>27</v>
      </c>
      <c r="F60" s="164">
        <v>43</v>
      </c>
      <c r="G60" s="164">
        <v>52</v>
      </c>
      <c r="H60" s="165">
        <f t="shared" si="8"/>
        <v>0.20930232558139528</v>
      </c>
      <c r="I60" s="165">
        <f t="shared" si="9"/>
        <v>1.0289327988159357E-4</v>
      </c>
    </row>
    <row r="61" spans="2:9" x14ac:dyDescent="0.25">
      <c r="B61" s="163" t="s">
        <v>124</v>
      </c>
      <c r="C61" s="164">
        <v>22</v>
      </c>
      <c r="D61" s="164">
        <v>43</v>
      </c>
      <c r="E61" s="164">
        <v>9</v>
      </c>
      <c r="F61" s="164">
        <v>42</v>
      </c>
      <c r="G61" s="164">
        <v>84</v>
      </c>
      <c r="H61" s="165">
        <f t="shared" si="8"/>
        <v>1</v>
      </c>
      <c r="I61" s="165">
        <f t="shared" si="9"/>
        <v>1.6621222134718963E-4</v>
      </c>
    </row>
    <row r="62" spans="2:9" x14ac:dyDescent="0.25">
      <c r="B62" s="163" t="s">
        <v>133</v>
      </c>
      <c r="C62" s="164">
        <v>2</v>
      </c>
      <c r="D62" s="164">
        <v>4</v>
      </c>
      <c r="E62" s="164">
        <v>0</v>
      </c>
      <c r="F62" s="164">
        <v>3</v>
      </c>
      <c r="G62" s="164">
        <v>1</v>
      </c>
      <c r="H62" s="165">
        <f t="shared" si="8"/>
        <v>-0.66666666666666674</v>
      </c>
      <c r="I62" s="165">
        <f t="shared" si="9"/>
        <v>1.9787169207998767E-6</v>
      </c>
    </row>
    <row r="63" spans="2:9" x14ac:dyDescent="0.25">
      <c r="B63" s="163" t="s">
        <v>136</v>
      </c>
      <c r="C63" s="164">
        <v>2</v>
      </c>
      <c r="D63" s="164">
        <v>1</v>
      </c>
      <c r="E63" s="164">
        <v>0</v>
      </c>
      <c r="F63" s="164">
        <v>212</v>
      </c>
      <c r="G63" s="164">
        <v>4</v>
      </c>
      <c r="H63" s="165">
        <f t="shared" si="8"/>
        <v>-0.98113207547169812</v>
      </c>
      <c r="I63" s="165">
        <f t="shared" si="9"/>
        <v>7.9148676831995068E-6</v>
      </c>
    </row>
    <row r="64" spans="2:9" x14ac:dyDescent="0.25">
      <c r="B64" s="168" t="s">
        <v>150</v>
      </c>
      <c r="C64" s="169">
        <f>C56-SUM(C57:C63)</f>
        <v>591</v>
      </c>
      <c r="D64" s="169">
        <f>D56-SUM(D57:D63)</f>
        <v>591</v>
      </c>
      <c r="E64" s="169">
        <f>E56-SUM(E57:E63)</f>
        <v>350</v>
      </c>
      <c r="F64" s="169">
        <f>F56-SUM(F57:F63)</f>
        <v>560</v>
      </c>
      <c r="G64" s="169">
        <f>G56-SUM(G57:G63)</f>
        <v>822</v>
      </c>
      <c r="H64" s="170">
        <f t="shared" si="8"/>
        <v>0.46785714285714275</v>
      </c>
      <c r="I64" s="170">
        <f t="shared" si="9"/>
        <v>1.6265053088974986E-3</v>
      </c>
    </row>
    <row r="65" spans="2:9" x14ac:dyDescent="0.25">
      <c r="B65" s="155" t="s">
        <v>49</v>
      </c>
      <c r="C65" s="174"/>
      <c r="D65" s="174"/>
      <c r="E65" s="174"/>
      <c r="F65" s="174"/>
      <c r="G65" s="174"/>
      <c r="H65" s="175"/>
      <c r="I65" s="175"/>
    </row>
    <row r="66" spans="2:9" x14ac:dyDescent="0.25">
      <c r="B66" s="156" t="s">
        <v>73</v>
      </c>
      <c r="C66" s="176">
        <v>14291</v>
      </c>
      <c r="D66" s="176">
        <v>8776</v>
      </c>
      <c r="E66" s="176">
        <v>25329</v>
      </c>
      <c r="F66" s="176">
        <v>18520</v>
      </c>
      <c r="G66" s="176">
        <v>16752</v>
      </c>
      <c r="H66" s="177">
        <f t="shared" ref="H66:H78" si="10">IFERROR(G66/F66-1,"-")</f>
        <v>-9.5464362850971929E-2</v>
      </c>
      <c r="I66" s="177">
        <f t="shared" ref="I66:I78" si="11">G66/G$10</f>
        <v>3.314746585723953E-2</v>
      </c>
    </row>
    <row r="67" spans="2:9" x14ac:dyDescent="0.25">
      <c r="B67" s="159" t="s">
        <v>102</v>
      </c>
      <c r="C67" s="160">
        <v>3869</v>
      </c>
      <c r="D67" s="160">
        <v>1129</v>
      </c>
      <c r="E67" s="160">
        <v>10543</v>
      </c>
      <c r="F67" s="160">
        <v>5798</v>
      </c>
      <c r="G67" s="160">
        <v>5048</v>
      </c>
      <c r="H67" s="161">
        <f t="shared" si="10"/>
        <v>-0.12935494998275265</v>
      </c>
      <c r="I67" s="161">
        <f t="shared" si="11"/>
        <v>9.9885630161977764E-3</v>
      </c>
    </row>
    <row r="68" spans="2:9" x14ac:dyDescent="0.25">
      <c r="B68" s="163" t="s">
        <v>108</v>
      </c>
      <c r="C68" s="164">
        <v>3000</v>
      </c>
      <c r="D68" s="164">
        <v>159</v>
      </c>
      <c r="E68" s="164">
        <v>7713</v>
      </c>
      <c r="F68" s="164">
        <v>2803</v>
      </c>
      <c r="G68" s="164">
        <v>2591</v>
      </c>
      <c r="H68" s="165">
        <f t="shared" si="10"/>
        <v>-7.5633250089190196E-2</v>
      </c>
      <c r="I68" s="165">
        <f t="shared" si="11"/>
        <v>5.1268555417924803E-3</v>
      </c>
    </row>
    <row r="69" spans="2:9" x14ac:dyDescent="0.25">
      <c r="B69" s="163" t="s">
        <v>105</v>
      </c>
      <c r="C69" s="164">
        <v>869</v>
      </c>
      <c r="D69" s="164">
        <v>970</v>
      </c>
      <c r="E69" s="164">
        <v>2830</v>
      </c>
      <c r="F69" s="164">
        <v>2995</v>
      </c>
      <c r="G69" s="164">
        <v>2457</v>
      </c>
      <c r="H69" s="165">
        <f t="shared" si="10"/>
        <v>-0.17963272120200335</v>
      </c>
      <c r="I69" s="165">
        <f t="shared" si="11"/>
        <v>4.861707474405297E-3</v>
      </c>
    </row>
    <row r="70" spans="2:9" x14ac:dyDescent="0.25">
      <c r="B70" s="159" t="s">
        <v>112</v>
      </c>
      <c r="C70" s="160">
        <v>10422</v>
      </c>
      <c r="D70" s="160">
        <v>7647</v>
      </c>
      <c r="E70" s="160">
        <v>14786</v>
      </c>
      <c r="F70" s="160">
        <v>12722</v>
      </c>
      <c r="G70" s="160">
        <v>11704</v>
      </c>
      <c r="H70" s="161">
        <f t="shared" si="10"/>
        <v>-8.0018864958339875E-2</v>
      </c>
      <c r="I70" s="161">
        <f t="shared" si="11"/>
        <v>2.3158902841041756E-2</v>
      </c>
    </row>
    <row r="71" spans="2:9" x14ac:dyDescent="0.25">
      <c r="B71" s="163" t="s">
        <v>115</v>
      </c>
      <c r="C71" s="164">
        <v>3591</v>
      </c>
      <c r="D71" s="164">
        <v>2862</v>
      </c>
      <c r="E71" s="164">
        <v>6019</v>
      </c>
      <c r="F71" s="164">
        <v>7307</v>
      </c>
      <c r="G71" s="164">
        <v>7451</v>
      </c>
      <c r="H71" s="165">
        <f t="shared" si="10"/>
        <v>1.9707130149172025E-2</v>
      </c>
      <c r="I71" s="165">
        <f t="shared" si="11"/>
        <v>1.4743419776879881E-2</v>
      </c>
    </row>
    <row r="72" spans="2:9" x14ac:dyDescent="0.25">
      <c r="B72" s="163" t="s">
        <v>118</v>
      </c>
      <c r="C72" s="164">
        <v>505</v>
      </c>
      <c r="D72" s="164">
        <v>467</v>
      </c>
      <c r="E72" s="164">
        <v>415</v>
      </c>
      <c r="F72" s="164">
        <v>692</v>
      </c>
      <c r="G72" s="164">
        <v>614</v>
      </c>
      <c r="H72" s="165">
        <f t="shared" si="10"/>
        <v>-0.11271676300578037</v>
      </c>
      <c r="I72" s="165">
        <f t="shared" si="11"/>
        <v>1.2149321893711242E-3</v>
      </c>
    </row>
    <row r="73" spans="2:9" x14ac:dyDescent="0.25">
      <c r="B73" s="163" t="s">
        <v>121</v>
      </c>
      <c r="C73" s="164">
        <v>2875</v>
      </c>
      <c r="D73" s="164">
        <v>820</v>
      </c>
      <c r="E73" s="164">
        <v>2292</v>
      </c>
      <c r="F73" s="164">
        <v>1140</v>
      </c>
      <c r="G73" s="164">
        <v>721</v>
      </c>
      <c r="H73" s="165">
        <f t="shared" si="10"/>
        <v>-0.36754385964912284</v>
      </c>
      <c r="I73" s="165">
        <f t="shared" si="11"/>
        <v>1.426654899896711E-3</v>
      </c>
    </row>
    <row r="74" spans="2:9" x14ac:dyDescent="0.25">
      <c r="B74" s="163" t="s">
        <v>128</v>
      </c>
      <c r="C74" s="164">
        <v>239</v>
      </c>
      <c r="D74" s="164">
        <v>342</v>
      </c>
      <c r="E74" s="164">
        <v>845</v>
      </c>
      <c r="F74" s="164">
        <v>333</v>
      </c>
      <c r="G74" s="164">
        <v>393</v>
      </c>
      <c r="H74" s="165">
        <f t="shared" si="10"/>
        <v>0.18018018018018012</v>
      </c>
      <c r="I74" s="165">
        <f t="shared" si="11"/>
        <v>7.7763574987435146E-4</v>
      </c>
    </row>
    <row r="75" spans="2:9" x14ac:dyDescent="0.25">
      <c r="B75" s="163" t="s">
        <v>124</v>
      </c>
      <c r="C75" s="164">
        <v>32</v>
      </c>
      <c r="D75" s="164">
        <v>273</v>
      </c>
      <c r="E75" s="164">
        <v>476</v>
      </c>
      <c r="F75" s="164">
        <v>267</v>
      </c>
      <c r="G75" s="164">
        <v>154</v>
      </c>
      <c r="H75" s="165">
        <f t="shared" si="10"/>
        <v>-0.42322097378277157</v>
      </c>
      <c r="I75" s="165">
        <f t="shared" si="11"/>
        <v>3.0472240580318099E-4</v>
      </c>
    </row>
    <row r="76" spans="2:9" x14ac:dyDescent="0.25">
      <c r="B76" s="163" t="s">
        <v>133</v>
      </c>
      <c r="C76" s="164">
        <v>2</v>
      </c>
      <c r="D76" s="164">
        <v>1</v>
      </c>
      <c r="E76" s="164">
        <v>0</v>
      </c>
      <c r="F76" s="164">
        <v>0</v>
      </c>
      <c r="G76" s="164">
        <v>37</v>
      </c>
      <c r="H76" s="165" t="str">
        <f t="shared" si="10"/>
        <v>-</v>
      </c>
      <c r="I76" s="165">
        <f t="shared" si="11"/>
        <v>7.3212526069595427E-5</v>
      </c>
    </row>
    <row r="77" spans="2:9" x14ac:dyDescent="0.25">
      <c r="B77" s="163" t="s">
        <v>136</v>
      </c>
      <c r="C77" s="164">
        <v>13</v>
      </c>
      <c r="D77" s="164">
        <v>28</v>
      </c>
      <c r="E77" s="164">
        <v>22</v>
      </c>
      <c r="F77" s="164">
        <v>7</v>
      </c>
      <c r="G77" s="164">
        <v>20</v>
      </c>
      <c r="H77" s="165">
        <f t="shared" si="10"/>
        <v>1.8571428571428572</v>
      </c>
      <c r="I77" s="165">
        <f t="shared" si="11"/>
        <v>3.9574338415997534E-5</v>
      </c>
    </row>
    <row r="78" spans="2:9" x14ac:dyDescent="0.25">
      <c r="B78" s="168" t="s">
        <v>150</v>
      </c>
      <c r="C78" s="169">
        <f>C70-SUM(C71:C77)</f>
        <v>3165</v>
      </c>
      <c r="D78" s="169">
        <f>D70-SUM(D71:D77)</f>
        <v>2854</v>
      </c>
      <c r="E78" s="169">
        <f>E70-SUM(E71:E77)</f>
        <v>4717</v>
      </c>
      <c r="F78" s="169">
        <f>F70-SUM(F71:F77)</f>
        <v>2976</v>
      </c>
      <c r="G78" s="169">
        <f>G70-SUM(G71:G77)</f>
        <v>2314</v>
      </c>
      <c r="H78" s="170">
        <f t="shared" si="10"/>
        <v>-0.22244623655913975</v>
      </c>
      <c r="I78" s="170">
        <f t="shared" si="11"/>
        <v>4.5787509547309145E-3</v>
      </c>
    </row>
    <row r="79" spans="2:9" x14ac:dyDescent="0.25">
      <c r="B79" s="155" t="s">
        <v>50</v>
      </c>
      <c r="C79" s="174"/>
      <c r="D79" s="174"/>
      <c r="E79" s="174"/>
      <c r="F79" s="174"/>
      <c r="G79" s="174"/>
      <c r="H79" s="175"/>
      <c r="I79" s="175"/>
    </row>
    <row r="80" spans="2:9" x14ac:dyDescent="0.25">
      <c r="B80" s="156" t="s">
        <v>73</v>
      </c>
      <c r="C80" s="176">
        <v>61056</v>
      </c>
      <c r="D80" s="176">
        <v>66758</v>
      </c>
      <c r="E80" s="176">
        <v>86719</v>
      </c>
      <c r="F80" s="176">
        <v>86940</v>
      </c>
      <c r="G80" s="176">
        <v>81047</v>
      </c>
      <c r="H80" s="177">
        <f t="shared" ref="H80:H92" si="12">IFERROR(G80/F80-1,"-")</f>
        <v>-6.778237865194392E-2</v>
      </c>
      <c r="I80" s="177">
        <f t="shared" ref="I80:I92" si="13">G80/G$10</f>
        <v>0.16036907028006758</v>
      </c>
    </row>
    <row r="81" spans="2:9" x14ac:dyDescent="0.25">
      <c r="B81" s="159" t="s">
        <v>102</v>
      </c>
      <c r="C81" s="160">
        <v>34978</v>
      </c>
      <c r="D81" s="160">
        <v>34696</v>
      </c>
      <c r="E81" s="160">
        <v>44613</v>
      </c>
      <c r="F81" s="160">
        <v>45584</v>
      </c>
      <c r="G81" s="160">
        <v>46915</v>
      </c>
      <c r="H81" s="161">
        <f t="shared" si="12"/>
        <v>2.9198841698841793E-2</v>
      </c>
      <c r="I81" s="161">
        <f t="shared" si="13"/>
        <v>9.2831504339326201E-2</v>
      </c>
    </row>
    <row r="82" spans="2:9" x14ac:dyDescent="0.25">
      <c r="B82" s="163" t="s">
        <v>108</v>
      </c>
      <c r="C82" s="164">
        <v>8863</v>
      </c>
      <c r="D82" s="164">
        <v>9434</v>
      </c>
      <c r="E82" s="164">
        <v>14307</v>
      </c>
      <c r="F82" s="164">
        <v>11176</v>
      </c>
      <c r="G82" s="164">
        <v>15585</v>
      </c>
      <c r="H82" s="165">
        <f t="shared" si="12"/>
        <v>0.39450608446671431</v>
      </c>
      <c r="I82" s="165">
        <f t="shared" si="13"/>
        <v>3.0838303210666076E-2</v>
      </c>
    </row>
    <row r="83" spans="2:9" x14ac:dyDescent="0.25">
      <c r="B83" s="163" t="s">
        <v>105</v>
      </c>
      <c r="C83" s="164">
        <v>26115</v>
      </c>
      <c r="D83" s="164">
        <v>25262</v>
      </c>
      <c r="E83" s="164">
        <v>30306</v>
      </c>
      <c r="F83" s="164">
        <v>34408</v>
      </c>
      <c r="G83" s="164">
        <v>31330</v>
      </c>
      <c r="H83" s="165">
        <f t="shared" si="12"/>
        <v>-8.9455940478958329E-2</v>
      </c>
      <c r="I83" s="165">
        <f t="shared" si="13"/>
        <v>6.1993201128660129E-2</v>
      </c>
    </row>
    <row r="84" spans="2:9" x14ac:dyDescent="0.25">
      <c r="B84" s="159" t="s">
        <v>112</v>
      </c>
      <c r="C84" s="160">
        <v>26078</v>
      </c>
      <c r="D84" s="160">
        <v>32062</v>
      </c>
      <c r="E84" s="160">
        <v>42106</v>
      </c>
      <c r="F84" s="160">
        <v>41356</v>
      </c>
      <c r="G84" s="160">
        <v>34132</v>
      </c>
      <c r="H84" s="161">
        <f t="shared" si="12"/>
        <v>-0.17467840216655384</v>
      </c>
      <c r="I84" s="161">
        <f t="shared" si="13"/>
        <v>6.7537565940741381E-2</v>
      </c>
    </row>
    <row r="85" spans="2:9" x14ac:dyDescent="0.25">
      <c r="B85" s="163" t="s">
        <v>115</v>
      </c>
      <c r="C85" s="164">
        <v>4985</v>
      </c>
      <c r="D85" s="164">
        <v>6650</v>
      </c>
      <c r="E85" s="164">
        <v>8462</v>
      </c>
      <c r="F85" s="164">
        <v>7986</v>
      </c>
      <c r="G85" s="164">
        <v>6800</v>
      </c>
      <c r="H85" s="165">
        <f t="shared" si="12"/>
        <v>-0.14850989231154521</v>
      </c>
      <c r="I85" s="165">
        <f t="shared" si="13"/>
        <v>1.345527506143916E-2</v>
      </c>
    </row>
    <row r="86" spans="2:9" x14ac:dyDescent="0.25">
      <c r="B86" s="163" t="s">
        <v>118</v>
      </c>
      <c r="C86" s="164">
        <v>8945</v>
      </c>
      <c r="D86" s="164">
        <v>9635</v>
      </c>
      <c r="E86" s="164">
        <v>11356</v>
      </c>
      <c r="F86" s="164">
        <v>10353</v>
      </c>
      <c r="G86" s="164">
        <v>8600</v>
      </c>
      <c r="H86" s="165">
        <f t="shared" si="12"/>
        <v>-0.16932290157442287</v>
      </c>
      <c r="I86" s="165">
        <f t="shared" si="13"/>
        <v>1.7016965518878938E-2</v>
      </c>
    </row>
    <row r="87" spans="2:9" x14ac:dyDescent="0.25">
      <c r="B87" s="163" t="s">
        <v>121</v>
      </c>
      <c r="C87" s="164">
        <v>2624</v>
      </c>
      <c r="D87" s="164">
        <v>3421</v>
      </c>
      <c r="E87" s="164">
        <v>5792</v>
      </c>
      <c r="F87" s="164">
        <v>6678</v>
      </c>
      <c r="G87" s="164">
        <v>5326</v>
      </c>
      <c r="H87" s="165">
        <f t="shared" si="12"/>
        <v>-0.20245582509733451</v>
      </c>
      <c r="I87" s="165">
        <f t="shared" si="13"/>
        <v>1.0538646320180142E-2</v>
      </c>
    </row>
    <row r="88" spans="2:9" x14ac:dyDescent="0.25">
      <c r="B88" s="163" t="s">
        <v>128</v>
      </c>
      <c r="C88" s="164">
        <v>817</v>
      </c>
      <c r="D88" s="164">
        <v>782</v>
      </c>
      <c r="E88" s="164">
        <v>1286</v>
      </c>
      <c r="F88" s="164">
        <v>1016</v>
      </c>
      <c r="G88" s="164">
        <v>1012</v>
      </c>
      <c r="H88" s="165">
        <f t="shared" si="12"/>
        <v>-3.937007874015741E-3</v>
      </c>
      <c r="I88" s="165">
        <f t="shared" si="13"/>
        <v>2.0024615238494752E-3</v>
      </c>
    </row>
    <row r="89" spans="2:9" x14ac:dyDescent="0.25">
      <c r="B89" s="163" t="s">
        <v>124</v>
      </c>
      <c r="C89" s="164">
        <v>346</v>
      </c>
      <c r="D89" s="164">
        <v>410</v>
      </c>
      <c r="E89" s="164">
        <v>678</v>
      </c>
      <c r="F89" s="164">
        <v>583</v>
      </c>
      <c r="G89" s="164">
        <v>581</v>
      </c>
      <c r="H89" s="165">
        <f t="shared" si="12"/>
        <v>-3.4305317324184736E-3</v>
      </c>
      <c r="I89" s="165">
        <f t="shared" si="13"/>
        <v>1.1496345309847283E-3</v>
      </c>
    </row>
    <row r="90" spans="2:9" x14ac:dyDescent="0.25">
      <c r="B90" s="163" t="s">
        <v>133</v>
      </c>
      <c r="C90" s="164">
        <v>85</v>
      </c>
      <c r="D90" s="164">
        <v>239</v>
      </c>
      <c r="E90" s="164">
        <v>163</v>
      </c>
      <c r="F90" s="164">
        <v>156</v>
      </c>
      <c r="G90" s="164">
        <v>100</v>
      </c>
      <c r="H90" s="165">
        <f t="shared" si="12"/>
        <v>-0.35897435897435892</v>
      </c>
      <c r="I90" s="165">
        <f t="shared" si="13"/>
        <v>1.9787169207998766E-4</v>
      </c>
    </row>
    <row r="91" spans="2:9" x14ac:dyDescent="0.25">
      <c r="B91" s="163" t="s">
        <v>136</v>
      </c>
      <c r="C91" s="164">
        <v>52</v>
      </c>
      <c r="D91" s="164">
        <v>138</v>
      </c>
      <c r="E91" s="164">
        <v>121</v>
      </c>
      <c r="F91" s="164">
        <v>64</v>
      </c>
      <c r="G91" s="164">
        <v>90</v>
      </c>
      <c r="H91" s="165">
        <f t="shared" si="12"/>
        <v>0.40625</v>
      </c>
      <c r="I91" s="165">
        <f t="shared" si="13"/>
        <v>1.7808452287198888E-4</v>
      </c>
    </row>
    <row r="92" spans="2:9" x14ac:dyDescent="0.25">
      <c r="B92" s="168" t="s">
        <v>150</v>
      </c>
      <c r="C92" s="169">
        <f>C84-SUM(C85:C91)</f>
        <v>8224</v>
      </c>
      <c r="D92" s="169">
        <f>D84-SUM(D85:D91)</f>
        <v>10787</v>
      </c>
      <c r="E92" s="169">
        <f>E84-SUM(E85:E91)</f>
        <v>14248</v>
      </c>
      <c r="F92" s="169">
        <f>F84-SUM(F85:F91)</f>
        <v>14520</v>
      </c>
      <c r="G92" s="169">
        <f>G84-SUM(G85:G91)</f>
        <v>11623</v>
      </c>
      <c r="H92" s="170">
        <f t="shared" si="12"/>
        <v>-0.19951790633608812</v>
      </c>
      <c r="I92" s="170">
        <f t="shared" si="13"/>
        <v>2.2998626770456963E-2</v>
      </c>
    </row>
    <row r="93" spans="2:9" x14ac:dyDescent="0.25">
      <c r="B93" s="155" t="s">
        <v>51</v>
      </c>
      <c r="C93" s="174"/>
      <c r="D93" s="174"/>
      <c r="E93" s="174"/>
      <c r="F93" s="174"/>
      <c r="G93" s="174"/>
      <c r="H93" s="175"/>
      <c r="I93" s="175"/>
    </row>
    <row r="94" spans="2:9" x14ac:dyDescent="0.25">
      <c r="B94" s="156" t="s">
        <v>73</v>
      </c>
      <c r="C94" s="176">
        <v>3819</v>
      </c>
      <c r="D94" s="176">
        <v>5279</v>
      </c>
      <c r="E94" s="176">
        <v>5198</v>
      </c>
      <c r="F94" s="176">
        <v>5248</v>
      </c>
      <c r="G94" s="176">
        <v>5947</v>
      </c>
      <c r="H94" s="177">
        <f t="shared" ref="H94:H106" si="14">IFERROR(G94/F94-1,"-")</f>
        <v>0.13319359756097571</v>
      </c>
      <c r="I94" s="177">
        <f t="shared" ref="I94:I106" si="15">G94/G$10</f>
        <v>1.1767429527996866E-2</v>
      </c>
    </row>
    <row r="95" spans="2:9" x14ac:dyDescent="0.25">
      <c r="B95" s="159" t="s">
        <v>102</v>
      </c>
      <c r="C95" s="160">
        <v>2528</v>
      </c>
      <c r="D95" s="160">
        <v>3658</v>
      </c>
      <c r="E95" s="160">
        <v>3702</v>
      </c>
      <c r="F95" s="160">
        <v>3629</v>
      </c>
      <c r="G95" s="160">
        <v>4563</v>
      </c>
      <c r="H95" s="161">
        <f t="shared" si="14"/>
        <v>0.25737117663268116</v>
      </c>
      <c r="I95" s="161">
        <f t="shared" si="15"/>
        <v>9.0288853096098364E-3</v>
      </c>
    </row>
    <row r="96" spans="2:9" x14ac:dyDescent="0.25">
      <c r="B96" s="163" t="s">
        <v>108</v>
      </c>
      <c r="C96" s="164">
        <v>1015</v>
      </c>
      <c r="D96" s="164">
        <v>1392</v>
      </c>
      <c r="E96" s="164">
        <v>1452</v>
      </c>
      <c r="F96" s="164">
        <v>1476</v>
      </c>
      <c r="G96" s="164">
        <v>2320</v>
      </c>
      <c r="H96" s="165">
        <f t="shared" si="14"/>
        <v>0.57181571815718146</v>
      </c>
      <c r="I96" s="165">
        <f t="shared" si="15"/>
        <v>4.590623256255714E-3</v>
      </c>
    </row>
    <row r="97" spans="2:9" x14ac:dyDescent="0.25">
      <c r="B97" s="163" t="s">
        <v>105</v>
      </c>
      <c r="C97" s="164">
        <v>1513</v>
      </c>
      <c r="D97" s="164">
        <v>2266</v>
      </c>
      <c r="E97" s="164">
        <v>2250</v>
      </c>
      <c r="F97" s="164">
        <v>2153</v>
      </c>
      <c r="G97" s="164">
        <v>2243</v>
      </c>
      <c r="H97" s="165">
        <f t="shared" si="14"/>
        <v>4.1802136553646063E-2</v>
      </c>
      <c r="I97" s="165">
        <f t="shared" si="15"/>
        <v>4.4382620533541233E-3</v>
      </c>
    </row>
    <row r="98" spans="2:9" x14ac:dyDescent="0.25">
      <c r="B98" s="159" t="s">
        <v>112</v>
      </c>
      <c r="C98" s="160">
        <v>1291</v>
      </c>
      <c r="D98" s="160">
        <v>1621</v>
      </c>
      <c r="E98" s="160">
        <v>1496</v>
      </c>
      <c r="F98" s="160">
        <v>1619</v>
      </c>
      <c r="G98" s="160">
        <v>1384</v>
      </c>
      <c r="H98" s="161">
        <f t="shared" si="14"/>
        <v>-0.14515132798023467</v>
      </c>
      <c r="I98" s="161">
        <f t="shared" si="15"/>
        <v>2.7385442183870293E-3</v>
      </c>
    </row>
    <row r="99" spans="2:9" x14ac:dyDescent="0.25">
      <c r="B99" s="163" t="s">
        <v>115</v>
      </c>
      <c r="C99" s="164">
        <v>147</v>
      </c>
      <c r="D99" s="164">
        <v>163</v>
      </c>
      <c r="E99" s="164">
        <v>165</v>
      </c>
      <c r="F99" s="164">
        <v>138</v>
      </c>
      <c r="G99" s="164">
        <v>133</v>
      </c>
      <c r="H99" s="165">
        <f t="shared" si="14"/>
        <v>-3.6231884057971064E-2</v>
      </c>
      <c r="I99" s="165">
        <f t="shared" si="15"/>
        <v>2.6316935046638356E-4</v>
      </c>
    </row>
    <row r="100" spans="2:9" x14ac:dyDescent="0.25">
      <c r="B100" s="163" t="s">
        <v>118</v>
      </c>
      <c r="C100" s="164">
        <v>244</v>
      </c>
      <c r="D100" s="164">
        <v>254</v>
      </c>
      <c r="E100" s="164">
        <v>285</v>
      </c>
      <c r="F100" s="164">
        <v>263</v>
      </c>
      <c r="G100" s="164">
        <v>225</v>
      </c>
      <c r="H100" s="165">
        <f t="shared" si="14"/>
        <v>-0.14448669201520914</v>
      </c>
      <c r="I100" s="165">
        <f t="shared" si="15"/>
        <v>4.452113071799722E-4</v>
      </c>
    </row>
    <row r="101" spans="2:9" x14ac:dyDescent="0.25">
      <c r="B101" s="163" t="s">
        <v>121</v>
      </c>
      <c r="C101" s="164">
        <v>290</v>
      </c>
      <c r="D101" s="164">
        <v>324</v>
      </c>
      <c r="E101" s="164">
        <v>307</v>
      </c>
      <c r="F101" s="164">
        <v>302</v>
      </c>
      <c r="G101" s="164">
        <v>277</v>
      </c>
      <c r="H101" s="165">
        <f t="shared" si="14"/>
        <v>-8.2781456953642363E-2</v>
      </c>
      <c r="I101" s="165">
        <f t="shared" si="15"/>
        <v>5.4810458706156581E-4</v>
      </c>
    </row>
    <row r="102" spans="2:9" x14ac:dyDescent="0.25">
      <c r="B102" s="163" t="s">
        <v>128</v>
      </c>
      <c r="C102" s="164">
        <v>89</v>
      </c>
      <c r="D102" s="164">
        <v>49</v>
      </c>
      <c r="E102" s="164">
        <v>46</v>
      </c>
      <c r="F102" s="164">
        <v>77</v>
      </c>
      <c r="G102" s="164">
        <v>44</v>
      </c>
      <c r="H102" s="165">
        <f t="shared" si="14"/>
        <v>-0.4285714285714286</v>
      </c>
      <c r="I102" s="165">
        <f t="shared" si="15"/>
        <v>8.7063544515194561E-5</v>
      </c>
    </row>
    <row r="103" spans="2:9" x14ac:dyDescent="0.25">
      <c r="B103" s="163" t="s">
        <v>124</v>
      </c>
      <c r="C103" s="164">
        <v>33</v>
      </c>
      <c r="D103" s="164">
        <v>32</v>
      </c>
      <c r="E103" s="164">
        <v>49</v>
      </c>
      <c r="F103" s="164">
        <v>43</v>
      </c>
      <c r="G103" s="164">
        <v>52</v>
      </c>
      <c r="H103" s="165">
        <f t="shared" si="14"/>
        <v>0.20930232558139528</v>
      </c>
      <c r="I103" s="165">
        <f t="shared" si="15"/>
        <v>1.0289327988159357E-4</v>
      </c>
    </row>
    <row r="104" spans="2:9" x14ac:dyDescent="0.25">
      <c r="B104" s="163" t="s">
        <v>133</v>
      </c>
      <c r="C104" s="164">
        <v>6</v>
      </c>
      <c r="D104" s="164">
        <v>2</v>
      </c>
      <c r="E104" s="164">
        <v>0</v>
      </c>
      <c r="F104" s="164">
        <v>4</v>
      </c>
      <c r="G104" s="164">
        <v>11</v>
      </c>
      <c r="H104" s="165">
        <f t="shared" si="14"/>
        <v>1.75</v>
      </c>
      <c r="I104" s="165">
        <f t="shared" si="15"/>
        <v>2.176588612879864E-5</v>
      </c>
    </row>
    <row r="105" spans="2:9" x14ac:dyDescent="0.25">
      <c r="B105" s="163" t="s">
        <v>136</v>
      </c>
      <c r="C105" s="164">
        <v>6</v>
      </c>
      <c r="D105" s="164">
        <v>14</v>
      </c>
      <c r="E105" s="164">
        <v>4</v>
      </c>
      <c r="F105" s="164">
        <v>14</v>
      </c>
      <c r="G105" s="164">
        <v>2</v>
      </c>
      <c r="H105" s="165">
        <f t="shared" si="14"/>
        <v>-0.85714285714285721</v>
      </c>
      <c r="I105" s="165">
        <f t="shared" si="15"/>
        <v>3.9574338415997534E-6</v>
      </c>
    </row>
    <row r="106" spans="2:9" x14ac:dyDescent="0.25">
      <c r="B106" s="168" t="s">
        <v>150</v>
      </c>
      <c r="C106" s="169">
        <f>C98-SUM(C99:C105)</f>
        <v>476</v>
      </c>
      <c r="D106" s="169">
        <f>D98-SUM(D99:D105)</f>
        <v>783</v>
      </c>
      <c r="E106" s="169">
        <f>E98-SUM(E99:E105)</f>
        <v>640</v>
      </c>
      <c r="F106" s="169">
        <f>F98-SUM(F99:F105)</f>
        <v>778</v>
      </c>
      <c r="G106" s="169">
        <f>G98-SUM(G99:G105)</f>
        <v>640</v>
      </c>
      <c r="H106" s="170">
        <f t="shared" si="14"/>
        <v>-0.17737789203084831</v>
      </c>
      <c r="I106" s="170">
        <f t="shared" si="15"/>
        <v>1.2663788293119211E-3</v>
      </c>
    </row>
    <row r="107" spans="2:9" x14ac:dyDescent="0.25">
      <c r="B107" s="155" t="s">
        <v>52</v>
      </c>
      <c r="C107" s="174"/>
      <c r="D107" s="174"/>
      <c r="E107" s="174"/>
      <c r="F107" s="174"/>
      <c r="G107" s="174"/>
      <c r="H107" s="175"/>
      <c r="I107" s="175"/>
    </row>
    <row r="108" spans="2:9" x14ac:dyDescent="0.25">
      <c r="B108" s="156" t="s">
        <v>73</v>
      </c>
      <c r="C108" s="176">
        <v>18718</v>
      </c>
      <c r="D108" s="176">
        <v>23616</v>
      </c>
      <c r="E108" s="176">
        <v>24885</v>
      </c>
      <c r="F108" s="176">
        <v>26096</v>
      </c>
      <c r="G108" s="176">
        <v>22921</v>
      </c>
      <c r="H108" s="177">
        <f t="shared" ref="H108:H120" si="16">IFERROR(G108/F108-1,"-")</f>
        <v>-0.12166615573267936</v>
      </c>
      <c r="I108" s="177">
        <f t="shared" ref="I108:I120" si="17">G108/G$10</f>
        <v>4.5354170541653971E-2</v>
      </c>
    </row>
    <row r="109" spans="2:9" x14ac:dyDescent="0.25">
      <c r="B109" s="159" t="s">
        <v>102</v>
      </c>
      <c r="C109" s="160">
        <v>4420</v>
      </c>
      <c r="D109" s="160">
        <v>4325</v>
      </c>
      <c r="E109" s="160">
        <v>6379</v>
      </c>
      <c r="F109" s="160">
        <v>6737</v>
      </c>
      <c r="G109" s="160">
        <v>4951</v>
      </c>
      <c r="H109" s="161">
        <f t="shared" si="16"/>
        <v>-0.26510316164464898</v>
      </c>
      <c r="I109" s="161">
        <f t="shared" si="17"/>
        <v>9.7966274748801895E-3</v>
      </c>
    </row>
    <row r="110" spans="2:9" x14ac:dyDescent="0.25">
      <c r="B110" s="163" t="s">
        <v>108</v>
      </c>
      <c r="C110" s="164">
        <v>1742</v>
      </c>
      <c r="D110" s="164">
        <v>1143</v>
      </c>
      <c r="E110" s="164">
        <v>1614</v>
      </c>
      <c r="F110" s="164">
        <v>2519</v>
      </c>
      <c r="G110" s="164">
        <v>3193</v>
      </c>
      <c r="H110" s="165">
        <f t="shared" si="16"/>
        <v>0.26756649464073035</v>
      </c>
      <c r="I110" s="165">
        <f t="shared" si="17"/>
        <v>6.3180431281140061E-3</v>
      </c>
    </row>
    <row r="111" spans="2:9" x14ac:dyDescent="0.25">
      <c r="B111" s="163" t="s">
        <v>105</v>
      </c>
      <c r="C111" s="164">
        <v>2678</v>
      </c>
      <c r="D111" s="164">
        <v>3182</v>
      </c>
      <c r="E111" s="164">
        <v>4765</v>
      </c>
      <c r="F111" s="164">
        <v>4218</v>
      </c>
      <c r="G111" s="164">
        <v>1758</v>
      </c>
      <c r="H111" s="165">
        <f t="shared" si="16"/>
        <v>-0.58321479374110952</v>
      </c>
      <c r="I111" s="165">
        <f t="shared" si="17"/>
        <v>3.4785843467661829E-3</v>
      </c>
    </row>
    <row r="112" spans="2:9" x14ac:dyDescent="0.25">
      <c r="B112" s="159" t="s">
        <v>112</v>
      </c>
      <c r="C112" s="160">
        <v>14298</v>
      </c>
      <c r="D112" s="160">
        <v>19291</v>
      </c>
      <c r="E112" s="160">
        <v>18506</v>
      </c>
      <c r="F112" s="160">
        <v>19359</v>
      </c>
      <c r="G112" s="160">
        <v>17970</v>
      </c>
      <c r="H112" s="161">
        <f t="shared" si="16"/>
        <v>-7.1749573841624059E-2</v>
      </c>
      <c r="I112" s="161">
        <f t="shared" si="17"/>
        <v>3.5557543066773778E-2</v>
      </c>
    </row>
    <row r="113" spans="2:9" x14ac:dyDescent="0.25">
      <c r="B113" s="163" t="s">
        <v>115</v>
      </c>
      <c r="C113" s="164">
        <v>9184</v>
      </c>
      <c r="D113" s="164">
        <v>13035</v>
      </c>
      <c r="E113" s="164">
        <v>11718</v>
      </c>
      <c r="F113" s="164">
        <v>12261</v>
      </c>
      <c r="G113" s="164">
        <v>11840</v>
      </c>
      <c r="H113" s="165">
        <f t="shared" si="16"/>
        <v>-3.4336514150558717E-2</v>
      </c>
      <c r="I113" s="165">
        <f t="shared" si="17"/>
        <v>2.3428008342270538E-2</v>
      </c>
    </row>
    <row r="114" spans="2:9" x14ac:dyDescent="0.25">
      <c r="B114" s="163" t="s">
        <v>118</v>
      </c>
      <c r="C114" s="164">
        <v>358</v>
      </c>
      <c r="D114" s="164">
        <v>789</v>
      </c>
      <c r="E114" s="164">
        <v>665</v>
      </c>
      <c r="F114" s="164">
        <v>738</v>
      </c>
      <c r="G114" s="164">
        <v>529</v>
      </c>
      <c r="H114" s="165">
        <f t="shared" si="16"/>
        <v>-0.28319783197831983</v>
      </c>
      <c r="I114" s="165">
        <f t="shared" si="17"/>
        <v>1.0467412511031347E-3</v>
      </c>
    </row>
    <row r="115" spans="2:9" x14ac:dyDescent="0.25">
      <c r="B115" s="163" t="s">
        <v>121</v>
      </c>
      <c r="C115" s="164">
        <v>880</v>
      </c>
      <c r="D115" s="164">
        <v>1370</v>
      </c>
      <c r="E115" s="164">
        <v>1388</v>
      </c>
      <c r="F115" s="164">
        <v>1811</v>
      </c>
      <c r="G115" s="164">
        <v>1322</v>
      </c>
      <c r="H115" s="165">
        <f t="shared" si="16"/>
        <v>-0.2700165654334622</v>
      </c>
      <c r="I115" s="165">
        <f t="shared" si="17"/>
        <v>2.6158637692974369E-3</v>
      </c>
    </row>
    <row r="116" spans="2:9" x14ac:dyDescent="0.25">
      <c r="B116" s="163" t="s">
        <v>128</v>
      </c>
      <c r="C116" s="164">
        <v>1093</v>
      </c>
      <c r="D116" s="164">
        <v>706</v>
      </c>
      <c r="E116" s="164">
        <v>797</v>
      </c>
      <c r="F116" s="164">
        <v>614</v>
      </c>
      <c r="G116" s="164">
        <v>347</v>
      </c>
      <c r="H116" s="165">
        <f t="shared" si="16"/>
        <v>-0.43485342019543971</v>
      </c>
      <c r="I116" s="165">
        <f t="shared" si="17"/>
        <v>6.8661477151755719E-4</v>
      </c>
    </row>
    <row r="117" spans="2:9" x14ac:dyDescent="0.25">
      <c r="B117" s="163" t="s">
        <v>124</v>
      </c>
      <c r="C117" s="164">
        <v>369</v>
      </c>
      <c r="D117" s="164">
        <v>404</v>
      </c>
      <c r="E117" s="164">
        <v>321</v>
      </c>
      <c r="F117" s="164">
        <v>405</v>
      </c>
      <c r="G117" s="164">
        <v>225</v>
      </c>
      <c r="H117" s="165">
        <f t="shared" si="16"/>
        <v>-0.44444444444444442</v>
      </c>
      <c r="I117" s="165">
        <f t="shared" si="17"/>
        <v>4.452113071799722E-4</v>
      </c>
    </row>
    <row r="118" spans="2:9" x14ac:dyDescent="0.25">
      <c r="B118" s="163" t="s">
        <v>133</v>
      </c>
      <c r="C118" s="164">
        <v>16</v>
      </c>
      <c r="D118" s="164">
        <v>19</v>
      </c>
      <c r="E118" s="164">
        <v>23</v>
      </c>
      <c r="F118" s="164">
        <v>20</v>
      </c>
      <c r="G118" s="164">
        <v>142</v>
      </c>
      <c r="H118" s="165">
        <f t="shared" si="16"/>
        <v>6.1</v>
      </c>
      <c r="I118" s="165">
        <f t="shared" si="17"/>
        <v>2.8097780275358248E-4</v>
      </c>
    </row>
    <row r="119" spans="2:9" x14ac:dyDescent="0.25">
      <c r="B119" s="163" t="s">
        <v>136</v>
      </c>
      <c r="C119" s="164">
        <v>30</v>
      </c>
      <c r="D119" s="164">
        <v>3</v>
      </c>
      <c r="E119" s="164">
        <v>15</v>
      </c>
      <c r="F119" s="164">
        <v>33</v>
      </c>
      <c r="G119" s="164">
        <v>126</v>
      </c>
      <c r="H119" s="165">
        <f t="shared" si="16"/>
        <v>2.8181818181818183</v>
      </c>
      <c r="I119" s="165">
        <f t="shared" si="17"/>
        <v>2.4931833202078446E-4</v>
      </c>
    </row>
    <row r="120" spans="2:9" x14ac:dyDescent="0.25">
      <c r="B120" s="168" t="s">
        <v>150</v>
      </c>
      <c r="C120" s="169">
        <f>C112-SUM(C113:C119)</f>
        <v>2368</v>
      </c>
      <c r="D120" s="169">
        <f>D112-SUM(D113:D119)</f>
        <v>2965</v>
      </c>
      <c r="E120" s="169">
        <f>E112-SUM(E113:E119)</f>
        <v>3579</v>
      </c>
      <c r="F120" s="169">
        <f>F112-SUM(F113:F119)</f>
        <v>3477</v>
      </c>
      <c r="G120" s="169">
        <f>G112-SUM(G113:G119)</f>
        <v>3439</v>
      </c>
      <c r="H120" s="170">
        <f t="shared" si="16"/>
        <v>-1.0928961748633892E-2</v>
      </c>
      <c r="I120" s="170">
        <f t="shared" si="17"/>
        <v>6.8048074906307751E-3</v>
      </c>
    </row>
    <row r="121" spans="2:9" x14ac:dyDescent="0.25">
      <c r="B121" s="155" t="s">
        <v>53</v>
      </c>
      <c r="C121" s="174"/>
      <c r="D121" s="174"/>
      <c r="E121" s="174"/>
      <c r="F121" s="174"/>
      <c r="G121" s="174"/>
      <c r="H121" s="175"/>
      <c r="I121" s="175"/>
    </row>
    <row r="122" spans="2:9" x14ac:dyDescent="0.25">
      <c r="B122" s="156" t="s">
        <v>73</v>
      </c>
      <c r="C122" s="176">
        <v>19142</v>
      </c>
      <c r="D122" s="176">
        <v>18563</v>
      </c>
      <c r="E122" s="176">
        <v>18107</v>
      </c>
      <c r="F122" s="176">
        <v>23181</v>
      </c>
      <c r="G122" s="176">
        <v>21347</v>
      </c>
      <c r="H122" s="177">
        <f t="shared" ref="H122:H134" si="18">IFERROR(G122/F122-1,"-")</f>
        <v>-7.9116517837884426E-2</v>
      </c>
      <c r="I122" s="177">
        <f t="shared" ref="I122:I134" si="19">G122/G$10</f>
        <v>4.2239670108314961E-2</v>
      </c>
    </row>
    <row r="123" spans="2:9" x14ac:dyDescent="0.25">
      <c r="B123" s="159" t="s">
        <v>102</v>
      </c>
      <c r="C123" s="160">
        <v>13156</v>
      </c>
      <c r="D123" s="160">
        <v>13614</v>
      </c>
      <c r="E123" s="160">
        <v>12884</v>
      </c>
      <c r="F123" s="160">
        <v>17413</v>
      </c>
      <c r="G123" s="160">
        <v>15885</v>
      </c>
      <c r="H123" s="161">
        <f t="shared" si="18"/>
        <v>-8.7750531212312688E-2</v>
      </c>
      <c r="I123" s="161">
        <f t="shared" si="19"/>
        <v>3.1431918286906037E-2</v>
      </c>
    </row>
    <row r="124" spans="2:9" x14ac:dyDescent="0.25">
      <c r="B124" s="163" t="s">
        <v>108</v>
      </c>
      <c r="C124" s="164">
        <v>6752</v>
      </c>
      <c r="D124" s="164">
        <v>6462</v>
      </c>
      <c r="E124" s="164">
        <v>5780</v>
      </c>
      <c r="F124" s="164">
        <v>9545</v>
      </c>
      <c r="G124" s="164">
        <v>8234</v>
      </c>
      <c r="H124" s="165">
        <f t="shared" si="18"/>
        <v>-0.13734939759036147</v>
      </c>
      <c r="I124" s="165">
        <f t="shared" si="19"/>
        <v>1.6292755125866185E-2</v>
      </c>
    </row>
    <row r="125" spans="2:9" x14ac:dyDescent="0.25">
      <c r="B125" s="163" t="s">
        <v>105</v>
      </c>
      <c r="C125" s="164">
        <v>6404</v>
      </c>
      <c r="D125" s="164">
        <v>7152</v>
      </c>
      <c r="E125" s="164">
        <v>7104</v>
      </c>
      <c r="F125" s="164">
        <v>7868</v>
      </c>
      <c r="G125" s="164">
        <v>7651</v>
      </c>
      <c r="H125" s="165">
        <f t="shared" si="18"/>
        <v>-2.7580071174377219E-2</v>
      </c>
      <c r="I125" s="165">
        <f t="shared" si="19"/>
        <v>1.5139163161039856E-2</v>
      </c>
    </row>
    <row r="126" spans="2:9" x14ac:dyDescent="0.25">
      <c r="B126" s="159" t="s">
        <v>112</v>
      </c>
      <c r="C126" s="160">
        <v>5986</v>
      </c>
      <c r="D126" s="160">
        <v>4949</v>
      </c>
      <c r="E126" s="160">
        <v>5223</v>
      </c>
      <c r="F126" s="160">
        <v>5768</v>
      </c>
      <c r="G126" s="160">
        <v>5462</v>
      </c>
      <c r="H126" s="161">
        <f t="shared" si="18"/>
        <v>-5.3051317614424387E-2</v>
      </c>
      <c r="I126" s="161">
        <f t="shared" si="19"/>
        <v>1.0807751821408926E-2</v>
      </c>
    </row>
    <row r="127" spans="2:9" x14ac:dyDescent="0.25">
      <c r="B127" s="163" t="s">
        <v>115</v>
      </c>
      <c r="C127" s="164">
        <v>525</v>
      </c>
      <c r="D127" s="164">
        <v>482</v>
      </c>
      <c r="E127" s="164">
        <v>483</v>
      </c>
      <c r="F127" s="164">
        <v>531</v>
      </c>
      <c r="G127" s="164">
        <v>484</v>
      </c>
      <c r="H127" s="165">
        <f t="shared" si="18"/>
        <v>-8.8512241054613972E-2</v>
      </c>
      <c r="I127" s="165">
        <f t="shared" si="19"/>
        <v>9.5769898966714022E-4</v>
      </c>
    </row>
    <row r="128" spans="2:9" x14ac:dyDescent="0.25">
      <c r="B128" s="163" t="s">
        <v>118</v>
      </c>
      <c r="C128" s="164">
        <v>524</v>
      </c>
      <c r="D128" s="164">
        <v>509</v>
      </c>
      <c r="E128" s="164">
        <v>491</v>
      </c>
      <c r="F128" s="164">
        <v>523</v>
      </c>
      <c r="G128" s="164">
        <v>542</v>
      </c>
      <c r="H128" s="165">
        <f t="shared" si="18"/>
        <v>3.632887189292533E-2</v>
      </c>
      <c r="I128" s="165">
        <f t="shared" si="19"/>
        <v>1.072464571073533E-3</v>
      </c>
    </row>
    <row r="129" spans="2:9" x14ac:dyDescent="0.25">
      <c r="B129" s="163" t="s">
        <v>121</v>
      </c>
      <c r="C129" s="164">
        <v>626</v>
      </c>
      <c r="D129" s="164">
        <v>636</v>
      </c>
      <c r="E129" s="164">
        <v>676</v>
      </c>
      <c r="F129" s="164">
        <v>618</v>
      </c>
      <c r="G129" s="164">
        <v>571</v>
      </c>
      <c r="H129" s="165">
        <f t="shared" si="18"/>
        <v>-7.6051779935275121E-2</v>
      </c>
      <c r="I129" s="165">
        <f t="shared" si="19"/>
        <v>1.1298473617767295E-3</v>
      </c>
    </row>
    <row r="130" spans="2:9" x14ac:dyDescent="0.25">
      <c r="B130" s="163" t="s">
        <v>128</v>
      </c>
      <c r="C130" s="164">
        <v>147</v>
      </c>
      <c r="D130" s="164">
        <v>165</v>
      </c>
      <c r="E130" s="164">
        <v>161</v>
      </c>
      <c r="F130" s="164">
        <v>135</v>
      </c>
      <c r="G130" s="164">
        <v>144</v>
      </c>
      <c r="H130" s="165">
        <f t="shared" si="18"/>
        <v>6.6666666666666652E-2</v>
      </c>
      <c r="I130" s="165">
        <f t="shared" si="19"/>
        <v>2.8493523659518224E-4</v>
      </c>
    </row>
    <row r="131" spans="2:9" x14ac:dyDescent="0.25">
      <c r="B131" s="163" t="s">
        <v>124</v>
      </c>
      <c r="C131" s="164">
        <v>121</v>
      </c>
      <c r="D131" s="164">
        <v>92</v>
      </c>
      <c r="E131" s="164">
        <v>140</v>
      </c>
      <c r="F131" s="164">
        <v>157</v>
      </c>
      <c r="G131" s="164">
        <v>112</v>
      </c>
      <c r="H131" s="165">
        <f t="shared" si="18"/>
        <v>-0.2866242038216561</v>
      </c>
      <c r="I131" s="165">
        <f t="shared" si="19"/>
        <v>2.2161629512958616E-4</v>
      </c>
    </row>
    <row r="132" spans="2:9" x14ac:dyDescent="0.25">
      <c r="B132" s="163" t="s">
        <v>133</v>
      </c>
      <c r="C132" s="164">
        <v>34</v>
      </c>
      <c r="D132" s="164">
        <v>21</v>
      </c>
      <c r="E132" s="164">
        <v>13</v>
      </c>
      <c r="F132" s="164">
        <v>12</v>
      </c>
      <c r="G132" s="164">
        <v>23</v>
      </c>
      <c r="H132" s="165">
        <f t="shared" si="18"/>
        <v>0.91666666666666674</v>
      </c>
      <c r="I132" s="165">
        <f t="shared" si="19"/>
        <v>4.551048917839716E-5</v>
      </c>
    </row>
    <row r="133" spans="2:9" x14ac:dyDescent="0.25">
      <c r="B133" s="163" t="s">
        <v>136</v>
      </c>
      <c r="C133" s="164">
        <v>59</v>
      </c>
      <c r="D133" s="164">
        <v>61</v>
      </c>
      <c r="E133" s="164">
        <v>51</v>
      </c>
      <c r="F133" s="164">
        <v>48</v>
      </c>
      <c r="G133" s="164">
        <v>48</v>
      </c>
      <c r="H133" s="165">
        <f t="shared" si="18"/>
        <v>0</v>
      </c>
      <c r="I133" s="165">
        <f t="shared" si="19"/>
        <v>9.4978412198394067E-5</v>
      </c>
    </row>
    <row r="134" spans="2:9" x14ac:dyDescent="0.25">
      <c r="B134" s="168" t="s">
        <v>150</v>
      </c>
      <c r="C134" s="169">
        <f>C126-SUM(C127:C133)</f>
        <v>3950</v>
      </c>
      <c r="D134" s="169">
        <f>D126-SUM(D127:D133)</f>
        <v>2983</v>
      </c>
      <c r="E134" s="169">
        <f>E126-SUM(E127:E133)</f>
        <v>3208</v>
      </c>
      <c r="F134" s="169">
        <f>F126-SUM(F127:F133)</f>
        <v>3744</v>
      </c>
      <c r="G134" s="169">
        <f>G126-SUM(G127:G133)</f>
        <v>3538</v>
      </c>
      <c r="H134" s="170">
        <f t="shared" si="18"/>
        <v>-5.5021367521367548E-2</v>
      </c>
      <c r="I134" s="170">
        <f t="shared" si="19"/>
        <v>7.0007004657899633E-3</v>
      </c>
    </row>
    <row r="135" spans="2:9" x14ac:dyDescent="0.25">
      <c r="B135" s="155" t="s">
        <v>54</v>
      </c>
      <c r="C135" s="174"/>
      <c r="D135" s="174"/>
      <c r="E135" s="174"/>
      <c r="F135" s="174"/>
      <c r="G135" s="174"/>
      <c r="H135" s="175"/>
      <c r="I135" s="175"/>
    </row>
    <row r="136" spans="2:9" x14ac:dyDescent="0.25">
      <c r="B136" s="156" t="s">
        <v>73</v>
      </c>
      <c r="C136" s="176">
        <v>23721</v>
      </c>
      <c r="D136" s="176">
        <v>25208</v>
      </c>
      <c r="E136" s="176">
        <v>27847</v>
      </c>
      <c r="F136" s="176">
        <v>23331</v>
      </c>
      <c r="G136" s="176">
        <v>27263</v>
      </c>
      <c r="H136" s="177">
        <f t="shared" ref="H136:H148" si="20">IFERROR(G136/F136-1,"-")</f>
        <v>0.1685311388281685</v>
      </c>
      <c r="I136" s="177">
        <f t="shared" ref="I136:I148" si="21">G136/G$10</f>
        <v>5.3945759411767033E-2</v>
      </c>
    </row>
    <row r="137" spans="2:9" x14ac:dyDescent="0.25">
      <c r="B137" s="159" t="s">
        <v>102</v>
      </c>
      <c r="C137" s="160">
        <v>3062</v>
      </c>
      <c r="D137" s="160">
        <v>2739</v>
      </c>
      <c r="E137" s="160">
        <v>2371</v>
      </c>
      <c r="F137" s="160">
        <v>2055</v>
      </c>
      <c r="G137" s="160">
        <v>5285</v>
      </c>
      <c r="H137" s="161">
        <f t="shared" si="20"/>
        <v>1.5717761557177616</v>
      </c>
      <c r="I137" s="161">
        <f t="shared" si="21"/>
        <v>1.0457518926427347E-2</v>
      </c>
    </row>
    <row r="138" spans="2:9" x14ac:dyDescent="0.25">
      <c r="B138" s="163" t="s">
        <v>108</v>
      </c>
      <c r="C138" s="164">
        <v>2339</v>
      </c>
      <c r="D138" s="164">
        <v>1768</v>
      </c>
      <c r="E138" s="164">
        <v>1502</v>
      </c>
      <c r="F138" s="164">
        <v>1051</v>
      </c>
      <c r="G138" s="164">
        <v>3460</v>
      </c>
      <c r="H138" s="165">
        <f t="shared" si="20"/>
        <v>2.292102759276879</v>
      </c>
      <c r="I138" s="165">
        <f t="shared" si="21"/>
        <v>6.8463605459675725E-3</v>
      </c>
    </row>
    <row r="139" spans="2:9" x14ac:dyDescent="0.25">
      <c r="B139" s="163" t="s">
        <v>105</v>
      </c>
      <c r="C139" s="164">
        <v>723</v>
      </c>
      <c r="D139" s="164">
        <v>971</v>
      </c>
      <c r="E139" s="164">
        <v>869</v>
      </c>
      <c r="F139" s="164">
        <v>1004</v>
      </c>
      <c r="G139" s="164">
        <v>1825</v>
      </c>
      <c r="H139" s="165">
        <f t="shared" si="20"/>
        <v>0.81772908366533859</v>
      </c>
      <c r="I139" s="165">
        <f t="shared" si="21"/>
        <v>3.6111583804597745E-3</v>
      </c>
    </row>
    <row r="140" spans="2:9" x14ac:dyDescent="0.25">
      <c r="B140" s="159" t="s">
        <v>112</v>
      </c>
      <c r="C140" s="160">
        <v>20659</v>
      </c>
      <c r="D140" s="160">
        <v>22469</v>
      </c>
      <c r="E140" s="160">
        <v>25476</v>
      </c>
      <c r="F140" s="160">
        <v>21276</v>
      </c>
      <c r="G140" s="160">
        <v>21978</v>
      </c>
      <c r="H140" s="161">
        <f t="shared" si="20"/>
        <v>3.2994923857867953E-2</v>
      </c>
      <c r="I140" s="161">
        <f t="shared" si="21"/>
        <v>4.348824048533969E-2</v>
      </c>
    </row>
    <row r="141" spans="2:9" x14ac:dyDescent="0.25">
      <c r="B141" s="163" t="s">
        <v>115</v>
      </c>
      <c r="C141" s="164">
        <v>9563</v>
      </c>
      <c r="D141" s="164">
        <v>10003</v>
      </c>
      <c r="E141" s="164">
        <v>12004</v>
      </c>
      <c r="F141" s="164">
        <v>11334</v>
      </c>
      <c r="G141" s="164">
        <v>9591</v>
      </c>
      <c r="H141" s="165">
        <f t="shared" si="20"/>
        <v>-0.15378507146638432</v>
      </c>
      <c r="I141" s="165">
        <f t="shared" si="21"/>
        <v>1.8977873987391616E-2</v>
      </c>
    </row>
    <row r="142" spans="2:9" x14ac:dyDescent="0.25">
      <c r="B142" s="163" t="s">
        <v>118</v>
      </c>
      <c r="C142" s="164">
        <v>1049</v>
      </c>
      <c r="D142" s="164">
        <v>1887</v>
      </c>
      <c r="E142" s="164">
        <v>2055</v>
      </c>
      <c r="F142" s="164">
        <v>1178</v>
      </c>
      <c r="G142" s="164">
        <v>1554</v>
      </c>
      <c r="H142" s="165">
        <f t="shared" si="20"/>
        <v>0.31918505942275033</v>
      </c>
      <c r="I142" s="165">
        <f t="shared" si="21"/>
        <v>3.0749260949230082E-3</v>
      </c>
    </row>
    <row r="143" spans="2:9" x14ac:dyDescent="0.25">
      <c r="B143" s="163" t="s">
        <v>121</v>
      </c>
      <c r="C143" s="164">
        <v>3034</v>
      </c>
      <c r="D143" s="164">
        <v>3032</v>
      </c>
      <c r="E143" s="164">
        <v>3126</v>
      </c>
      <c r="F143" s="164">
        <v>2153</v>
      </c>
      <c r="G143" s="164">
        <v>2554</v>
      </c>
      <c r="H143" s="165">
        <f t="shared" si="20"/>
        <v>0.1862517417556897</v>
      </c>
      <c r="I143" s="165">
        <f t="shared" si="21"/>
        <v>5.0536430157228848E-3</v>
      </c>
    </row>
    <row r="144" spans="2:9" x14ac:dyDescent="0.25">
      <c r="B144" s="163" t="s">
        <v>128</v>
      </c>
      <c r="C144" s="164">
        <v>1212</v>
      </c>
      <c r="D144" s="164">
        <v>906</v>
      </c>
      <c r="E144" s="164">
        <v>782</v>
      </c>
      <c r="F144" s="164">
        <v>468</v>
      </c>
      <c r="G144" s="164">
        <v>429</v>
      </c>
      <c r="H144" s="165">
        <f t="shared" si="20"/>
        <v>-8.333333333333337E-2</v>
      </c>
      <c r="I144" s="165">
        <f t="shared" si="21"/>
        <v>8.4886955902314703E-4</v>
      </c>
    </row>
    <row r="145" spans="2:9" x14ac:dyDescent="0.25">
      <c r="B145" s="163" t="s">
        <v>124</v>
      </c>
      <c r="C145" s="164">
        <v>240</v>
      </c>
      <c r="D145" s="164">
        <v>595</v>
      </c>
      <c r="E145" s="164">
        <v>717</v>
      </c>
      <c r="F145" s="164">
        <v>380</v>
      </c>
      <c r="G145" s="164">
        <v>545</v>
      </c>
      <c r="H145" s="165">
        <f t="shared" si="20"/>
        <v>0.43421052631578938</v>
      </c>
      <c r="I145" s="165">
        <f t="shared" si="21"/>
        <v>1.0784007218359328E-3</v>
      </c>
    </row>
    <row r="146" spans="2:9" x14ac:dyDescent="0.25">
      <c r="B146" s="163" t="s">
        <v>133</v>
      </c>
      <c r="C146" s="164">
        <v>22</v>
      </c>
      <c r="D146" s="164">
        <v>11</v>
      </c>
      <c r="E146" s="164">
        <v>46</v>
      </c>
      <c r="F146" s="164">
        <v>11</v>
      </c>
      <c r="G146" s="164">
        <v>23</v>
      </c>
      <c r="H146" s="165">
        <f t="shared" si="20"/>
        <v>1.0909090909090908</v>
      </c>
      <c r="I146" s="165">
        <f t="shared" si="21"/>
        <v>4.551048917839716E-5</v>
      </c>
    </row>
    <row r="147" spans="2:9" x14ac:dyDescent="0.25">
      <c r="B147" s="163" t="s">
        <v>136</v>
      </c>
      <c r="C147" s="164">
        <v>6</v>
      </c>
      <c r="D147" s="164">
        <v>34</v>
      </c>
      <c r="E147" s="164">
        <v>22</v>
      </c>
      <c r="F147" s="164">
        <v>14</v>
      </c>
      <c r="G147" s="164">
        <v>26</v>
      </c>
      <c r="H147" s="165">
        <f t="shared" si="20"/>
        <v>0.85714285714285721</v>
      </c>
      <c r="I147" s="165">
        <f t="shared" si="21"/>
        <v>5.1446639940796787E-5</v>
      </c>
    </row>
    <row r="148" spans="2:9" x14ac:dyDescent="0.25">
      <c r="B148" s="168" t="s">
        <v>150</v>
      </c>
      <c r="C148" s="169">
        <f>C140-SUM(C141:C147)</f>
        <v>5533</v>
      </c>
      <c r="D148" s="169">
        <f>D140-SUM(D141:D147)</f>
        <v>6001</v>
      </c>
      <c r="E148" s="169">
        <f>E140-SUM(E141:E147)</f>
        <v>6724</v>
      </c>
      <c r="F148" s="169">
        <f>F140-SUM(F141:F147)</f>
        <v>5738</v>
      </c>
      <c r="G148" s="169">
        <f>G140-SUM(G141:G147)</f>
        <v>7256</v>
      </c>
      <c r="H148" s="170">
        <f t="shared" si="20"/>
        <v>0.26455210874869284</v>
      </c>
      <c r="I148" s="170">
        <f t="shared" si="21"/>
        <v>1.4357569977323905E-2</v>
      </c>
    </row>
    <row r="149" spans="2:9" x14ac:dyDescent="0.25">
      <c r="B149" s="155" t="s">
        <v>55</v>
      </c>
      <c r="C149" s="174"/>
      <c r="D149" s="174"/>
      <c r="E149" s="174"/>
      <c r="F149" s="174"/>
      <c r="G149" s="174"/>
      <c r="H149" s="175"/>
      <c r="I149" s="175"/>
    </row>
    <row r="150" spans="2:9" x14ac:dyDescent="0.25">
      <c r="B150" s="156" t="s">
        <v>73</v>
      </c>
      <c r="C150" s="176">
        <v>10579</v>
      </c>
      <c r="D150" s="176">
        <v>11344</v>
      </c>
      <c r="E150" s="176">
        <v>11706</v>
      </c>
      <c r="F150" s="176">
        <v>11049</v>
      </c>
      <c r="G150" s="176">
        <v>9099</v>
      </c>
      <c r="H150" s="177">
        <f t="shared" ref="H150:H162" si="22">IFERROR(G150/F150-1,"-")</f>
        <v>-0.17648655986967143</v>
      </c>
      <c r="I150" s="177">
        <f t="shared" ref="I150:I162" si="23">G150/G$10</f>
        <v>1.8004345262358078E-2</v>
      </c>
    </row>
    <row r="151" spans="2:9" x14ac:dyDescent="0.25">
      <c r="B151" s="159" t="s">
        <v>102</v>
      </c>
      <c r="C151" s="160">
        <v>6639</v>
      </c>
      <c r="D151" s="160">
        <v>6234</v>
      </c>
      <c r="E151" s="160">
        <v>6382</v>
      </c>
      <c r="F151" s="160">
        <v>5534</v>
      </c>
      <c r="G151" s="160">
        <v>3800</v>
      </c>
      <c r="H151" s="161">
        <f t="shared" si="22"/>
        <v>-0.31333574268160458</v>
      </c>
      <c r="I151" s="161">
        <f t="shared" si="23"/>
        <v>7.5191242990395304E-3</v>
      </c>
    </row>
    <row r="152" spans="2:9" x14ac:dyDescent="0.25">
      <c r="B152" s="163" t="s">
        <v>108</v>
      </c>
      <c r="C152" s="164">
        <v>4205</v>
      </c>
      <c r="D152" s="164">
        <v>4078</v>
      </c>
      <c r="E152" s="164">
        <v>4033</v>
      </c>
      <c r="F152" s="164">
        <v>3282</v>
      </c>
      <c r="G152" s="164">
        <v>1672</v>
      </c>
      <c r="H152" s="165">
        <f t="shared" si="22"/>
        <v>-0.49055453991468612</v>
      </c>
      <c r="I152" s="165">
        <f t="shared" si="23"/>
        <v>3.3084146915773934E-3</v>
      </c>
    </row>
    <row r="153" spans="2:9" x14ac:dyDescent="0.25">
      <c r="B153" s="163" t="s">
        <v>105</v>
      </c>
      <c r="C153" s="164">
        <v>2434</v>
      </c>
      <c r="D153" s="164">
        <v>2156</v>
      </c>
      <c r="E153" s="164">
        <v>2349</v>
      </c>
      <c r="F153" s="164">
        <v>2252</v>
      </c>
      <c r="G153" s="164">
        <v>2128</v>
      </c>
      <c r="H153" s="165">
        <f t="shared" si="22"/>
        <v>-5.5062166962699832E-2</v>
      </c>
      <c r="I153" s="165">
        <f t="shared" si="23"/>
        <v>4.210709607462137E-3</v>
      </c>
    </row>
    <row r="154" spans="2:9" x14ac:dyDescent="0.25">
      <c r="B154" s="159" t="s">
        <v>112</v>
      </c>
      <c r="C154" s="160">
        <v>3940</v>
      </c>
      <c r="D154" s="160">
        <v>5110</v>
      </c>
      <c r="E154" s="160">
        <v>5324</v>
      </c>
      <c r="F154" s="160">
        <v>5515</v>
      </c>
      <c r="G154" s="160">
        <v>5299</v>
      </c>
      <c r="H154" s="161">
        <f t="shared" si="22"/>
        <v>-3.9165911151405219E-2</v>
      </c>
      <c r="I154" s="161">
        <f t="shared" si="23"/>
        <v>1.0485220963318546E-2</v>
      </c>
    </row>
    <row r="155" spans="2:9" x14ac:dyDescent="0.25">
      <c r="B155" s="163" t="s">
        <v>115</v>
      </c>
      <c r="C155" s="164">
        <v>1499</v>
      </c>
      <c r="D155" s="164">
        <v>1913</v>
      </c>
      <c r="E155" s="164">
        <v>1713</v>
      </c>
      <c r="F155" s="164">
        <v>1549</v>
      </c>
      <c r="G155" s="164">
        <v>1943</v>
      </c>
      <c r="H155" s="165">
        <f t="shared" si="22"/>
        <v>0.25435765009683675</v>
      </c>
      <c r="I155" s="165">
        <f t="shared" si="23"/>
        <v>3.8446469771141602E-3</v>
      </c>
    </row>
    <row r="156" spans="2:9" x14ac:dyDescent="0.25">
      <c r="B156" s="163" t="s">
        <v>118</v>
      </c>
      <c r="C156" s="164">
        <v>863</v>
      </c>
      <c r="D156" s="164">
        <v>833</v>
      </c>
      <c r="E156" s="164">
        <v>925</v>
      </c>
      <c r="F156" s="164">
        <v>822</v>
      </c>
      <c r="G156" s="164">
        <v>702</v>
      </c>
      <c r="H156" s="165">
        <f t="shared" si="22"/>
        <v>-0.14598540145985406</v>
      </c>
      <c r="I156" s="165">
        <f t="shared" si="23"/>
        <v>1.3890592784015134E-3</v>
      </c>
    </row>
    <row r="157" spans="2:9" x14ac:dyDescent="0.25">
      <c r="B157" s="163" t="s">
        <v>121</v>
      </c>
      <c r="C157" s="164">
        <v>491</v>
      </c>
      <c r="D157" s="164">
        <v>972</v>
      </c>
      <c r="E157" s="164">
        <v>978</v>
      </c>
      <c r="F157" s="164">
        <v>1544</v>
      </c>
      <c r="G157" s="164">
        <v>1262</v>
      </c>
      <c r="H157" s="165">
        <f t="shared" si="22"/>
        <v>-0.18264248704663211</v>
      </c>
      <c r="I157" s="165">
        <f t="shared" si="23"/>
        <v>2.4971407540494441E-3</v>
      </c>
    </row>
    <row r="158" spans="2:9" x14ac:dyDescent="0.25">
      <c r="B158" s="163" t="s">
        <v>128</v>
      </c>
      <c r="C158" s="164">
        <v>92</v>
      </c>
      <c r="D158" s="164">
        <v>127</v>
      </c>
      <c r="E158" s="164">
        <v>195</v>
      </c>
      <c r="F158" s="164">
        <v>141</v>
      </c>
      <c r="G158" s="164">
        <v>176</v>
      </c>
      <c r="H158" s="165">
        <f t="shared" si="22"/>
        <v>0.24822695035460995</v>
      </c>
      <c r="I158" s="165">
        <f t="shared" si="23"/>
        <v>3.4825417806077824E-4</v>
      </c>
    </row>
    <row r="159" spans="2:9" x14ac:dyDescent="0.25">
      <c r="B159" s="163" t="s">
        <v>124</v>
      </c>
      <c r="C159" s="164">
        <v>157</v>
      </c>
      <c r="D159" s="164">
        <v>160</v>
      </c>
      <c r="E159" s="164">
        <v>179</v>
      </c>
      <c r="F159" s="164">
        <v>193</v>
      </c>
      <c r="G159" s="164">
        <v>167</v>
      </c>
      <c r="H159" s="165">
        <f t="shared" si="22"/>
        <v>-0.13471502590673579</v>
      </c>
      <c r="I159" s="165">
        <f t="shared" si="23"/>
        <v>3.3044572577357938E-4</v>
      </c>
    </row>
    <row r="160" spans="2:9" x14ac:dyDescent="0.25">
      <c r="B160" s="163" t="s">
        <v>133</v>
      </c>
      <c r="C160" s="164">
        <v>11</v>
      </c>
      <c r="D160" s="164">
        <v>33</v>
      </c>
      <c r="E160" s="164">
        <v>3</v>
      </c>
      <c r="F160" s="164">
        <v>5</v>
      </c>
      <c r="G160" s="164">
        <v>4</v>
      </c>
      <c r="H160" s="165">
        <f t="shared" si="22"/>
        <v>-0.19999999999999996</v>
      </c>
      <c r="I160" s="165">
        <f t="shared" si="23"/>
        <v>7.9148676831995068E-6</v>
      </c>
    </row>
    <row r="161" spans="2:9" x14ac:dyDescent="0.25">
      <c r="B161" s="163" t="s">
        <v>136</v>
      </c>
      <c r="C161" s="164">
        <v>12</v>
      </c>
      <c r="D161" s="164">
        <v>5</v>
      </c>
      <c r="E161" s="164">
        <v>3</v>
      </c>
      <c r="F161" s="164">
        <v>18</v>
      </c>
      <c r="G161" s="164">
        <v>4</v>
      </c>
      <c r="H161" s="165">
        <f t="shared" si="22"/>
        <v>-0.77777777777777779</v>
      </c>
      <c r="I161" s="165">
        <f t="shared" si="23"/>
        <v>7.9148676831995068E-6</v>
      </c>
    </row>
    <row r="162" spans="2:9" x14ac:dyDescent="0.25">
      <c r="B162" s="168" t="s">
        <v>150</v>
      </c>
      <c r="C162" s="169">
        <f>C154-SUM(C155:C161)</f>
        <v>815</v>
      </c>
      <c r="D162" s="169">
        <f>D154-SUM(D155:D161)</f>
        <v>1067</v>
      </c>
      <c r="E162" s="169">
        <f>E154-SUM(E155:E161)</f>
        <v>1328</v>
      </c>
      <c r="F162" s="169">
        <f>F154-SUM(F155:F161)</f>
        <v>1243</v>
      </c>
      <c r="G162" s="169">
        <f>G154-SUM(G155:G161)</f>
        <v>1041</v>
      </c>
      <c r="H162" s="170">
        <f t="shared" si="22"/>
        <v>-0.16251005631536608</v>
      </c>
      <c r="I162" s="170">
        <f t="shared" si="23"/>
        <v>2.0598443145526716E-3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0BF0-41F2-4908-9098-B064BC03C407}">
  <sheetPr>
    <tabColor rgb="FFFFC000"/>
    <pageSetUpPr fitToPage="1"/>
  </sheetPr>
  <dimension ref="A1:X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77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O4" s="277" t="s">
        <v>282</v>
      </c>
      <c r="P4" s="277"/>
      <c r="Q4" s="277"/>
      <c r="R4" s="277"/>
      <c r="S4" s="277"/>
      <c r="T4" s="277"/>
      <c r="U4" s="277"/>
      <c r="V4" s="277"/>
      <c r="W4" s="277"/>
      <c r="X4" s="277"/>
    </row>
    <row r="5" spans="1:24" ht="6" customHeight="1" x14ac:dyDescent="0.25"/>
    <row r="6" spans="1:24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L6" s="309"/>
    </row>
    <row r="7" spans="1:24" s="146" customFormat="1" ht="72" customHeight="1" x14ac:dyDescent="0.25">
      <c r="B7" s="147"/>
      <c r="C7" s="172" t="s">
        <v>283</v>
      </c>
      <c r="D7" s="172" t="s">
        <v>274</v>
      </c>
      <c r="E7" s="172" t="s">
        <v>275</v>
      </c>
      <c r="F7" s="172" t="s">
        <v>276</v>
      </c>
      <c r="G7" s="172" t="s">
        <v>277</v>
      </c>
      <c r="H7" s="172" t="s">
        <v>278</v>
      </c>
      <c r="I7" s="172" t="s">
        <v>279</v>
      </c>
      <c r="J7" s="173" t="str">
        <f>CONCATENATE("var. ",RIGHT(I7,2),"/",RIGHT(H7,2))</f>
        <v>var. 26/25</v>
      </c>
      <c r="K7" s="172" t="str">
        <f>CONCATENATE("dif. ",RIGHT(I7,2),"/",RIGHT(H7,2))</f>
        <v>dif. 26/25</v>
      </c>
      <c r="L7" s="173" t="str">
        <f>CONCATENATE("Cuota s/ total lugares de residencia ",RIGHT(I7,4))</f>
        <v>Cuota s/ total lugares de residencia 2026</v>
      </c>
      <c r="O7" s="147"/>
      <c r="P7" s="172" t="s">
        <v>274</v>
      </c>
      <c r="Q7" s="172" t="s">
        <v>275</v>
      </c>
      <c r="R7" s="172" t="s">
        <v>276</v>
      </c>
      <c r="S7" s="172" t="s">
        <v>277</v>
      </c>
      <c r="T7" s="172" t="s">
        <v>278</v>
      </c>
      <c r="U7" s="172" t="s">
        <v>279</v>
      </c>
      <c r="V7" s="173" t="str">
        <f>CONCATENATE("var. ",RIGHT(U7,2),"/",RIGHT(T7,2))</f>
        <v>var. 26/25</v>
      </c>
      <c r="W7" s="172" t="str">
        <f>CONCATENATE("dif. ",RIGHT(U7,2),"/",RIGHT(T7,2))</f>
        <v>dif. 26/25</v>
      </c>
      <c r="X7" s="173" t="str">
        <f>CONCATENATE("Cuota s/ total lugares de residencia ",RIGHT(U7,4))</f>
        <v>Cuota s/ total lugares de residencia 2026</v>
      </c>
    </row>
    <row r="8" spans="1:24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4"/>
      <c r="J8" s="154"/>
      <c r="K8" s="154"/>
      <c r="L8" s="153"/>
      <c r="O8" s="155" t="s">
        <v>54</v>
      </c>
      <c r="P8" s="153"/>
      <c r="Q8" s="153"/>
      <c r="R8" s="153"/>
      <c r="S8" s="153"/>
      <c r="T8" s="153"/>
      <c r="U8" s="154"/>
      <c r="V8" s="154"/>
      <c r="W8" s="154"/>
      <c r="X8" s="153"/>
    </row>
    <row r="9" spans="1:24" x14ac:dyDescent="0.25">
      <c r="A9" s="1"/>
      <c r="B9" s="156" t="s">
        <v>73</v>
      </c>
      <c r="C9" s="176">
        <v>1199152</v>
      </c>
      <c r="D9" s="176">
        <v>427608</v>
      </c>
      <c r="E9" s="176">
        <v>2154106</v>
      </c>
      <c r="F9" s="176">
        <v>2485382</v>
      </c>
      <c r="G9" s="176">
        <v>2666868</v>
      </c>
      <c r="H9" s="176">
        <v>2627377</v>
      </c>
      <c r="I9" s="176">
        <v>2624606</v>
      </c>
      <c r="J9" s="177">
        <f>IFERROR(I9/H9-1,"-")</f>
        <v>-1.0546640242340422E-3</v>
      </c>
      <c r="K9" s="176">
        <f t="shared" ref="K9:K21" si="0">I9-H9</f>
        <v>-2771</v>
      </c>
      <c r="L9" s="177">
        <f t="shared" ref="L9:L21" si="1">I9/I$9</f>
        <v>1</v>
      </c>
      <c r="O9" s="156" t="s">
        <v>73</v>
      </c>
      <c r="P9" s="176">
        <v>33259</v>
      </c>
      <c r="Q9" s="176">
        <v>122713</v>
      </c>
      <c r="R9" s="176">
        <v>133909</v>
      </c>
      <c r="S9" s="176">
        <v>144232</v>
      </c>
      <c r="T9" s="176">
        <v>135717</v>
      </c>
      <c r="U9" s="176">
        <v>140784</v>
      </c>
      <c r="V9" s="177">
        <f>IFERROR(U9/T9-1,"-")</f>
        <v>3.733504277282873E-2</v>
      </c>
      <c r="W9" s="176">
        <f>U9-T9</f>
        <v>5067</v>
      </c>
      <c r="X9" s="177">
        <f t="shared" ref="X9:X21" si="2">U9/U$9</f>
        <v>1</v>
      </c>
    </row>
    <row r="10" spans="1:24" x14ac:dyDescent="0.25">
      <c r="A10" s="1" t="s">
        <v>101</v>
      </c>
      <c r="B10" s="159" t="s">
        <v>102</v>
      </c>
      <c r="C10" s="160">
        <v>163819</v>
      </c>
      <c r="D10" s="160">
        <v>208425</v>
      </c>
      <c r="E10" s="160">
        <v>377223</v>
      </c>
      <c r="F10" s="160">
        <v>405985</v>
      </c>
      <c r="G10" s="160">
        <v>403063</v>
      </c>
      <c r="H10" s="160">
        <v>407904</v>
      </c>
      <c r="I10" s="160">
        <v>422253</v>
      </c>
      <c r="J10" s="178">
        <f>IFERROR(I10/H10-1,"-")</f>
        <v>3.517739468110137E-2</v>
      </c>
      <c r="K10" s="159">
        <f t="shared" si="0"/>
        <v>14349</v>
      </c>
      <c r="L10" s="161">
        <f t="shared" si="1"/>
        <v>0.16088243340143243</v>
      </c>
      <c r="O10" s="159" t="s">
        <v>102</v>
      </c>
      <c r="P10" s="160">
        <v>18893</v>
      </c>
      <c r="Q10" s="160">
        <v>10338</v>
      </c>
      <c r="R10" s="160">
        <v>12143</v>
      </c>
      <c r="S10" s="160">
        <v>9028</v>
      </c>
      <c r="T10" s="160">
        <v>7232</v>
      </c>
      <c r="U10" s="160">
        <v>12937</v>
      </c>
      <c r="V10" s="178">
        <f>IFERROR(U10/T10-1,"-")</f>
        <v>0.78885508849557517</v>
      </c>
      <c r="W10" s="159">
        <f t="shared" ref="W10:W20" si="3">U10-T10</f>
        <v>5705</v>
      </c>
      <c r="X10" s="161">
        <f t="shared" si="2"/>
        <v>9.1892544607341739E-2</v>
      </c>
    </row>
    <row r="11" spans="1:24" x14ac:dyDescent="0.25">
      <c r="A11" s="162" t="s">
        <v>108</v>
      </c>
      <c r="B11" s="163" t="s">
        <v>108</v>
      </c>
      <c r="C11" s="164">
        <v>56707</v>
      </c>
      <c r="D11" s="164">
        <v>144189</v>
      </c>
      <c r="E11" s="164">
        <v>156690</v>
      </c>
      <c r="F11" s="164">
        <v>156484</v>
      </c>
      <c r="G11" s="164">
        <v>149552</v>
      </c>
      <c r="H11" s="164">
        <v>143192</v>
      </c>
      <c r="I11" s="164">
        <v>164944</v>
      </c>
      <c r="J11" s="179">
        <f>IFERROR(I11/H11-1,"-")</f>
        <v>0.15190792781719642</v>
      </c>
      <c r="K11" s="163">
        <f t="shared" si="0"/>
        <v>21752</v>
      </c>
      <c r="L11" s="165">
        <f t="shared" si="1"/>
        <v>6.2845242295415008E-2</v>
      </c>
      <c r="O11" s="163" t="s">
        <v>108</v>
      </c>
      <c r="P11" s="164">
        <v>16498</v>
      </c>
      <c r="Q11" s="164">
        <v>6937</v>
      </c>
      <c r="R11" s="164">
        <v>7967</v>
      </c>
      <c r="S11" s="164">
        <v>5382</v>
      </c>
      <c r="T11" s="164">
        <v>3102</v>
      </c>
      <c r="U11" s="164">
        <v>7321</v>
      </c>
      <c r="V11" s="179">
        <f>IFERROR(U11/T11-1,"-")</f>
        <v>1.3600902643455837</v>
      </c>
      <c r="W11" s="163">
        <f t="shared" si="3"/>
        <v>4219</v>
      </c>
      <c r="X11" s="165">
        <f t="shared" si="2"/>
        <v>5.2001647914535744E-2</v>
      </c>
    </row>
    <row r="12" spans="1:24" x14ac:dyDescent="0.25">
      <c r="A12" s="162" t="s">
        <v>105</v>
      </c>
      <c r="B12" s="163" t="s">
        <v>105</v>
      </c>
      <c r="C12" s="164">
        <v>107112</v>
      </c>
      <c r="D12" s="164">
        <v>64236</v>
      </c>
      <c r="E12" s="164">
        <v>220533</v>
      </c>
      <c r="F12" s="164">
        <v>249501</v>
      </c>
      <c r="G12" s="164">
        <v>253511</v>
      </c>
      <c r="H12" s="164">
        <v>264712</v>
      </c>
      <c r="I12" s="164">
        <v>257309</v>
      </c>
      <c r="J12" s="179">
        <f>IFERROR(I12/H12-1,"-")</f>
        <v>-2.7966242557949772E-2</v>
      </c>
      <c r="K12" s="163">
        <f t="shared" si="0"/>
        <v>-7403</v>
      </c>
      <c r="L12" s="165">
        <f t="shared" si="1"/>
        <v>9.8037191106017441E-2</v>
      </c>
      <c r="O12" s="163" t="s">
        <v>105</v>
      </c>
      <c r="P12" s="164">
        <v>2395</v>
      </c>
      <c r="Q12" s="164">
        <v>3401</v>
      </c>
      <c r="R12" s="164">
        <v>4176</v>
      </c>
      <c r="S12" s="164">
        <v>3646</v>
      </c>
      <c r="T12" s="164">
        <v>4130</v>
      </c>
      <c r="U12" s="164">
        <v>5616</v>
      </c>
      <c r="V12" s="179">
        <f>IFERROR(U12/T12-1,"-")</f>
        <v>0.35980629539951581</v>
      </c>
      <c r="W12" s="163">
        <f t="shared" si="3"/>
        <v>1486</v>
      </c>
      <c r="X12" s="165">
        <f t="shared" si="2"/>
        <v>3.9890896692806002E-2</v>
      </c>
    </row>
    <row r="13" spans="1:24" x14ac:dyDescent="0.25">
      <c r="A13" s="1"/>
      <c r="B13" s="159" t="s">
        <v>112</v>
      </c>
      <c r="C13" s="160">
        <v>1035333</v>
      </c>
      <c r="D13" s="160">
        <v>219183</v>
      </c>
      <c r="E13" s="160">
        <v>1776883</v>
      </c>
      <c r="F13" s="160">
        <v>2079397</v>
      </c>
      <c r="G13" s="160">
        <v>2263805</v>
      </c>
      <c r="H13" s="160">
        <v>2219473</v>
      </c>
      <c r="I13" s="160">
        <v>2202353</v>
      </c>
      <c r="J13" s="178">
        <f>IFERROR(I13/H13-1,"-")</f>
        <v>-7.7135428094867731E-3</v>
      </c>
      <c r="K13" s="159">
        <f t="shared" si="0"/>
        <v>-17120</v>
      </c>
      <c r="L13" s="161">
        <f t="shared" si="1"/>
        <v>0.83911756659856751</v>
      </c>
      <c r="O13" s="159" t="s">
        <v>112</v>
      </c>
      <c r="P13" s="160">
        <v>14366</v>
      </c>
      <c r="Q13" s="160">
        <v>112375</v>
      </c>
      <c r="R13" s="160">
        <v>121766</v>
      </c>
      <c r="S13" s="160">
        <v>135204</v>
      </c>
      <c r="T13" s="160">
        <v>128485</v>
      </c>
      <c r="U13" s="160">
        <v>127847</v>
      </c>
      <c r="V13" s="178">
        <f>IFERROR(U13/T13-1,"-")</f>
        <v>-4.9655601821224638E-3</v>
      </c>
      <c r="W13" s="159">
        <f t="shared" si="3"/>
        <v>-638</v>
      </c>
      <c r="X13" s="161">
        <f t="shared" si="2"/>
        <v>0.90810745539265825</v>
      </c>
    </row>
    <row r="14" spans="1:24" s="57" customFormat="1" x14ac:dyDescent="0.25">
      <c r="B14" s="163" t="s">
        <v>115</v>
      </c>
      <c r="C14" s="164">
        <v>424193</v>
      </c>
      <c r="D14" s="164">
        <v>12809</v>
      </c>
      <c r="E14" s="164">
        <v>749719</v>
      </c>
      <c r="F14" s="164">
        <v>905443</v>
      </c>
      <c r="G14" s="164">
        <v>988217</v>
      </c>
      <c r="H14" s="164">
        <v>985308</v>
      </c>
      <c r="I14" s="164">
        <v>987918</v>
      </c>
      <c r="J14" s="179">
        <f t="shared" ref="J14:J21" si="4">IFERROR(I14/H14-1,"-")</f>
        <v>2.6489179018134301E-3</v>
      </c>
      <c r="K14" s="163">
        <f t="shared" si="0"/>
        <v>2610</v>
      </c>
      <c r="L14" s="165">
        <f t="shared" si="1"/>
        <v>0.37640621106558469</v>
      </c>
      <c r="O14" s="163" t="s">
        <v>115</v>
      </c>
      <c r="P14" s="164">
        <v>492</v>
      </c>
      <c r="Q14" s="164">
        <v>45358</v>
      </c>
      <c r="R14" s="164">
        <v>47200</v>
      </c>
      <c r="S14" s="164">
        <v>56087</v>
      </c>
      <c r="T14" s="164">
        <v>56697</v>
      </c>
      <c r="U14" s="164">
        <v>53913</v>
      </c>
      <c r="V14" s="179">
        <f t="shared" ref="V14:V21" si="5">IFERROR(U14/T14-1,"-")</f>
        <v>-4.9103127149584647E-2</v>
      </c>
      <c r="W14" s="163">
        <f t="shared" si="3"/>
        <v>-2784</v>
      </c>
      <c r="X14" s="165">
        <f t="shared" si="2"/>
        <v>0.38294834640300035</v>
      </c>
    </row>
    <row r="15" spans="1:24" s="57" customFormat="1" x14ac:dyDescent="0.25">
      <c r="B15" s="163" t="s">
        <v>118</v>
      </c>
      <c r="C15" s="164">
        <v>134811</v>
      </c>
      <c r="D15" s="164">
        <v>32342</v>
      </c>
      <c r="E15" s="164">
        <v>193619</v>
      </c>
      <c r="F15" s="164">
        <v>230291</v>
      </c>
      <c r="G15" s="164">
        <v>251925</v>
      </c>
      <c r="H15" s="164">
        <v>240077</v>
      </c>
      <c r="I15" s="164">
        <v>232716</v>
      </c>
      <c r="J15" s="179">
        <f t="shared" si="4"/>
        <v>-3.0660996263698781E-2</v>
      </c>
      <c r="K15" s="163">
        <f t="shared" si="0"/>
        <v>-7361</v>
      </c>
      <c r="L15" s="165">
        <f t="shared" si="1"/>
        <v>8.8667022783610189E-2</v>
      </c>
      <c r="O15" s="163" t="s">
        <v>118</v>
      </c>
      <c r="P15" s="164">
        <v>1525</v>
      </c>
      <c r="Q15" s="164">
        <v>7795</v>
      </c>
      <c r="R15" s="164">
        <v>10773</v>
      </c>
      <c r="S15" s="164">
        <v>13051</v>
      </c>
      <c r="T15" s="164">
        <v>11017</v>
      </c>
      <c r="U15" s="164">
        <v>11406</v>
      </c>
      <c r="V15" s="179">
        <f t="shared" si="5"/>
        <v>3.530906780430243E-2</v>
      </c>
      <c r="W15" s="163">
        <f t="shared" si="3"/>
        <v>389</v>
      </c>
      <c r="X15" s="165">
        <f t="shared" si="2"/>
        <v>8.101772928741903E-2</v>
      </c>
    </row>
    <row r="16" spans="1:24" x14ac:dyDescent="0.25">
      <c r="A16" s="1"/>
      <c r="B16" s="163" t="s">
        <v>121</v>
      </c>
      <c r="C16" s="164">
        <v>44768</v>
      </c>
      <c r="D16" s="164">
        <v>41543</v>
      </c>
      <c r="E16" s="164">
        <v>97445</v>
      </c>
      <c r="F16" s="164">
        <v>113919</v>
      </c>
      <c r="G16" s="164">
        <v>125143</v>
      </c>
      <c r="H16" s="164">
        <v>113144</v>
      </c>
      <c r="I16" s="164">
        <v>115857</v>
      </c>
      <c r="J16" s="179">
        <f t="shared" si="4"/>
        <v>2.3978293148554153E-2</v>
      </c>
      <c r="K16" s="163">
        <f t="shared" si="0"/>
        <v>2713</v>
      </c>
      <c r="L16" s="165">
        <f t="shared" si="1"/>
        <v>4.4142625597899263E-2</v>
      </c>
      <c r="O16" s="163" t="s">
        <v>121</v>
      </c>
      <c r="P16" s="164">
        <v>4627</v>
      </c>
      <c r="Q16" s="164">
        <v>13698</v>
      </c>
      <c r="R16" s="164">
        <v>12723</v>
      </c>
      <c r="S16" s="164">
        <v>14099</v>
      </c>
      <c r="T16" s="164">
        <v>11428</v>
      </c>
      <c r="U16" s="164">
        <v>12158</v>
      </c>
      <c r="V16" s="179">
        <f t="shared" si="5"/>
        <v>6.3878193909695513E-2</v>
      </c>
      <c r="W16" s="163">
        <f t="shared" si="3"/>
        <v>730</v>
      </c>
      <c r="X16" s="165">
        <f t="shared" si="2"/>
        <v>8.6359245368791915E-2</v>
      </c>
    </row>
    <row r="17" spans="1:24" x14ac:dyDescent="0.25">
      <c r="A17" s="1"/>
      <c r="B17" s="163" t="s">
        <v>128</v>
      </c>
      <c r="C17" s="164">
        <v>34144</v>
      </c>
      <c r="D17" s="164">
        <v>4326</v>
      </c>
      <c r="E17" s="164">
        <v>94840</v>
      </c>
      <c r="F17" s="164">
        <v>82602</v>
      </c>
      <c r="G17" s="164">
        <v>87976</v>
      </c>
      <c r="H17" s="164">
        <v>82158</v>
      </c>
      <c r="I17" s="164">
        <v>82361</v>
      </c>
      <c r="J17" s="179">
        <f t="shared" si="4"/>
        <v>2.4708488522116046E-3</v>
      </c>
      <c r="K17" s="163">
        <f t="shared" si="0"/>
        <v>203</v>
      </c>
      <c r="L17" s="165">
        <f t="shared" si="1"/>
        <v>3.1380329085584656E-2</v>
      </c>
      <c r="O17" s="163" t="s">
        <v>128</v>
      </c>
      <c r="P17" s="164">
        <v>192</v>
      </c>
      <c r="Q17" s="164">
        <v>5130</v>
      </c>
      <c r="R17" s="164">
        <v>4718</v>
      </c>
      <c r="S17" s="164">
        <v>3691</v>
      </c>
      <c r="T17" s="164">
        <v>3198</v>
      </c>
      <c r="U17" s="164">
        <v>2663</v>
      </c>
      <c r="V17" s="179">
        <f t="shared" si="5"/>
        <v>-0.16729205753595999</v>
      </c>
      <c r="W17" s="163">
        <f t="shared" si="3"/>
        <v>-535</v>
      </c>
      <c r="X17" s="165">
        <f t="shared" si="2"/>
        <v>1.8915501761563813E-2</v>
      </c>
    </row>
    <row r="18" spans="1:24" x14ac:dyDescent="0.25">
      <c r="A18" s="1"/>
      <c r="B18" s="163" t="s">
        <v>124</v>
      </c>
      <c r="C18" s="164">
        <v>38389</v>
      </c>
      <c r="D18" s="164">
        <v>9409</v>
      </c>
      <c r="E18" s="164">
        <v>78267</v>
      </c>
      <c r="F18" s="164">
        <v>74047</v>
      </c>
      <c r="G18" s="164">
        <v>81829</v>
      </c>
      <c r="H18" s="164">
        <v>74679</v>
      </c>
      <c r="I18" s="164">
        <v>75152</v>
      </c>
      <c r="J18" s="179">
        <f t="shared" si="4"/>
        <v>6.3337752246279688E-3</v>
      </c>
      <c r="K18" s="163">
        <f t="shared" si="0"/>
        <v>473</v>
      </c>
      <c r="L18" s="165">
        <f t="shared" si="1"/>
        <v>2.8633631105011572E-2</v>
      </c>
      <c r="O18" s="163" t="s">
        <v>124</v>
      </c>
      <c r="P18" s="164">
        <v>393</v>
      </c>
      <c r="Q18" s="164">
        <v>2475</v>
      </c>
      <c r="R18" s="164">
        <v>2470</v>
      </c>
      <c r="S18" s="164">
        <v>3060</v>
      </c>
      <c r="T18" s="164">
        <v>2329</v>
      </c>
      <c r="U18" s="164">
        <v>2425</v>
      </c>
      <c r="V18" s="179">
        <f t="shared" si="5"/>
        <v>4.1219407471017711E-2</v>
      </c>
      <c r="W18" s="163">
        <f t="shared" si="3"/>
        <v>96</v>
      </c>
      <c r="X18" s="165">
        <f t="shared" si="2"/>
        <v>1.7224968746448459E-2</v>
      </c>
    </row>
    <row r="19" spans="1:24" x14ac:dyDescent="0.25">
      <c r="A19" s="1"/>
      <c r="B19" s="163" t="s">
        <v>133</v>
      </c>
      <c r="C19" s="164">
        <v>35454</v>
      </c>
      <c r="D19" s="164">
        <v>614</v>
      </c>
      <c r="E19" s="164">
        <v>39724</v>
      </c>
      <c r="F19" s="164">
        <v>50632</v>
      </c>
      <c r="G19" s="164">
        <v>46596</v>
      </c>
      <c r="H19" s="164">
        <v>44172</v>
      </c>
      <c r="I19" s="164">
        <v>39928</v>
      </c>
      <c r="J19" s="179">
        <f t="shared" si="4"/>
        <v>-9.6078964049624238E-2</v>
      </c>
      <c r="K19" s="163">
        <f t="shared" si="0"/>
        <v>-4244</v>
      </c>
      <c r="L19" s="165">
        <f t="shared" si="1"/>
        <v>1.5212950058027757E-2</v>
      </c>
      <c r="O19" s="163" t="s">
        <v>133</v>
      </c>
      <c r="P19" s="164">
        <v>36</v>
      </c>
      <c r="Q19" s="164">
        <v>2272</v>
      </c>
      <c r="R19" s="164">
        <v>2745</v>
      </c>
      <c r="S19" s="164">
        <v>2467</v>
      </c>
      <c r="T19" s="164">
        <v>2672</v>
      </c>
      <c r="U19" s="164">
        <v>2247</v>
      </c>
      <c r="V19" s="179">
        <f t="shared" si="5"/>
        <v>-0.15905688622754488</v>
      </c>
      <c r="W19" s="163">
        <f t="shared" si="3"/>
        <v>-425</v>
      </c>
      <c r="X19" s="165">
        <f t="shared" si="2"/>
        <v>1.5960620525059664E-2</v>
      </c>
    </row>
    <row r="20" spans="1:24" x14ac:dyDescent="0.25">
      <c r="A20" s="162" t="s">
        <v>149</v>
      </c>
      <c r="B20" s="163" t="s">
        <v>136</v>
      </c>
      <c r="C20" s="164">
        <v>51521</v>
      </c>
      <c r="D20" s="164">
        <v>3194</v>
      </c>
      <c r="E20" s="164">
        <v>32284</v>
      </c>
      <c r="F20" s="164">
        <v>47081</v>
      </c>
      <c r="G20" s="164">
        <v>52043</v>
      </c>
      <c r="H20" s="164">
        <v>40679</v>
      </c>
      <c r="I20" s="164">
        <v>40125</v>
      </c>
      <c r="J20" s="179">
        <f t="shared" si="4"/>
        <v>-1.3618820521645092E-2</v>
      </c>
      <c r="K20" s="163">
        <f t="shared" si="0"/>
        <v>-554</v>
      </c>
      <c r="L20" s="165">
        <f t="shared" si="1"/>
        <v>1.5288008943056595E-2</v>
      </c>
      <c r="O20" s="163" t="s">
        <v>136</v>
      </c>
      <c r="P20" s="164">
        <v>49</v>
      </c>
      <c r="Q20" s="164">
        <v>1093</v>
      </c>
      <c r="R20" s="164">
        <v>2006</v>
      </c>
      <c r="S20" s="164">
        <v>1966</v>
      </c>
      <c r="T20" s="164">
        <v>1318</v>
      </c>
      <c r="U20" s="164">
        <v>1413</v>
      </c>
      <c r="V20" s="179">
        <f t="shared" si="5"/>
        <v>7.2078907435508377E-2</v>
      </c>
      <c r="W20" s="163">
        <f t="shared" si="3"/>
        <v>95</v>
      </c>
      <c r="X20" s="165">
        <f t="shared" si="2"/>
        <v>1.0036651892260485E-2</v>
      </c>
    </row>
    <row r="21" spans="1:24" x14ac:dyDescent="0.25">
      <c r="A21" s="167" t="s">
        <v>150</v>
      </c>
      <c r="B21" s="168" t="s">
        <v>150</v>
      </c>
      <c r="C21" s="169">
        <f t="shared" ref="C21:I21" si="6">C13-SUM(C14:C20)</f>
        <v>272053</v>
      </c>
      <c r="D21" s="169">
        <f t="shared" si="6"/>
        <v>114946</v>
      </c>
      <c r="E21" s="169">
        <f t="shared" si="6"/>
        <v>490985</v>
      </c>
      <c r="F21" s="169">
        <f t="shared" si="6"/>
        <v>575382</v>
      </c>
      <c r="G21" s="169">
        <f t="shared" si="6"/>
        <v>630076</v>
      </c>
      <c r="H21" s="169">
        <f t="shared" si="6"/>
        <v>639256</v>
      </c>
      <c r="I21" s="169">
        <f t="shared" si="6"/>
        <v>628296</v>
      </c>
      <c r="J21" s="180">
        <f t="shared" si="4"/>
        <v>-1.7144930982266882E-2</v>
      </c>
      <c r="K21" s="168">
        <f t="shared" si="0"/>
        <v>-10960</v>
      </c>
      <c r="L21" s="170">
        <f t="shared" si="1"/>
        <v>0.23938678795979282</v>
      </c>
      <c r="O21" s="168" t="s">
        <v>150</v>
      </c>
      <c r="P21" s="169">
        <f t="shared" ref="P21:U21" si="7">P13-SUM(P14:P20)</f>
        <v>7052</v>
      </c>
      <c r="Q21" s="169">
        <f t="shared" si="7"/>
        <v>34554</v>
      </c>
      <c r="R21" s="169">
        <f t="shared" si="7"/>
        <v>39131</v>
      </c>
      <c r="S21" s="169">
        <f t="shared" si="7"/>
        <v>40783</v>
      </c>
      <c r="T21" s="169">
        <f t="shared" si="7"/>
        <v>39826</v>
      </c>
      <c r="U21" s="169">
        <f t="shared" si="7"/>
        <v>41622</v>
      </c>
      <c r="V21" s="180">
        <f t="shared" si="5"/>
        <v>4.5096168332245279E-2</v>
      </c>
      <c r="W21" s="168">
        <f>U21-T21</f>
        <v>1796</v>
      </c>
      <c r="X21" s="170">
        <f t="shared" si="2"/>
        <v>0.29564439140811455</v>
      </c>
    </row>
    <row r="22" spans="1:24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4"/>
      <c r="K22" s="154"/>
      <c r="L22" s="153"/>
    </row>
    <row r="23" spans="1:24" x14ac:dyDescent="0.25">
      <c r="A23" s="1"/>
      <c r="B23" s="156" t="s">
        <v>73</v>
      </c>
      <c r="C23" s="176">
        <v>439711</v>
      </c>
      <c r="D23" s="176">
        <v>154973</v>
      </c>
      <c r="E23" s="176">
        <v>820890</v>
      </c>
      <c r="F23" s="176">
        <v>916524</v>
      </c>
      <c r="G23" s="176">
        <v>970382</v>
      </c>
      <c r="H23" s="176">
        <v>924649</v>
      </c>
      <c r="I23" s="176">
        <v>926557</v>
      </c>
      <c r="J23" s="177">
        <f>IFERROR(I23/H23-1,"-")</f>
        <v>2.0634857118755345E-3</v>
      </c>
      <c r="K23" s="176">
        <f>I23-H23</f>
        <v>1908</v>
      </c>
      <c r="L23" s="177">
        <f t="shared" ref="L23:L35" si="8">I23/I$9</f>
        <v>0.35302708292216051</v>
      </c>
    </row>
    <row r="24" spans="1:24" x14ac:dyDescent="0.25">
      <c r="A24" s="1" t="s">
        <v>101</v>
      </c>
      <c r="B24" s="159" t="s">
        <v>102</v>
      </c>
      <c r="C24" s="160">
        <v>24401</v>
      </c>
      <c r="D24" s="160">
        <v>74252</v>
      </c>
      <c r="E24" s="160">
        <v>72864</v>
      </c>
      <c r="F24" s="160">
        <v>64767</v>
      </c>
      <c r="G24" s="160">
        <v>56951</v>
      </c>
      <c r="H24" s="160">
        <v>53189</v>
      </c>
      <c r="I24" s="160">
        <v>52287</v>
      </c>
      <c r="J24" s="178">
        <f>IFERROR(I24/H24-1,"-")</f>
        <v>-1.6958393652822923E-2</v>
      </c>
      <c r="K24" s="159">
        <f t="shared" ref="K24:K34" si="9">I24-H24</f>
        <v>-902</v>
      </c>
      <c r="L24" s="161">
        <f t="shared" si="8"/>
        <v>1.9921847317273526E-2</v>
      </c>
    </row>
    <row r="25" spans="1:24" x14ac:dyDescent="0.25">
      <c r="A25" s="162" t="s">
        <v>108</v>
      </c>
      <c r="B25" s="163" t="s">
        <v>108</v>
      </c>
      <c r="C25" s="164">
        <v>10723</v>
      </c>
      <c r="D25" s="164">
        <v>48062</v>
      </c>
      <c r="E25" s="164">
        <v>32330</v>
      </c>
      <c r="F25" s="164">
        <v>26680</v>
      </c>
      <c r="G25" s="164">
        <v>20672</v>
      </c>
      <c r="H25" s="164">
        <v>21476</v>
      </c>
      <c r="I25" s="164">
        <v>21488</v>
      </c>
      <c r="J25" s="179">
        <f>IFERROR(I25/H25-1,"-")</f>
        <v>5.5876327062764908E-4</v>
      </c>
      <c r="K25" s="163">
        <f t="shared" si="9"/>
        <v>12</v>
      </c>
      <c r="L25" s="165">
        <f t="shared" si="8"/>
        <v>8.1871336116735235E-3</v>
      </c>
    </row>
    <row r="26" spans="1:24" x14ac:dyDescent="0.25">
      <c r="A26" s="162" t="s">
        <v>105</v>
      </c>
      <c r="B26" s="163" t="s">
        <v>105</v>
      </c>
      <c r="C26" s="164">
        <v>13678</v>
      </c>
      <c r="D26" s="164">
        <v>26190</v>
      </c>
      <c r="E26" s="164">
        <v>40534</v>
      </c>
      <c r="F26" s="164">
        <v>38087</v>
      </c>
      <c r="G26" s="164">
        <v>36279</v>
      </c>
      <c r="H26" s="164">
        <v>31713</v>
      </c>
      <c r="I26" s="164">
        <v>30799</v>
      </c>
      <c r="J26" s="179">
        <f>IFERROR(I26/H26-1,"-")</f>
        <v>-2.8820988238261958E-2</v>
      </c>
      <c r="K26" s="163">
        <f t="shared" si="9"/>
        <v>-914</v>
      </c>
      <c r="L26" s="165">
        <f t="shared" si="8"/>
        <v>1.1734713705600003E-2</v>
      </c>
    </row>
    <row r="27" spans="1:24" x14ac:dyDescent="0.25">
      <c r="A27" s="1"/>
      <c r="B27" s="159" t="s">
        <v>112</v>
      </c>
      <c r="C27" s="160">
        <v>415310</v>
      </c>
      <c r="D27" s="160">
        <v>80721</v>
      </c>
      <c r="E27" s="160">
        <v>748026</v>
      </c>
      <c r="F27" s="160">
        <v>851757</v>
      </c>
      <c r="G27" s="160">
        <v>913431</v>
      </c>
      <c r="H27" s="160">
        <v>871460</v>
      </c>
      <c r="I27" s="160">
        <v>874270</v>
      </c>
      <c r="J27" s="178">
        <f>IFERROR(I27/H27-1,"-")</f>
        <v>3.224473871434208E-3</v>
      </c>
      <c r="K27" s="159">
        <f t="shared" si="9"/>
        <v>2810</v>
      </c>
      <c r="L27" s="161">
        <f t="shared" si="8"/>
        <v>0.33310523560488697</v>
      </c>
    </row>
    <row r="28" spans="1:24" s="57" customFormat="1" x14ac:dyDescent="0.25">
      <c r="B28" s="163" t="s">
        <v>115</v>
      </c>
      <c r="C28" s="164">
        <v>190725</v>
      </c>
      <c r="D28" s="164">
        <v>4295</v>
      </c>
      <c r="E28" s="164">
        <v>350126</v>
      </c>
      <c r="F28" s="164">
        <v>417557</v>
      </c>
      <c r="G28" s="164">
        <v>451884</v>
      </c>
      <c r="H28" s="164">
        <v>442163</v>
      </c>
      <c r="I28" s="164">
        <v>440960</v>
      </c>
      <c r="J28" s="179">
        <f t="shared" ref="J28:J35" si="10">IFERROR(I28/H28-1,"-")</f>
        <v>-2.7207161160024418E-3</v>
      </c>
      <c r="K28" s="163">
        <f t="shared" si="9"/>
        <v>-1203</v>
      </c>
      <c r="L28" s="165">
        <f t="shared" si="8"/>
        <v>0.16800997940262272</v>
      </c>
    </row>
    <row r="29" spans="1:24" s="57" customFormat="1" x14ac:dyDescent="0.25">
      <c r="B29" s="163" t="s">
        <v>118</v>
      </c>
      <c r="C29" s="164">
        <v>50910</v>
      </c>
      <c r="D29" s="164">
        <v>12551</v>
      </c>
      <c r="E29" s="164">
        <v>81464</v>
      </c>
      <c r="F29" s="164">
        <v>92443</v>
      </c>
      <c r="G29" s="164">
        <v>96357</v>
      </c>
      <c r="H29" s="164">
        <v>88073</v>
      </c>
      <c r="I29" s="164">
        <v>86137</v>
      </c>
      <c r="J29" s="179">
        <f t="shared" si="10"/>
        <v>-2.1981765126656283E-2</v>
      </c>
      <c r="K29" s="163">
        <f t="shared" si="9"/>
        <v>-1936</v>
      </c>
      <c r="L29" s="165">
        <f t="shared" si="8"/>
        <v>3.2819021216898843E-2</v>
      </c>
    </row>
    <row r="30" spans="1:24" x14ac:dyDescent="0.25">
      <c r="A30" s="1"/>
      <c r="B30" s="163" t="s">
        <v>121</v>
      </c>
      <c r="C30" s="164">
        <v>16130</v>
      </c>
      <c r="D30" s="164">
        <v>14916</v>
      </c>
      <c r="E30" s="164">
        <v>32679</v>
      </c>
      <c r="F30" s="164">
        <v>34854</v>
      </c>
      <c r="G30" s="164">
        <v>36167</v>
      </c>
      <c r="H30" s="164">
        <v>27708</v>
      </c>
      <c r="I30" s="164">
        <v>31354</v>
      </c>
      <c r="J30" s="179">
        <f t="shared" si="10"/>
        <v>0.13158654540204995</v>
      </c>
      <c r="K30" s="163">
        <f t="shared" si="9"/>
        <v>3646</v>
      </c>
      <c r="L30" s="165">
        <f t="shared" si="8"/>
        <v>1.1946174016214244E-2</v>
      </c>
    </row>
    <row r="31" spans="1:24" x14ac:dyDescent="0.25">
      <c r="A31" s="1"/>
      <c r="B31" s="163" t="s">
        <v>128</v>
      </c>
      <c r="C31" s="164">
        <v>15632</v>
      </c>
      <c r="D31" s="164">
        <v>1681</v>
      </c>
      <c r="E31" s="164">
        <v>44186</v>
      </c>
      <c r="F31" s="164">
        <v>36668</v>
      </c>
      <c r="G31" s="164">
        <v>36509</v>
      </c>
      <c r="H31" s="164">
        <v>34720</v>
      </c>
      <c r="I31" s="164">
        <v>35762</v>
      </c>
      <c r="J31" s="179">
        <f t="shared" si="10"/>
        <v>3.0011520737327269E-2</v>
      </c>
      <c r="K31" s="163">
        <f t="shared" si="9"/>
        <v>1042</v>
      </c>
      <c r="L31" s="165">
        <f t="shared" si="8"/>
        <v>1.3625664194930592E-2</v>
      </c>
    </row>
    <row r="32" spans="1:24" x14ac:dyDescent="0.25">
      <c r="A32" s="1"/>
      <c r="B32" s="163" t="s">
        <v>124</v>
      </c>
      <c r="C32" s="164">
        <v>20897</v>
      </c>
      <c r="D32" s="164">
        <v>5147</v>
      </c>
      <c r="E32" s="164">
        <v>46432</v>
      </c>
      <c r="F32" s="164">
        <v>40330</v>
      </c>
      <c r="G32" s="164">
        <v>42672</v>
      </c>
      <c r="H32" s="164">
        <v>40951</v>
      </c>
      <c r="I32" s="164">
        <v>41253</v>
      </c>
      <c r="J32" s="179">
        <f t="shared" si="10"/>
        <v>7.3746672852921247E-3</v>
      </c>
      <c r="K32" s="163">
        <f t="shared" si="9"/>
        <v>302</v>
      </c>
      <c r="L32" s="165">
        <f t="shared" si="8"/>
        <v>1.5717787736521216E-2</v>
      </c>
    </row>
    <row r="33" spans="1:12" x14ac:dyDescent="0.25">
      <c r="A33" s="1"/>
      <c r="B33" s="163" t="s">
        <v>133</v>
      </c>
      <c r="C33" s="164">
        <v>14159</v>
      </c>
      <c r="D33" s="164">
        <v>147</v>
      </c>
      <c r="E33" s="164">
        <v>15394</v>
      </c>
      <c r="F33" s="164">
        <v>17837</v>
      </c>
      <c r="G33" s="164">
        <v>16771</v>
      </c>
      <c r="H33" s="164">
        <v>15187</v>
      </c>
      <c r="I33" s="164">
        <v>15955</v>
      </c>
      <c r="J33" s="179">
        <f t="shared" si="10"/>
        <v>5.0569566076249517E-2</v>
      </c>
      <c r="K33" s="163">
        <f t="shared" si="9"/>
        <v>768</v>
      </c>
      <c r="L33" s="165">
        <f t="shared" si="8"/>
        <v>6.0790076681985789E-3</v>
      </c>
    </row>
    <row r="34" spans="1:12" x14ac:dyDescent="0.25">
      <c r="A34" s="162" t="s">
        <v>149</v>
      </c>
      <c r="B34" s="163" t="s">
        <v>136</v>
      </c>
      <c r="C34" s="164">
        <v>16043</v>
      </c>
      <c r="D34" s="164">
        <v>393</v>
      </c>
      <c r="E34" s="164">
        <v>9827</v>
      </c>
      <c r="F34" s="164">
        <v>16332</v>
      </c>
      <c r="G34" s="164">
        <v>16950</v>
      </c>
      <c r="H34" s="164">
        <v>13355</v>
      </c>
      <c r="I34" s="164">
        <v>13318</v>
      </c>
      <c r="J34" s="179">
        <f t="shared" si="10"/>
        <v>-2.7704979408461616E-3</v>
      </c>
      <c r="K34" s="163">
        <f t="shared" si="9"/>
        <v>-37</v>
      </c>
      <c r="L34" s="165">
        <f t="shared" si="8"/>
        <v>5.0742854356044297E-3</v>
      </c>
    </row>
    <row r="35" spans="1:12" x14ac:dyDescent="0.25">
      <c r="A35" s="167" t="s">
        <v>150</v>
      </c>
      <c r="B35" s="168" t="s">
        <v>150</v>
      </c>
      <c r="C35" s="169">
        <f t="shared" ref="C35:I35" si="11">C27-SUM(C28:C34)</f>
        <v>90814</v>
      </c>
      <c r="D35" s="169">
        <f t="shared" si="11"/>
        <v>41591</v>
      </c>
      <c r="E35" s="169">
        <f t="shared" si="11"/>
        <v>167918</v>
      </c>
      <c r="F35" s="169">
        <f t="shared" si="11"/>
        <v>195736</v>
      </c>
      <c r="G35" s="169">
        <f t="shared" si="11"/>
        <v>216121</v>
      </c>
      <c r="H35" s="169">
        <f t="shared" si="11"/>
        <v>209303</v>
      </c>
      <c r="I35" s="169">
        <f t="shared" si="11"/>
        <v>209531</v>
      </c>
      <c r="J35" s="180">
        <f t="shared" si="10"/>
        <v>1.0893298232705906E-3</v>
      </c>
      <c r="K35" s="168">
        <f>I35-H35</f>
        <v>228</v>
      </c>
      <c r="L35" s="170">
        <f t="shared" si="8"/>
        <v>7.9833315933896365E-2</v>
      </c>
    </row>
    <row r="36" spans="1:12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4"/>
      <c r="K36" s="154"/>
      <c r="L36" s="153"/>
    </row>
    <row r="37" spans="1:12" x14ac:dyDescent="0.25">
      <c r="A37" s="1"/>
      <c r="B37" s="156" t="s">
        <v>73</v>
      </c>
      <c r="C37" s="176">
        <v>324285</v>
      </c>
      <c r="D37" s="176">
        <v>70313</v>
      </c>
      <c r="E37" s="176">
        <v>568425</v>
      </c>
      <c r="F37" s="176">
        <v>640998</v>
      </c>
      <c r="G37" s="176">
        <v>679345</v>
      </c>
      <c r="H37" s="176">
        <v>692665</v>
      </c>
      <c r="I37" s="176">
        <v>710938</v>
      </c>
      <c r="J37" s="177">
        <f>IFERROR(I37/H37-1,"-")</f>
        <v>2.6380717951679289E-2</v>
      </c>
      <c r="K37" s="176">
        <f>I37-H37</f>
        <v>18273</v>
      </c>
      <c r="L37" s="177">
        <f t="shared" ref="L37:L49" si="12">I37/I$9</f>
        <v>0.27087418073417496</v>
      </c>
    </row>
    <row r="38" spans="1:12" x14ac:dyDescent="0.25">
      <c r="A38" s="1" t="s">
        <v>101</v>
      </c>
      <c r="B38" s="159" t="s">
        <v>102</v>
      </c>
      <c r="C38" s="160">
        <v>17239</v>
      </c>
      <c r="D38" s="160">
        <v>21908</v>
      </c>
      <c r="E38" s="160">
        <v>43219</v>
      </c>
      <c r="F38" s="160">
        <v>40928</v>
      </c>
      <c r="G38" s="160">
        <v>40526</v>
      </c>
      <c r="H38" s="160">
        <v>43707</v>
      </c>
      <c r="I38" s="160">
        <v>50722</v>
      </c>
      <c r="J38" s="178">
        <f>IFERROR(I38/H38-1,"-")</f>
        <v>0.16050060631020213</v>
      </c>
      <c r="K38" s="159">
        <f t="shared" ref="K38:K48" si="13">I38-H38</f>
        <v>7015</v>
      </c>
      <c r="L38" s="161">
        <f t="shared" si="12"/>
        <v>1.9325567342298233E-2</v>
      </c>
    </row>
    <row r="39" spans="1:12" x14ac:dyDescent="0.25">
      <c r="A39" s="162" t="s">
        <v>108</v>
      </c>
      <c r="B39" s="163" t="s">
        <v>108</v>
      </c>
      <c r="C39" s="164">
        <v>6178</v>
      </c>
      <c r="D39" s="164">
        <v>17671</v>
      </c>
      <c r="E39" s="164">
        <v>17406</v>
      </c>
      <c r="F39" s="164">
        <v>15391</v>
      </c>
      <c r="G39" s="164">
        <v>16801</v>
      </c>
      <c r="H39" s="164">
        <v>16889</v>
      </c>
      <c r="I39" s="164">
        <v>22815</v>
      </c>
      <c r="J39" s="179">
        <f>IFERROR(I39/H39-1,"-")</f>
        <v>0.35087927053111501</v>
      </c>
      <c r="K39" s="163">
        <f t="shared" si="13"/>
        <v>5926</v>
      </c>
      <c r="L39" s="165">
        <f t="shared" si="12"/>
        <v>8.6927333093043298E-3</v>
      </c>
    </row>
    <row r="40" spans="1:12" x14ac:dyDescent="0.25">
      <c r="A40" s="162" t="s">
        <v>105</v>
      </c>
      <c r="B40" s="163" t="s">
        <v>105</v>
      </c>
      <c r="C40" s="164">
        <v>11061</v>
      </c>
      <c r="D40" s="164">
        <v>4237</v>
      </c>
      <c r="E40" s="164">
        <v>25813</v>
      </c>
      <c r="F40" s="164">
        <v>25537</v>
      </c>
      <c r="G40" s="164">
        <v>23725</v>
      </c>
      <c r="H40" s="164">
        <v>26818</v>
      </c>
      <c r="I40" s="164">
        <v>27907</v>
      </c>
      <c r="J40" s="179">
        <f>IFERROR(I40/H40-1,"-")</f>
        <v>4.0607054963084588E-2</v>
      </c>
      <c r="K40" s="163">
        <f t="shared" si="13"/>
        <v>1089</v>
      </c>
      <c r="L40" s="165">
        <f t="shared" si="12"/>
        <v>1.0632834032993905E-2</v>
      </c>
    </row>
    <row r="41" spans="1:12" x14ac:dyDescent="0.25">
      <c r="A41" s="1"/>
      <c r="B41" s="159" t="s">
        <v>112</v>
      </c>
      <c r="C41" s="160">
        <v>307046</v>
      </c>
      <c r="D41" s="160">
        <v>48405</v>
      </c>
      <c r="E41" s="160">
        <v>525206</v>
      </c>
      <c r="F41" s="160">
        <v>600070</v>
      </c>
      <c r="G41" s="160">
        <v>638819</v>
      </c>
      <c r="H41" s="160">
        <v>648958</v>
      </c>
      <c r="I41" s="160">
        <v>660216</v>
      </c>
      <c r="J41" s="178">
        <f>IFERROR(I41/H41-1,"-")</f>
        <v>1.7347809873674347E-2</v>
      </c>
      <c r="K41" s="159">
        <f t="shared" si="13"/>
        <v>11258</v>
      </c>
      <c r="L41" s="161">
        <f t="shared" si="12"/>
        <v>0.25154861339187673</v>
      </c>
    </row>
    <row r="42" spans="1:12" s="57" customFormat="1" x14ac:dyDescent="0.25">
      <c r="B42" s="163" t="s">
        <v>115</v>
      </c>
      <c r="C42" s="164">
        <v>140970</v>
      </c>
      <c r="D42" s="164">
        <v>2114</v>
      </c>
      <c r="E42" s="164">
        <v>243133</v>
      </c>
      <c r="F42" s="164">
        <v>288657</v>
      </c>
      <c r="G42" s="164">
        <v>314094</v>
      </c>
      <c r="H42" s="164">
        <v>320009</v>
      </c>
      <c r="I42" s="164">
        <v>330307</v>
      </c>
      <c r="J42" s="179">
        <f t="shared" ref="J42:J49" si="14">IFERROR(I42/H42-1,"-")</f>
        <v>3.2180344927798865E-2</v>
      </c>
      <c r="K42" s="163">
        <f t="shared" si="13"/>
        <v>10298</v>
      </c>
      <c r="L42" s="165">
        <f t="shared" si="12"/>
        <v>0.12585012760010456</v>
      </c>
    </row>
    <row r="43" spans="1:12" s="57" customFormat="1" x14ac:dyDescent="0.25">
      <c r="B43" s="163" t="s">
        <v>118</v>
      </c>
      <c r="C43" s="164">
        <v>14886</v>
      </c>
      <c r="D43" s="164">
        <v>3903</v>
      </c>
      <c r="E43" s="164">
        <v>19571</v>
      </c>
      <c r="F43" s="164">
        <v>24171</v>
      </c>
      <c r="G43" s="164">
        <v>24564</v>
      </c>
      <c r="H43" s="164">
        <v>25100</v>
      </c>
      <c r="I43" s="164">
        <v>27950</v>
      </c>
      <c r="J43" s="179">
        <f t="shared" si="14"/>
        <v>0.11354581673306763</v>
      </c>
      <c r="K43" s="163">
        <f t="shared" si="13"/>
        <v>2850</v>
      </c>
      <c r="L43" s="165">
        <f t="shared" si="12"/>
        <v>1.06492174444469E-2</v>
      </c>
    </row>
    <row r="44" spans="1:12" x14ac:dyDescent="0.25">
      <c r="A44" s="1"/>
      <c r="B44" s="163" t="s">
        <v>121</v>
      </c>
      <c r="C44" s="164">
        <v>7059</v>
      </c>
      <c r="D44" s="164">
        <v>6496</v>
      </c>
      <c r="E44" s="164">
        <v>13574</v>
      </c>
      <c r="F44" s="164">
        <v>15650</v>
      </c>
      <c r="G44" s="164">
        <v>15528</v>
      </c>
      <c r="H44" s="164">
        <v>15944</v>
      </c>
      <c r="I44" s="164">
        <v>18671</v>
      </c>
      <c r="J44" s="179">
        <f t="shared" si="14"/>
        <v>0.17103612644254884</v>
      </c>
      <c r="K44" s="163">
        <f t="shared" si="13"/>
        <v>2727</v>
      </c>
      <c r="L44" s="165">
        <f t="shared" si="12"/>
        <v>7.1138296567179989E-3</v>
      </c>
    </row>
    <row r="45" spans="1:12" x14ac:dyDescent="0.25">
      <c r="A45" s="1"/>
      <c r="B45" s="163" t="s">
        <v>128</v>
      </c>
      <c r="C45" s="164">
        <v>13054</v>
      </c>
      <c r="D45" s="164">
        <v>1079</v>
      </c>
      <c r="E45" s="164">
        <v>31418</v>
      </c>
      <c r="F45" s="164">
        <v>27641</v>
      </c>
      <c r="G45" s="164">
        <v>29168</v>
      </c>
      <c r="H45" s="164">
        <v>26278</v>
      </c>
      <c r="I45" s="164">
        <v>28950</v>
      </c>
      <c r="J45" s="179">
        <f t="shared" si="14"/>
        <v>0.10168201537407717</v>
      </c>
      <c r="K45" s="163">
        <f t="shared" si="13"/>
        <v>2672</v>
      </c>
      <c r="L45" s="165">
        <f t="shared" si="12"/>
        <v>1.1030227013121207E-2</v>
      </c>
    </row>
    <row r="46" spans="1:12" x14ac:dyDescent="0.25">
      <c r="A46" s="1"/>
      <c r="B46" s="163" t="s">
        <v>124</v>
      </c>
      <c r="C46" s="164">
        <v>11786</v>
      </c>
      <c r="D46" s="164">
        <v>1316</v>
      </c>
      <c r="E46" s="164">
        <v>19004</v>
      </c>
      <c r="F46" s="164">
        <v>21194</v>
      </c>
      <c r="G46" s="164">
        <v>24162</v>
      </c>
      <c r="H46" s="164">
        <v>19591</v>
      </c>
      <c r="I46" s="164">
        <v>20399</v>
      </c>
      <c r="J46" s="179">
        <f t="shared" si="14"/>
        <v>4.1243428104742019E-2</v>
      </c>
      <c r="K46" s="163">
        <f t="shared" si="13"/>
        <v>808</v>
      </c>
      <c r="L46" s="165">
        <f t="shared" si="12"/>
        <v>7.7722141913872025E-3</v>
      </c>
    </row>
    <row r="47" spans="1:12" x14ac:dyDescent="0.25">
      <c r="A47" s="1"/>
      <c r="B47" s="163" t="s">
        <v>133</v>
      </c>
      <c r="C47" s="164">
        <v>12179</v>
      </c>
      <c r="D47" s="164">
        <v>223</v>
      </c>
      <c r="E47" s="164">
        <v>14974</v>
      </c>
      <c r="F47" s="164">
        <v>17318</v>
      </c>
      <c r="G47" s="164">
        <v>16217</v>
      </c>
      <c r="H47" s="164">
        <v>16601</v>
      </c>
      <c r="I47" s="164">
        <v>13620</v>
      </c>
      <c r="J47" s="179">
        <f t="shared" si="14"/>
        <v>-0.17956749593397991</v>
      </c>
      <c r="K47" s="163">
        <f t="shared" si="13"/>
        <v>-2981</v>
      </c>
      <c r="L47" s="165">
        <f t="shared" si="12"/>
        <v>5.1893503253440708E-3</v>
      </c>
    </row>
    <row r="48" spans="1:12" x14ac:dyDescent="0.25">
      <c r="A48" s="162" t="s">
        <v>149</v>
      </c>
      <c r="B48" s="163" t="s">
        <v>136</v>
      </c>
      <c r="C48" s="164">
        <v>20180</v>
      </c>
      <c r="D48" s="164">
        <v>2090</v>
      </c>
      <c r="E48" s="164">
        <v>14552</v>
      </c>
      <c r="F48" s="164">
        <v>17798</v>
      </c>
      <c r="G48" s="164">
        <v>19641</v>
      </c>
      <c r="H48" s="164">
        <v>15435</v>
      </c>
      <c r="I48" s="164">
        <v>14687</v>
      </c>
      <c r="J48" s="179">
        <f t="shared" si="14"/>
        <v>-4.8461289277615838E-2</v>
      </c>
      <c r="K48" s="163">
        <f t="shared" si="13"/>
        <v>-748</v>
      </c>
      <c r="L48" s="165">
        <f t="shared" si="12"/>
        <v>5.5958875351195571E-3</v>
      </c>
    </row>
    <row r="49" spans="1:12" x14ac:dyDescent="0.25">
      <c r="A49" s="167" t="s">
        <v>150</v>
      </c>
      <c r="B49" s="168" t="s">
        <v>150</v>
      </c>
      <c r="C49" s="169">
        <f t="shared" ref="C49:I49" si="15">C41-SUM(C42:C48)</f>
        <v>86932</v>
      </c>
      <c r="D49" s="169">
        <f t="shared" si="15"/>
        <v>31184</v>
      </c>
      <c r="E49" s="169">
        <f t="shared" si="15"/>
        <v>168980</v>
      </c>
      <c r="F49" s="169">
        <f t="shared" si="15"/>
        <v>187641</v>
      </c>
      <c r="G49" s="169">
        <f t="shared" si="15"/>
        <v>195445</v>
      </c>
      <c r="H49" s="169">
        <f t="shared" si="15"/>
        <v>210000</v>
      </c>
      <c r="I49" s="169">
        <f t="shared" si="15"/>
        <v>205632</v>
      </c>
      <c r="J49" s="180">
        <f t="shared" si="14"/>
        <v>-2.0800000000000041E-2</v>
      </c>
      <c r="K49" s="168">
        <f>I49-H49</f>
        <v>-4368</v>
      </c>
      <c r="L49" s="170">
        <f t="shared" si="12"/>
        <v>7.8347759625635241E-2</v>
      </c>
    </row>
    <row r="50" spans="1:12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4"/>
      <c r="K50" s="154"/>
      <c r="L50" s="153"/>
    </row>
    <row r="51" spans="1:12" x14ac:dyDescent="0.25">
      <c r="A51" s="1"/>
      <c r="B51" s="156" t="s">
        <v>73</v>
      </c>
      <c r="C51" s="176">
        <v>11900</v>
      </c>
      <c r="D51" s="176">
        <v>3887</v>
      </c>
      <c r="E51" s="176">
        <v>16119</v>
      </c>
      <c r="F51" s="176">
        <v>26270</v>
      </c>
      <c r="G51" s="176">
        <v>24207</v>
      </c>
      <c r="H51" s="176">
        <v>20681</v>
      </c>
      <c r="I51" s="176">
        <v>23737</v>
      </c>
      <c r="J51" s="177">
        <f>IFERROR(I51/H51-1,"-")</f>
        <v>0.14776848314878399</v>
      </c>
      <c r="K51" s="176">
        <f>I51-H51</f>
        <v>3056</v>
      </c>
      <c r="L51" s="177">
        <f t="shared" ref="L51:L63" si="16">I51/I$9</f>
        <v>9.0440241316220409E-3</v>
      </c>
    </row>
    <row r="52" spans="1:12" x14ac:dyDescent="0.25">
      <c r="A52" s="1" t="s">
        <v>101</v>
      </c>
      <c r="B52" s="159" t="s">
        <v>102</v>
      </c>
      <c r="C52" s="160">
        <v>1180</v>
      </c>
      <c r="D52" s="160">
        <v>880</v>
      </c>
      <c r="E52" s="160">
        <v>1668</v>
      </c>
      <c r="F52" s="160">
        <v>10905</v>
      </c>
      <c r="G52" s="160">
        <v>6810</v>
      </c>
      <c r="H52" s="160">
        <v>3676</v>
      </c>
      <c r="I52" s="160">
        <v>6814</v>
      </c>
      <c r="J52" s="178">
        <f>IFERROR(I52/H52-1,"-")</f>
        <v>0.8536452665941241</v>
      </c>
      <c r="K52" s="159">
        <f t="shared" ref="K52:K62" si="17">I52-H52</f>
        <v>3138</v>
      </c>
      <c r="L52" s="161">
        <f t="shared" si="16"/>
        <v>2.5961992009467328E-3</v>
      </c>
    </row>
    <row r="53" spans="1:12" x14ac:dyDescent="0.25">
      <c r="A53" s="162" t="s">
        <v>108</v>
      </c>
      <c r="B53" s="163" t="s">
        <v>108</v>
      </c>
      <c r="C53" s="164">
        <v>576</v>
      </c>
      <c r="D53" s="164">
        <v>378</v>
      </c>
      <c r="E53" s="164">
        <v>497</v>
      </c>
      <c r="F53" s="164">
        <v>8030</v>
      </c>
      <c r="G53" s="164">
        <v>4452</v>
      </c>
      <c r="H53" s="164">
        <v>2268</v>
      </c>
      <c r="I53" s="164">
        <v>2883</v>
      </c>
      <c r="J53" s="179">
        <f>IFERROR(I53/H53-1,"-")</f>
        <v>0.27116402116402116</v>
      </c>
      <c r="K53" s="163">
        <f t="shared" si="17"/>
        <v>615</v>
      </c>
      <c r="L53" s="165">
        <f t="shared" si="16"/>
        <v>1.0984505864880291E-3</v>
      </c>
    </row>
    <row r="54" spans="1:12" x14ac:dyDescent="0.25">
      <c r="A54" s="162" t="s">
        <v>105</v>
      </c>
      <c r="B54" s="163" t="s">
        <v>105</v>
      </c>
      <c r="C54" s="164">
        <v>604</v>
      </c>
      <c r="D54" s="164">
        <v>502</v>
      </c>
      <c r="E54" s="164">
        <v>1171</v>
      </c>
      <c r="F54" s="164">
        <v>2875</v>
      </c>
      <c r="G54" s="164">
        <v>2358</v>
      </c>
      <c r="H54" s="164">
        <v>1408</v>
      </c>
      <c r="I54" s="164">
        <v>3931</v>
      </c>
      <c r="J54" s="179">
        <f>IFERROR(I54/H54-1,"-")</f>
        <v>1.7919034090909092</v>
      </c>
      <c r="K54" s="163">
        <f t="shared" si="17"/>
        <v>2523</v>
      </c>
      <c r="L54" s="165">
        <f t="shared" si="16"/>
        <v>1.4977486144587035E-3</v>
      </c>
    </row>
    <row r="55" spans="1:12" x14ac:dyDescent="0.25">
      <c r="A55" s="1"/>
      <c r="B55" s="159" t="s">
        <v>112</v>
      </c>
      <c r="C55" s="160">
        <v>10720</v>
      </c>
      <c r="D55" s="160">
        <v>3007</v>
      </c>
      <c r="E55" s="160">
        <v>14451</v>
      </c>
      <c r="F55" s="160">
        <v>15365</v>
      </c>
      <c r="G55" s="160">
        <v>17397</v>
      </c>
      <c r="H55" s="160">
        <v>17005</v>
      </c>
      <c r="I55" s="160">
        <v>16923</v>
      </c>
      <c r="J55" s="178">
        <f>IFERROR(I55/H55-1,"-")</f>
        <v>-4.8221111437812825E-3</v>
      </c>
      <c r="K55" s="159">
        <f t="shared" si="17"/>
        <v>-82</v>
      </c>
      <c r="L55" s="161">
        <f t="shared" si="16"/>
        <v>6.447824930675309E-3</v>
      </c>
    </row>
    <row r="56" spans="1:12" s="57" customFormat="1" x14ac:dyDescent="0.25">
      <c r="B56" s="163" t="s">
        <v>115</v>
      </c>
      <c r="C56" s="164">
        <v>3648</v>
      </c>
      <c r="D56" s="164">
        <v>75</v>
      </c>
      <c r="E56" s="164">
        <v>5030</v>
      </c>
      <c r="F56" s="164">
        <v>4676</v>
      </c>
      <c r="G56" s="164">
        <v>5253</v>
      </c>
      <c r="H56" s="164">
        <v>6040</v>
      </c>
      <c r="I56" s="164">
        <v>4675</v>
      </c>
      <c r="J56" s="179">
        <f t="shared" ref="J56:J63" si="18">IFERROR(I56/H56-1,"-")</f>
        <v>-0.22599337748344372</v>
      </c>
      <c r="K56" s="163">
        <f t="shared" si="17"/>
        <v>-1365</v>
      </c>
      <c r="L56" s="165">
        <f t="shared" si="16"/>
        <v>1.7812197335523884E-3</v>
      </c>
    </row>
    <row r="57" spans="1:12" s="57" customFormat="1" x14ac:dyDescent="0.25">
      <c r="B57" s="163" t="s">
        <v>118</v>
      </c>
      <c r="C57" s="164">
        <v>2760</v>
      </c>
      <c r="D57" s="164">
        <v>1159</v>
      </c>
      <c r="E57" s="164">
        <v>3786</v>
      </c>
      <c r="F57" s="164">
        <v>2900</v>
      </c>
      <c r="G57" s="164">
        <v>3521</v>
      </c>
      <c r="H57" s="164">
        <v>3731</v>
      </c>
      <c r="I57" s="164">
        <v>4048</v>
      </c>
      <c r="J57" s="179">
        <f t="shared" si="18"/>
        <v>8.4963816671133729E-2</v>
      </c>
      <c r="K57" s="163">
        <f t="shared" si="17"/>
        <v>317</v>
      </c>
      <c r="L57" s="165">
        <f t="shared" si="16"/>
        <v>1.5423267339935976E-3</v>
      </c>
    </row>
    <row r="58" spans="1:12" x14ac:dyDescent="0.25">
      <c r="A58" s="1"/>
      <c r="B58" s="163" t="s">
        <v>121</v>
      </c>
      <c r="C58" s="164">
        <v>468</v>
      </c>
      <c r="D58" s="164">
        <v>464</v>
      </c>
      <c r="E58" s="164">
        <v>1048</v>
      </c>
      <c r="F58" s="164">
        <v>1521</v>
      </c>
      <c r="G58" s="164">
        <v>1402</v>
      </c>
      <c r="H58" s="164">
        <v>931</v>
      </c>
      <c r="I58" s="164">
        <v>1620</v>
      </c>
      <c r="J58" s="179">
        <f t="shared" si="18"/>
        <v>0.74006444683136419</v>
      </c>
      <c r="K58" s="163">
        <f t="shared" si="17"/>
        <v>689</v>
      </c>
      <c r="L58" s="165">
        <f t="shared" si="16"/>
        <v>6.1723550125237841E-4</v>
      </c>
    </row>
    <row r="59" spans="1:12" x14ac:dyDescent="0.25">
      <c r="A59" s="1"/>
      <c r="B59" s="163" t="s">
        <v>128</v>
      </c>
      <c r="C59" s="164">
        <v>223</v>
      </c>
      <c r="D59" s="164">
        <v>67</v>
      </c>
      <c r="E59" s="164">
        <v>397</v>
      </c>
      <c r="F59" s="164">
        <v>347</v>
      </c>
      <c r="G59" s="164">
        <v>600</v>
      </c>
      <c r="H59" s="164">
        <v>481</v>
      </c>
      <c r="I59" s="164">
        <v>750</v>
      </c>
      <c r="J59" s="179">
        <f t="shared" si="18"/>
        <v>0.55925155925155923</v>
      </c>
      <c r="K59" s="163">
        <f t="shared" si="17"/>
        <v>269</v>
      </c>
      <c r="L59" s="165">
        <f t="shared" si="16"/>
        <v>2.8575717650573075E-4</v>
      </c>
    </row>
    <row r="60" spans="1:12" x14ac:dyDescent="0.25">
      <c r="A60" s="1"/>
      <c r="B60" s="163" t="s">
        <v>124</v>
      </c>
      <c r="C60" s="164">
        <v>213</v>
      </c>
      <c r="D60" s="164">
        <v>84</v>
      </c>
      <c r="E60" s="164">
        <v>378</v>
      </c>
      <c r="F60" s="164">
        <v>372</v>
      </c>
      <c r="G60" s="164">
        <v>369</v>
      </c>
      <c r="H60" s="164">
        <v>461</v>
      </c>
      <c r="I60" s="164">
        <v>451</v>
      </c>
      <c r="J60" s="179">
        <f t="shared" si="18"/>
        <v>-2.1691973969631184E-2</v>
      </c>
      <c r="K60" s="163">
        <f t="shared" si="17"/>
        <v>-10</v>
      </c>
      <c r="L60" s="165">
        <f t="shared" si="16"/>
        <v>1.7183531547211277E-4</v>
      </c>
    </row>
    <row r="61" spans="1:12" x14ac:dyDescent="0.25">
      <c r="A61" s="1"/>
      <c r="B61" s="163" t="s">
        <v>133</v>
      </c>
      <c r="C61" s="164">
        <v>147</v>
      </c>
      <c r="D61" s="164">
        <v>22</v>
      </c>
      <c r="E61" s="164">
        <v>55</v>
      </c>
      <c r="F61" s="164">
        <v>161</v>
      </c>
      <c r="G61" s="164">
        <v>92</v>
      </c>
      <c r="H61" s="164">
        <v>172</v>
      </c>
      <c r="I61" s="164">
        <v>108</v>
      </c>
      <c r="J61" s="179">
        <f t="shared" si="18"/>
        <v>-0.37209302325581395</v>
      </c>
      <c r="K61" s="163">
        <f t="shared" si="17"/>
        <v>-64</v>
      </c>
      <c r="L61" s="165">
        <f t="shared" si="16"/>
        <v>4.1149033416825231E-5</v>
      </c>
    </row>
    <row r="62" spans="1:12" x14ac:dyDescent="0.25">
      <c r="A62" s="162" t="s">
        <v>149</v>
      </c>
      <c r="B62" s="163" t="s">
        <v>136</v>
      </c>
      <c r="C62" s="164">
        <v>253</v>
      </c>
      <c r="D62" s="164">
        <v>16</v>
      </c>
      <c r="E62" s="164">
        <v>94</v>
      </c>
      <c r="F62" s="164">
        <v>154</v>
      </c>
      <c r="G62" s="164">
        <v>108</v>
      </c>
      <c r="H62" s="164">
        <v>341</v>
      </c>
      <c r="I62" s="164">
        <v>119</v>
      </c>
      <c r="J62" s="179">
        <f t="shared" si="18"/>
        <v>-0.65102639296187681</v>
      </c>
      <c r="K62" s="163">
        <f t="shared" si="17"/>
        <v>-222</v>
      </c>
      <c r="L62" s="165">
        <f t="shared" si="16"/>
        <v>4.5340138672242617E-5</v>
      </c>
    </row>
    <row r="63" spans="1:12" x14ac:dyDescent="0.25">
      <c r="A63" s="167" t="s">
        <v>150</v>
      </c>
      <c r="B63" s="168" t="s">
        <v>150</v>
      </c>
      <c r="C63" s="169">
        <f t="shared" ref="C63:I63" si="19">C55-SUM(C56:C62)</f>
        <v>3008</v>
      </c>
      <c r="D63" s="169">
        <f t="shared" si="19"/>
        <v>1120</v>
      </c>
      <c r="E63" s="169">
        <f t="shared" si="19"/>
        <v>3663</v>
      </c>
      <c r="F63" s="169">
        <f t="shared" si="19"/>
        <v>5234</v>
      </c>
      <c r="G63" s="169">
        <f t="shared" si="19"/>
        <v>6052</v>
      </c>
      <c r="H63" s="169">
        <f t="shared" si="19"/>
        <v>4848</v>
      </c>
      <c r="I63" s="169">
        <f t="shared" si="19"/>
        <v>5152</v>
      </c>
      <c r="J63" s="180">
        <f t="shared" si="18"/>
        <v>6.2706270627062688E-2</v>
      </c>
      <c r="K63" s="168">
        <f>I63-H63</f>
        <v>304</v>
      </c>
      <c r="L63" s="170">
        <f t="shared" si="16"/>
        <v>1.9629612978100332E-3</v>
      </c>
    </row>
    <row r="64" spans="1:12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4"/>
      <c r="K64" s="154"/>
      <c r="L64" s="153"/>
    </row>
    <row r="65" spans="1:12" x14ac:dyDescent="0.25">
      <c r="A65" s="1"/>
      <c r="B65" s="156" t="s">
        <v>73</v>
      </c>
      <c r="C65" s="176">
        <v>29538</v>
      </c>
      <c r="D65" s="176">
        <v>17593</v>
      </c>
      <c r="E65" s="176">
        <v>66634</v>
      </c>
      <c r="F65" s="176">
        <v>84343</v>
      </c>
      <c r="G65" s="176">
        <v>117436</v>
      </c>
      <c r="H65" s="176">
        <v>90288</v>
      </c>
      <c r="I65" s="176">
        <v>93301</v>
      </c>
      <c r="J65" s="177">
        <f>IFERROR(I65/H65-1,"-")</f>
        <v>3.3370990607832773E-2</v>
      </c>
      <c r="K65" s="176">
        <f>I65-H65</f>
        <v>3013</v>
      </c>
      <c r="L65" s="177">
        <f t="shared" ref="L65:L77" si="20">I65/I$9</f>
        <v>3.5548573766881579E-2</v>
      </c>
    </row>
    <row r="66" spans="1:12" x14ac:dyDescent="0.25">
      <c r="A66" s="1" t="s">
        <v>101</v>
      </c>
      <c r="B66" s="159" t="s">
        <v>102</v>
      </c>
      <c r="C66" s="160">
        <v>6589</v>
      </c>
      <c r="D66" s="160">
        <v>7712</v>
      </c>
      <c r="E66" s="160">
        <v>14118</v>
      </c>
      <c r="F66" s="160">
        <v>8229</v>
      </c>
      <c r="G66" s="160">
        <v>24011</v>
      </c>
      <c r="H66" s="160">
        <v>15205</v>
      </c>
      <c r="I66" s="160">
        <v>19282</v>
      </c>
      <c r="J66" s="178">
        <f>IFERROR(I66/H66-1,"-")</f>
        <v>0.26813548174942459</v>
      </c>
      <c r="K66" s="159">
        <f t="shared" ref="K66:K76" si="21">I66-H66</f>
        <v>4077</v>
      </c>
      <c r="L66" s="161">
        <f t="shared" si="20"/>
        <v>7.3466265031780012E-3</v>
      </c>
    </row>
    <row r="67" spans="1:12" x14ac:dyDescent="0.25">
      <c r="A67" s="162" t="s">
        <v>108</v>
      </c>
      <c r="B67" s="163" t="s">
        <v>108</v>
      </c>
      <c r="C67" s="164">
        <v>2565</v>
      </c>
      <c r="D67" s="164">
        <v>7539</v>
      </c>
      <c r="E67" s="164">
        <v>9752</v>
      </c>
      <c r="F67" s="164">
        <v>5245</v>
      </c>
      <c r="G67" s="164">
        <v>12629</v>
      </c>
      <c r="H67" s="164">
        <v>5309</v>
      </c>
      <c r="I67" s="164">
        <v>9236</v>
      </c>
      <c r="J67" s="179">
        <f>IFERROR(I67/H67-1,"-")</f>
        <v>0.73968732341307208</v>
      </c>
      <c r="K67" s="163">
        <f t="shared" si="21"/>
        <v>3927</v>
      </c>
      <c r="L67" s="165">
        <f t="shared" si="20"/>
        <v>3.5190043762759059E-3</v>
      </c>
    </row>
    <row r="68" spans="1:12" x14ac:dyDescent="0.25">
      <c r="A68" s="162" t="s">
        <v>105</v>
      </c>
      <c r="B68" s="163" t="s">
        <v>105</v>
      </c>
      <c r="C68" s="164">
        <v>4024</v>
      </c>
      <c r="D68" s="164">
        <v>173</v>
      </c>
      <c r="E68" s="164">
        <v>4366</v>
      </c>
      <c r="F68" s="164">
        <v>2984</v>
      </c>
      <c r="G68" s="164">
        <v>11382</v>
      </c>
      <c r="H68" s="164">
        <v>9896</v>
      </c>
      <c r="I68" s="164">
        <v>10046</v>
      </c>
      <c r="J68" s="179">
        <f>IFERROR(I68/H68-1,"-")</f>
        <v>1.5157639450283034E-2</v>
      </c>
      <c r="K68" s="163">
        <f t="shared" si="21"/>
        <v>150</v>
      </c>
      <c r="L68" s="165">
        <f t="shared" si="20"/>
        <v>3.8276221269020949E-3</v>
      </c>
    </row>
    <row r="69" spans="1:12" x14ac:dyDescent="0.25">
      <c r="A69" s="1"/>
      <c r="B69" s="159" t="s">
        <v>112</v>
      </c>
      <c r="C69" s="160">
        <v>22949</v>
      </c>
      <c r="D69" s="160">
        <v>9881</v>
      </c>
      <c r="E69" s="160">
        <v>52516</v>
      </c>
      <c r="F69" s="160">
        <v>76114</v>
      </c>
      <c r="G69" s="160">
        <v>93425</v>
      </c>
      <c r="H69" s="160">
        <v>75083</v>
      </c>
      <c r="I69" s="160">
        <v>74019</v>
      </c>
      <c r="J69" s="178">
        <f>IFERROR(I69/H69-1,"-")</f>
        <v>-1.4170984110917217E-2</v>
      </c>
      <c r="K69" s="159">
        <f t="shared" si="21"/>
        <v>-1064</v>
      </c>
      <c r="L69" s="161">
        <f t="shared" si="20"/>
        <v>2.8201947263703581E-2</v>
      </c>
    </row>
    <row r="70" spans="1:12" s="57" customFormat="1" x14ac:dyDescent="0.25">
      <c r="B70" s="163" t="s">
        <v>115</v>
      </c>
      <c r="C70" s="164">
        <v>9198</v>
      </c>
      <c r="D70" s="164">
        <v>1078</v>
      </c>
      <c r="E70" s="164">
        <v>20641</v>
      </c>
      <c r="F70" s="164">
        <v>26883</v>
      </c>
      <c r="G70" s="164">
        <v>34550</v>
      </c>
      <c r="H70" s="164">
        <v>36215</v>
      </c>
      <c r="I70" s="164">
        <v>38378</v>
      </c>
      <c r="J70" s="179">
        <f t="shared" ref="J70:J77" si="22">IFERROR(I70/H70-1,"-")</f>
        <v>5.9726632610796582E-2</v>
      </c>
      <c r="K70" s="163">
        <f t="shared" si="21"/>
        <v>2163</v>
      </c>
      <c r="L70" s="165">
        <f t="shared" si="20"/>
        <v>1.4622385226582581E-2</v>
      </c>
    </row>
    <row r="71" spans="1:12" s="57" customFormat="1" x14ac:dyDescent="0.25">
      <c r="B71" s="163" t="s">
        <v>118</v>
      </c>
      <c r="C71" s="164">
        <v>2626</v>
      </c>
      <c r="D71" s="164">
        <v>1953</v>
      </c>
      <c r="E71" s="164">
        <v>5693</v>
      </c>
      <c r="F71" s="164">
        <v>4676</v>
      </c>
      <c r="G71" s="164">
        <v>6250</v>
      </c>
      <c r="H71" s="164">
        <v>5930</v>
      </c>
      <c r="I71" s="164">
        <v>5243</v>
      </c>
      <c r="J71" s="179">
        <f t="shared" si="22"/>
        <v>-0.11585160202360878</v>
      </c>
      <c r="K71" s="163">
        <f t="shared" si="21"/>
        <v>-687</v>
      </c>
      <c r="L71" s="165">
        <f t="shared" si="20"/>
        <v>1.9976331685593951E-3</v>
      </c>
    </row>
    <row r="72" spans="1:12" x14ac:dyDescent="0.25">
      <c r="A72" s="1"/>
      <c r="B72" s="163" t="s">
        <v>121</v>
      </c>
      <c r="C72" s="164">
        <v>2915</v>
      </c>
      <c r="D72" s="164">
        <v>1202</v>
      </c>
      <c r="E72" s="164">
        <v>7261</v>
      </c>
      <c r="F72" s="164">
        <v>10091</v>
      </c>
      <c r="G72" s="164">
        <v>12078</v>
      </c>
      <c r="H72" s="164">
        <v>4898</v>
      </c>
      <c r="I72" s="164">
        <v>4424</v>
      </c>
      <c r="J72" s="179">
        <f t="shared" si="22"/>
        <v>-9.6774193548387122E-2</v>
      </c>
      <c r="K72" s="163">
        <f t="shared" si="21"/>
        <v>-474</v>
      </c>
      <c r="L72" s="165">
        <f t="shared" si="20"/>
        <v>1.6855863318151372E-3</v>
      </c>
    </row>
    <row r="73" spans="1:12" x14ac:dyDescent="0.25">
      <c r="A73" s="1"/>
      <c r="B73" s="163" t="s">
        <v>128</v>
      </c>
      <c r="C73" s="164">
        <v>233</v>
      </c>
      <c r="D73" s="164">
        <v>246</v>
      </c>
      <c r="E73" s="164">
        <v>1949</v>
      </c>
      <c r="F73" s="164">
        <v>2194</v>
      </c>
      <c r="G73" s="164">
        <v>3809</v>
      </c>
      <c r="H73" s="164">
        <v>2777</v>
      </c>
      <c r="I73" s="164">
        <v>2768</v>
      </c>
      <c r="J73" s="179">
        <f t="shared" si="22"/>
        <v>-3.2409074540871163E-3</v>
      </c>
      <c r="K73" s="163">
        <f t="shared" si="21"/>
        <v>-9</v>
      </c>
      <c r="L73" s="165">
        <f t="shared" si="20"/>
        <v>1.0546344860904837E-3</v>
      </c>
    </row>
    <row r="74" spans="1:12" x14ac:dyDescent="0.25">
      <c r="A74" s="1"/>
      <c r="B74" s="163" t="s">
        <v>124</v>
      </c>
      <c r="C74" s="164">
        <v>590</v>
      </c>
      <c r="D74" s="164">
        <v>818</v>
      </c>
      <c r="E74" s="164">
        <v>1621</v>
      </c>
      <c r="F74" s="164">
        <v>1580</v>
      </c>
      <c r="G74" s="164">
        <v>2171</v>
      </c>
      <c r="H74" s="164">
        <v>1693</v>
      </c>
      <c r="I74" s="164">
        <v>1393</v>
      </c>
      <c r="J74" s="179">
        <f t="shared" si="22"/>
        <v>-0.17720023626698167</v>
      </c>
      <c r="K74" s="163">
        <f t="shared" si="21"/>
        <v>-300</v>
      </c>
      <c r="L74" s="165">
        <f t="shared" si="20"/>
        <v>5.3074632916331056E-4</v>
      </c>
    </row>
    <row r="75" spans="1:12" x14ac:dyDescent="0.25">
      <c r="A75" s="1"/>
      <c r="B75" s="163" t="s">
        <v>133</v>
      </c>
      <c r="C75" s="164">
        <v>833</v>
      </c>
      <c r="D75" s="164">
        <v>2</v>
      </c>
      <c r="E75" s="164">
        <v>1382</v>
      </c>
      <c r="F75" s="164">
        <v>3910</v>
      </c>
      <c r="G75" s="164">
        <v>2827</v>
      </c>
      <c r="H75" s="164">
        <v>1701</v>
      </c>
      <c r="I75" s="164">
        <v>1287</v>
      </c>
      <c r="J75" s="179">
        <f t="shared" si="22"/>
        <v>-0.24338624338624337</v>
      </c>
      <c r="K75" s="163">
        <f t="shared" si="21"/>
        <v>-414</v>
      </c>
      <c r="L75" s="165">
        <f t="shared" si="20"/>
        <v>4.9035931488383396E-4</v>
      </c>
    </row>
    <row r="76" spans="1:12" x14ac:dyDescent="0.25">
      <c r="A76" s="162" t="s">
        <v>149</v>
      </c>
      <c r="B76" s="163" t="s">
        <v>136</v>
      </c>
      <c r="C76" s="164">
        <v>961</v>
      </c>
      <c r="D76" s="164">
        <v>0</v>
      </c>
      <c r="E76" s="164">
        <v>381</v>
      </c>
      <c r="F76" s="164">
        <v>1059</v>
      </c>
      <c r="G76" s="164">
        <v>2048</v>
      </c>
      <c r="H76" s="164">
        <v>2187</v>
      </c>
      <c r="I76" s="164">
        <v>2179</v>
      </c>
      <c r="J76" s="179">
        <f t="shared" si="22"/>
        <v>-3.6579789666209006E-3</v>
      </c>
      <c r="K76" s="163">
        <f t="shared" si="21"/>
        <v>-8</v>
      </c>
      <c r="L76" s="165">
        <f t="shared" si="20"/>
        <v>8.3021985014131649E-4</v>
      </c>
    </row>
    <row r="77" spans="1:12" x14ac:dyDescent="0.25">
      <c r="A77" s="167" t="s">
        <v>150</v>
      </c>
      <c r="B77" s="168" t="s">
        <v>150</v>
      </c>
      <c r="C77" s="169">
        <f t="shared" ref="C77:I77" si="23">C69-SUM(C70:C76)</f>
        <v>5593</v>
      </c>
      <c r="D77" s="169">
        <f t="shared" si="23"/>
        <v>4582</v>
      </c>
      <c r="E77" s="169">
        <f t="shared" si="23"/>
        <v>13588</v>
      </c>
      <c r="F77" s="169">
        <f t="shared" si="23"/>
        <v>25721</v>
      </c>
      <c r="G77" s="169">
        <f t="shared" si="23"/>
        <v>29692</v>
      </c>
      <c r="H77" s="169">
        <f t="shared" si="23"/>
        <v>19682</v>
      </c>
      <c r="I77" s="169">
        <f t="shared" si="23"/>
        <v>18347</v>
      </c>
      <c r="J77" s="180">
        <f t="shared" si="22"/>
        <v>-6.7828472716187416E-2</v>
      </c>
      <c r="K77" s="168">
        <f>I77-H77</f>
        <v>-1335</v>
      </c>
      <c r="L77" s="170">
        <f t="shared" si="20"/>
        <v>6.9903825564675229E-3</v>
      </c>
    </row>
    <row r="78" spans="1:12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4"/>
      <c r="K78" s="154"/>
      <c r="L78" s="153"/>
    </row>
    <row r="79" spans="1:12" x14ac:dyDescent="0.25">
      <c r="A79" s="1"/>
      <c r="B79" s="156" t="s">
        <v>73</v>
      </c>
      <c r="C79" s="176">
        <v>183101</v>
      </c>
      <c r="D79" s="176">
        <v>49460</v>
      </c>
      <c r="E79" s="176">
        <v>301297</v>
      </c>
      <c r="F79" s="176">
        <v>363874</v>
      </c>
      <c r="G79" s="176">
        <v>416439</v>
      </c>
      <c r="H79" s="176">
        <v>430147</v>
      </c>
      <c r="I79" s="176">
        <v>412131</v>
      </c>
      <c r="J79" s="177">
        <f>IFERROR(I79/H79-1,"-")</f>
        <v>-4.1883356154988838E-2</v>
      </c>
      <c r="K79" s="176">
        <f>I79-H79</f>
        <v>-18016</v>
      </c>
      <c r="L79" s="177">
        <f t="shared" ref="L79:L91" si="24">I79/I$9</f>
        <v>0.15702585454731111</v>
      </c>
    </row>
    <row r="80" spans="1:12" x14ac:dyDescent="0.25">
      <c r="A80" s="1" t="s">
        <v>101</v>
      </c>
      <c r="B80" s="159" t="s">
        <v>102</v>
      </c>
      <c r="C80" s="160">
        <v>56011</v>
      </c>
      <c r="D80" s="160">
        <v>24410</v>
      </c>
      <c r="E80" s="160">
        <v>128007</v>
      </c>
      <c r="F80" s="160">
        <v>138969</v>
      </c>
      <c r="G80" s="160">
        <v>144694</v>
      </c>
      <c r="H80" s="160">
        <v>153798</v>
      </c>
      <c r="I80" s="160">
        <v>156849</v>
      </c>
      <c r="J80" s="178">
        <f>IFERROR(I80/H80-1,"-")</f>
        <v>1.9837709202980447E-2</v>
      </c>
      <c r="K80" s="159">
        <f t="shared" ref="K80:K90" si="25">I80-H80</f>
        <v>3051</v>
      </c>
      <c r="L80" s="161">
        <f t="shared" si="24"/>
        <v>5.9760969836996483E-2</v>
      </c>
    </row>
    <row r="81" spans="1:12" x14ac:dyDescent="0.25">
      <c r="A81" s="162" t="s">
        <v>108</v>
      </c>
      <c r="B81" s="163" t="s">
        <v>108</v>
      </c>
      <c r="C81" s="164">
        <v>9469</v>
      </c>
      <c r="D81" s="164">
        <v>12084</v>
      </c>
      <c r="E81" s="164">
        <v>34091</v>
      </c>
      <c r="F81" s="164">
        <v>31626</v>
      </c>
      <c r="G81" s="164">
        <v>36072</v>
      </c>
      <c r="H81" s="164">
        <v>32292</v>
      </c>
      <c r="I81" s="164">
        <v>43377</v>
      </c>
      <c r="J81" s="179">
        <f>IFERROR(I81/H81-1,"-")</f>
        <v>0.34327387588257152</v>
      </c>
      <c r="K81" s="163">
        <f t="shared" si="25"/>
        <v>11085</v>
      </c>
      <c r="L81" s="165">
        <f t="shared" si="24"/>
        <v>1.6527052060385444E-2</v>
      </c>
    </row>
    <row r="82" spans="1:12" x14ac:dyDescent="0.25">
      <c r="A82" s="162" t="s">
        <v>105</v>
      </c>
      <c r="B82" s="163" t="s">
        <v>105</v>
      </c>
      <c r="C82" s="164">
        <v>46542</v>
      </c>
      <c r="D82" s="164">
        <v>12326</v>
      </c>
      <c r="E82" s="164">
        <v>93916</v>
      </c>
      <c r="F82" s="164">
        <v>107343</v>
      </c>
      <c r="G82" s="164">
        <v>108622</v>
      </c>
      <c r="H82" s="164">
        <v>121506</v>
      </c>
      <c r="I82" s="164">
        <v>113472</v>
      </c>
      <c r="J82" s="179">
        <f>IFERROR(I82/H82-1,"-")</f>
        <v>-6.6120191595476774E-2</v>
      </c>
      <c r="K82" s="163">
        <f t="shared" si="25"/>
        <v>-8034</v>
      </c>
      <c r="L82" s="165">
        <f t="shared" si="24"/>
        <v>4.3233917776611043E-2</v>
      </c>
    </row>
    <row r="83" spans="1:12" x14ac:dyDescent="0.25">
      <c r="A83" s="1"/>
      <c r="B83" s="159" t="s">
        <v>112</v>
      </c>
      <c r="C83" s="160">
        <v>127090</v>
      </c>
      <c r="D83" s="160">
        <v>25050</v>
      </c>
      <c r="E83" s="160">
        <v>173290</v>
      </c>
      <c r="F83" s="160">
        <v>224905</v>
      </c>
      <c r="G83" s="160">
        <v>271745</v>
      </c>
      <c r="H83" s="160">
        <v>276349</v>
      </c>
      <c r="I83" s="160">
        <v>255282</v>
      </c>
      <c r="J83" s="178">
        <f>IFERROR(I83/H83-1,"-")</f>
        <v>-7.6233313672204317E-2</v>
      </c>
      <c r="K83" s="159">
        <f t="shared" si="25"/>
        <v>-21067</v>
      </c>
      <c r="L83" s="161">
        <f t="shared" si="24"/>
        <v>9.7264884710314609E-2</v>
      </c>
    </row>
    <row r="84" spans="1:12" s="57" customFormat="1" x14ac:dyDescent="0.25">
      <c r="B84" s="163" t="s">
        <v>115</v>
      </c>
      <c r="C84" s="164">
        <v>21229</v>
      </c>
      <c r="D84" s="164">
        <v>1767</v>
      </c>
      <c r="E84" s="164">
        <v>28365</v>
      </c>
      <c r="F84" s="164">
        <v>41158</v>
      </c>
      <c r="G84" s="164">
        <v>50656</v>
      </c>
      <c r="H84" s="164">
        <v>50391</v>
      </c>
      <c r="I84" s="164">
        <v>48884</v>
      </c>
      <c r="J84" s="179">
        <f t="shared" ref="J84:J91" si="26">IFERROR(I84/H84-1,"-")</f>
        <v>-2.9906134031870812E-2</v>
      </c>
      <c r="K84" s="163">
        <f t="shared" si="25"/>
        <v>-1507</v>
      </c>
      <c r="L84" s="165">
        <f t="shared" si="24"/>
        <v>1.8625271755074856E-2</v>
      </c>
    </row>
    <row r="85" spans="1:12" s="57" customFormat="1" x14ac:dyDescent="0.25">
      <c r="B85" s="163" t="s">
        <v>118</v>
      </c>
      <c r="C85" s="164">
        <v>46896</v>
      </c>
      <c r="D85" s="164">
        <v>5346</v>
      </c>
      <c r="E85" s="164">
        <v>57888</v>
      </c>
      <c r="F85" s="164">
        <v>73001</v>
      </c>
      <c r="G85" s="164">
        <v>85578</v>
      </c>
      <c r="H85" s="164">
        <v>82705</v>
      </c>
      <c r="I85" s="164">
        <v>74339</v>
      </c>
      <c r="J85" s="179">
        <f t="shared" si="26"/>
        <v>-0.10115470648691127</v>
      </c>
      <c r="K85" s="163">
        <f t="shared" si="25"/>
        <v>-8366</v>
      </c>
      <c r="L85" s="165">
        <f t="shared" si="24"/>
        <v>2.8323870325679359E-2</v>
      </c>
    </row>
    <row r="86" spans="1:12" x14ac:dyDescent="0.25">
      <c r="A86" s="1"/>
      <c r="B86" s="163" t="s">
        <v>121</v>
      </c>
      <c r="C86" s="164">
        <v>6810</v>
      </c>
      <c r="D86" s="164">
        <v>5129</v>
      </c>
      <c r="E86" s="164">
        <v>15609</v>
      </c>
      <c r="F86" s="164">
        <v>19791</v>
      </c>
      <c r="G86" s="164">
        <v>28196</v>
      </c>
      <c r="H86" s="164">
        <v>29768</v>
      </c>
      <c r="I86" s="164">
        <v>27187</v>
      </c>
      <c r="J86" s="179">
        <f t="shared" si="26"/>
        <v>-8.6703843052942764E-2</v>
      </c>
      <c r="K86" s="163">
        <f t="shared" si="25"/>
        <v>-2581</v>
      </c>
      <c r="L86" s="165">
        <f t="shared" si="24"/>
        <v>1.0358507143548404E-2</v>
      </c>
    </row>
    <row r="87" spans="1:12" x14ac:dyDescent="0.25">
      <c r="A87" s="1"/>
      <c r="B87" s="163" t="s">
        <v>128</v>
      </c>
      <c r="C87" s="164">
        <v>1878</v>
      </c>
      <c r="D87" s="164">
        <v>361</v>
      </c>
      <c r="E87" s="164">
        <v>5141</v>
      </c>
      <c r="F87" s="164">
        <v>4606</v>
      </c>
      <c r="G87" s="164">
        <v>6940</v>
      </c>
      <c r="H87" s="164">
        <v>7577</v>
      </c>
      <c r="I87" s="164">
        <v>6111</v>
      </c>
      <c r="J87" s="179">
        <f t="shared" si="26"/>
        <v>-0.19348026923584527</v>
      </c>
      <c r="K87" s="163">
        <f t="shared" si="25"/>
        <v>-1466</v>
      </c>
      <c r="L87" s="165">
        <f t="shared" si="24"/>
        <v>2.3283494741686943E-3</v>
      </c>
    </row>
    <row r="88" spans="1:12" x14ac:dyDescent="0.25">
      <c r="A88" s="1"/>
      <c r="B88" s="163" t="s">
        <v>124</v>
      </c>
      <c r="C88" s="164">
        <v>1330</v>
      </c>
      <c r="D88" s="164">
        <v>489</v>
      </c>
      <c r="E88" s="164">
        <v>2884</v>
      </c>
      <c r="F88" s="164">
        <v>2761</v>
      </c>
      <c r="G88" s="164">
        <v>3615</v>
      </c>
      <c r="H88" s="164">
        <v>3965</v>
      </c>
      <c r="I88" s="164">
        <v>4619</v>
      </c>
      <c r="J88" s="179">
        <f t="shared" si="26"/>
        <v>0.16494325346784366</v>
      </c>
      <c r="K88" s="163">
        <f t="shared" si="25"/>
        <v>654</v>
      </c>
      <c r="L88" s="165">
        <f t="shared" si="24"/>
        <v>1.7598831977066272E-3</v>
      </c>
    </row>
    <row r="89" spans="1:12" x14ac:dyDescent="0.25">
      <c r="A89" s="1"/>
      <c r="B89" s="163" t="s">
        <v>133</v>
      </c>
      <c r="C89" s="164">
        <v>4100</v>
      </c>
      <c r="D89" s="164">
        <v>110</v>
      </c>
      <c r="E89" s="164">
        <v>4050</v>
      </c>
      <c r="F89" s="164">
        <v>6494</v>
      </c>
      <c r="G89" s="164">
        <v>5696</v>
      </c>
      <c r="H89" s="164">
        <v>5734</v>
      </c>
      <c r="I89" s="164">
        <v>4813</v>
      </c>
      <c r="J89" s="179">
        <f t="shared" si="26"/>
        <v>-0.16062085803976278</v>
      </c>
      <c r="K89" s="163">
        <f t="shared" si="25"/>
        <v>-921</v>
      </c>
      <c r="L89" s="165">
        <f t="shared" si="24"/>
        <v>1.8337990540294429E-3</v>
      </c>
    </row>
    <row r="90" spans="1:12" x14ac:dyDescent="0.25">
      <c r="A90" s="162" t="s">
        <v>149</v>
      </c>
      <c r="B90" s="163" t="s">
        <v>136</v>
      </c>
      <c r="C90" s="164">
        <v>6540</v>
      </c>
      <c r="D90" s="164">
        <v>421</v>
      </c>
      <c r="E90" s="164">
        <v>3932</v>
      </c>
      <c r="F90" s="164">
        <v>6869</v>
      </c>
      <c r="G90" s="164">
        <v>7653</v>
      </c>
      <c r="H90" s="164">
        <v>5226</v>
      </c>
      <c r="I90" s="164">
        <v>5901</v>
      </c>
      <c r="J90" s="179">
        <f t="shared" si="26"/>
        <v>0.12916188289322617</v>
      </c>
      <c r="K90" s="163">
        <f t="shared" si="25"/>
        <v>675</v>
      </c>
      <c r="L90" s="165">
        <f t="shared" si="24"/>
        <v>2.2483374647470898E-3</v>
      </c>
    </row>
    <row r="91" spans="1:12" x14ac:dyDescent="0.25">
      <c r="A91" s="167" t="s">
        <v>150</v>
      </c>
      <c r="B91" s="168" t="s">
        <v>150</v>
      </c>
      <c r="C91" s="169">
        <f t="shared" ref="C91:I91" si="27">C83-SUM(C84:C90)</f>
        <v>38307</v>
      </c>
      <c r="D91" s="169">
        <f t="shared" si="27"/>
        <v>11427</v>
      </c>
      <c r="E91" s="169">
        <f t="shared" si="27"/>
        <v>55421</v>
      </c>
      <c r="F91" s="169">
        <f t="shared" si="27"/>
        <v>70225</v>
      </c>
      <c r="G91" s="169">
        <f t="shared" si="27"/>
        <v>83411</v>
      </c>
      <c r="H91" s="169">
        <f t="shared" si="27"/>
        <v>90983</v>
      </c>
      <c r="I91" s="169">
        <f t="shared" si="27"/>
        <v>83428</v>
      </c>
      <c r="J91" s="180">
        <f t="shared" si="26"/>
        <v>-8.3037490520207036E-2</v>
      </c>
      <c r="K91" s="168">
        <f>I91-H91</f>
        <v>-7555</v>
      </c>
      <c r="L91" s="170">
        <f t="shared" si="24"/>
        <v>3.1786866295360143E-2</v>
      </c>
    </row>
    <row r="92" spans="1:12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4"/>
      <c r="K92" s="154"/>
      <c r="L92" s="153"/>
    </row>
    <row r="93" spans="1:12" x14ac:dyDescent="0.25">
      <c r="A93" s="1"/>
      <c r="B93" s="156" t="s">
        <v>73</v>
      </c>
      <c r="C93" s="176">
        <v>13511</v>
      </c>
      <c r="D93" s="176">
        <v>9668</v>
      </c>
      <c r="E93" s="176">
        <v>21353</v>
      </c>
      <c r="F93" s="176">
        <v>27855</v>
      </c>
      <c r="G93" s="176">
        <v>26672</v>
      </c>
      <c r="H93" s="176">
        <v>25592</v>
      </c>
      <c r="I93" s="176">
        <v>26025</v>
      </c>
      <c r="J93" s="177">
        <f>IFERROR(I93/H93-1,"-")</f>
        <v>1.6919349796811423E-2</v>
      </c>
      <c r="K93" s="176">
        <f>I93-H93</f>
        <v>433</v>
      </c>
      <c r="L93" s="177">
        <f t="shared" ref="L93:L105" si="28">I93/I$9</f>
        <v>9.9157740247488579E-3</v>
      </c>
    </row>
    <row r="94" spans="1:12" x14ac:dyDescent="0.25">
      <c r="A94" s="1" t="s">
        <v>101</v>
      </c>
      <c r="B94" s="159" t="s">
        <v>102</v>
      </c>
      <c r="C94" s="160">
        <v>7669</v>
      </c>
      <c r="D94" s="160">
        <v>5611</v>
      </c>
      <c r="E94" s="160">
        <v>12152</v>
      </c>
      <c r="F94" s="160">
        <v>17060</v>
      </c>
      <c r="G94" s="160">
        <v>14221</v>
      </c>
      <c r="H94" s="160">
        <v>13984</v>
      </c>
      <c r="I94" s="160">
        <v>15063</v>
      </c>
      <c r="J94" s="178">
        <f>IFERROR(I94/H94-1,"-")</f>
        <v>7.7159610983981608E-2</v>
      </c>
      <c r="K94" s="159">
        <f t="shared" ref="K94:K104" si="29">I94-H94</f>
        <v>1079</v>
      </c>
      <c r="L94" s="161">
        <f t="shared" si="28"/>
        <v>5.7391471329410965E-3</v>
      </c>
    </row>
    <row r="95" spans="1:12" x14ac:dyDescent="0.25">
      <c r="A95" s="162" t="s">
        <v>108</v>
      </c>
      <c r="B95" s="163" t="s">
        <v>108</v>
      </c>
      <c r="C95" s="164">
        <v>4352</v>
      </c>
      <c r="D95" s="164">
        <v>3227</v>
      </c>
      <c r="E95" s="164">
        <v>5683</v>
      </c>
      <c r="F95" s="164">
        <v>5222</v>
      </c>
      <c r="G95" s="164">
        <v>3979</v>
      </c>
      <c r="H95" s="164">
        <v>4527</v>
      </c>
      <c r="I95" s="164">
        <v>5953</v>
      </c>
      <c r="J95" s="179">
        <f>IFERROR(I95/H95-1,"-")</f>
        <v>0.31499889551579408</v>
      </c>
      <c r="K95" s="163">
        <f t="shared" si="29"/>
        <v>1426</v>
      </c>
      <c r="L95" s="165">
        <f t="shared" si="28"/>
        <v>2.2681499623181537E-3</v>
      </c>
    </row>
    <row r="96" spans="1:12" x14ac:dyDescent="0.25">
      <c r="A96" s="162" t="s">
        <v>105</v>
      </c>
      <c r="B96" s="163" t="s">
        <v>105</v>
      </c>
      <c r="C96" s="164">
        <v>3317</v>
      </c>
      <c r="D96" s="164">
        <v>2384</v>
      </c>
      <c r="E96" s="164">
        <v>6469</v>
      </c>
      <c r="F96" s="164">
        <v>11838</v>
      </c>
      <c r="G96" s="164">
        <v>10242</v>
      </c>
      <c r="H96" s="164">
        <v>9457</v>
      </c>
      <c r="I96" s="164">
        <v>9110</v>
      </c>
      <c r="J96" s="179">
        <f>IFERROR(I96/H96-1,"-")</f>
        <v>-3.6692397166120383E-2</v>
      </c>
      <c r="K96" s="163">
        <f t="shared" si="29"/>
        <v>-347</v>
      </c>
      <c r="L96" s="165">
        <f t="shared" si="28"/>
        <v>3.4709971706229428E-3</v>
      </c>
    </row>
    <row r="97" spans="1:12" x14ac:dyDescent="0.25">
      <c r="A97" s="1"/>
      <c r="B97" s="159" t="s">
        <v>112</v>
      </c>
      <c r="C97" s="160">
        <v>5842</v>
      </c>
      <c r="D97" s="160">
        <v>4057</v>
      </c>
      <c r="E97" s="160">
        <v>9201</v>
      </c>
      <c r="F97" s="160">
        <v>10795</v>
      </c>
      <c r="G97" s="160">
        <v>12451</v>
      </c>
      <c r="H97" s="160">
        <v>11608</v>
      </c>
      <c r="I97" s="160">
        <v>10962</v>
      </c>
      <c r="J97" s="178">
        <f>IFERROR(I97/H97-1,"-")</f>
        <v>-5.5651274982770449E-2</v>
      </c>
      <c r="K97" s="159">
        <f t="shared" si="29"/>
        <v>-646</v>
      </c>
      <c r="L97" s="161">
        <f t="shared" si="28"/>
        <v>4.1766268918077606E-3</v>
      </c>
    </row>
    <row r="98" spans="1:12" s="57" customFormat="1" x14ac:dyDescent="0.25">
      <c r="B98" s="163" t="s">
        <v>115</v>
      </c>
      <c r="C98" s="164">
        <v>1092</v>
      </c>
      <c r="D98" s="164">
        <v>124</v>
      </c>
      <c r="E98" s="164">
        <v>1319</v>
      </c>
      <c r="F98" s="164">
        <v>1619</v>
      </c>
      <c r="G98" s="164">
        <v>1927</v>
      </c>
      <c r="H98" s="164">
        <v>1571</v>
      </c>
      <c r="I98" s="164">
        <v>1636</v>
      </c>
      <c r="J98" s="179">
        <f t="shared" ref="J98:J105" si="30">IFERROR(I98/H98-1,"-")</f>
        <v>4.1374920432845297E-2</v>
      </c>
      <c r="K98" s="163">
        <f t="shared" si="29"/>
        <v>65</v>
      </c>
      <c r="L98" s="165">
        <f t="shared" si="28"/>
        <v>6.2333165435116741E-4</v>
      </c>
    </row>
    <row r="99" spans="1:12" s="57" customFormat="1" x14ac:dyDescent="0.25">
      <c r="B99" s="163" t="s">
        <v>118</v>
      </c>
      <c r="C99" s="164">
        <v>1303</v>
      </c>
      <c r="D99" s="164">
        <v>646</v>
      </c>
      <c r="E99" s="164">
        <v>2008</v>
      </c>
      <c r="F99" s="164">
        <v>2265</v>
      </c>
      <c r="G99" s="164">
        <v>2716</v>
      </c>
      <c r="H99" s="164">
        <v>2446</v>
      </c>
      <c r="I99" s="164">
        <v>2170</v>
      </c>
      <c r="J99" s="179">
        <f t="shared" si="30"/>
        <v>-0.1128372853638594</v>
      </c>
      <c r="K99" s="163">
        <f t="shared" si="29"/>
        <v>-276</v>
      </c>
      <c r="L99" s="165">
        <f t="shared" si="28"/>
        <v>8.2679076402324765E-4</v>
      </c>
    </row>
    <row r="100" spans="1:12" x14ac:dyDescent="0.25">
      <c r="A100" s="1"/>
      <c r="B100" s="163" t="s">
        <v>121</v>
      </c>
      <c r="C100" s="164">
        <v>1217</v>
      </c>
      <c r="D100" s="164">
        <v>1767</v>
      </c>
      <c r="E100" s="164">
        <v>1759</v>
      </c>
      <c r="F100" s="164">
        <v>2014</v>
      </c>
      <c r="G100" s="164">
        <v>2062</v>
      </c>
      <c r="H100" s="164">
        <v>1981</v>
      </c>
      <c r="I100" s="164">
        <v>1986</v>
      </c>
      <c r="J100" s="179">
        <f t="shared" si="30"/>
        <v>2.5239777889953796E-3</v>
      </c>
      <c r="K100" s="163">
        <f t="shared" si="29"/>
        <v>5</v>
      </c>
      <c r="L100" s="165">
        <f t="shared" si="28"/>
        <v>7.5668500338717509E-4</v>
      </c>
    </row>
    <row r="101" spans="1:12" x14ac:dyDescent="0.25">
      <c r="A101" s="1"/>
      <c r="B101" s="163" t="s">
        <v>128</v>
      </c>
      <c r="C101" s="164">
        <v>278</v>
      </c>
      <c r="D101" s="164">
        <v>75</v>
      </c>
      <c r="E101" s="164">
        <v>638</v>
      </c>
      <c r="F101" s="164">
        <v>552</v>
      </c>
      <c r="G101" s="164">
        <v>618</v>
      </c>
      <c r="H101" s="164">
        <v>572</v>
      </c>
      <c r="I101" s="164">
        <v>574</v>
      </c>
      <c r="J101" s="179">
        <f t="shared" si="30"/>
        <v>3.4965034965035446E-3</v>
      </c>
      <c r="K101" s="163">
        <f t="shared" si="29"/>
        <v>2</v>
      </c>
      <c r="L101" s="165">
        <f t="shared" si="28"/>
        <v>2.1869949241905262E-4</v>
      </c>
    </row>
    <row r="102" spans="1:12" x14ac:dyDescent="0.25">
      <c r="A102" s="1"/>
      <c r="B102" s="163" t="s">
        <v>124</v>
      </c>
      <c r="C102" s="164">
        <v>141</v>
      </c>
      <c r="D102" s="164">
        <v>131</v>
      </c>
      <c r="E102" s="164">
        <v>370</v>
      </c>
      <c r="F102" s="164">
        <v>275</v>
      </c>
      <c r="G102" s="164">
        <v>534</v>
      </c>
      <c r="H102" s="164">
        <v>506</v>
      </c>
      <c r="I102" s="164">
        <v>470</v>
      </c>
      <c r="J102" s="179">
        <f t="shared" si="30"/>
        <v>-7.1146245059288571E-2</v>
      </c>
      <c r="K102" s="163">
        <f t="shared" si="29"/>
        <v>-36</v>
      </c>
      <c r="L102" s="165">
        <f t="shared" si="28"/>
        <v>1.7907449727692462E-4</v>
      </c>
    </row>
    <row r="103" spans="1:12" x14ac:dyDescent="0.25">
      <c r="A103" s="1"/>
      <c r="B103" s="163" t="s">
        <v>133</v>
      </c>
      <c r="C103" s="164">
        <v>125</v>
      </c>
      <c r="D103" s="164">
        <v>17</v>
      </c>
      <c r="E103" s="164">
        <v>175</v>
      </c>
      <c r="F103" s="164">
        <v>88</v>
      </c>
      <c r="G103" s="164">
        <v>116</v>
      </c>
      <c r="H103" s="164">
        <v>126</v>
      </c>
      <c r="I103" s="164">
        <v>132</v>
      </c>
      <c r="J103" s="179">
        <f t="shared" si="30"/>
        <v>4.7619047619047672E-2</v>
      </c>
      <c r="K103" s="163">
        <f t="shared" si="29"/>
        <v>6</v>
      </c>
      <c r="L103" s="165">
        <f t="shared" si="28"/>
        <v>5.0293263065008614E-5</v>
      </c>
    </row>
    <row r="104" spans="1:12" x14ac:dyDescent="0.25">
      <c r="A104" s="162" t="s">
        <v>149</v>
      </c>
      <c r="B104" s="163" t="s">
        <v>136</v>
      </c>
      <c r="C104" s="164">
        <v>70</v>
      </c>
      <c r="D104" s="164">
        <v>38</v>
      </c>
      <c r="E104" s="164">
        <v>77</v>
      </c>
      <c r="F104" s="164">
        <v>157</v>
      </c>
      <c r="G104" s="164">
        <v>306</v>
      </c>
      <c r="H104" s="164">
        <v>146</v>
      </c>
      <c r="I104" s="164">
        <v>106</v>
      </c>
      <c r="J104" s="179">
        <f t="shared" si="30"/>
        <v>-0.27397260273972601</v>
      </c>
      <c r="K104" s="163">
        <f t="shared" si="29"/>
        <v>-40</v>
      </c>
      <c r="L104" s="165">
        <f t="shared" si="28"/>
        <v>4.0387014279476613E-5</v>
      </c>
    </row>
    <row r="105" spans="1:12" x14ac:dyDescent="0.25">
      <c r="A105" s="167" t="s">
        <v>150</v>
      </c>
      <c r="B105" s="168" t="s">
        <v>150</v>
      </c>
      <c r="C105" s="169">
        <f t="shared" ref="C105:I105" si="31">C97-SUM(C98:C104)</f>
        <v>1616</v>
      </c>
      <c r="D105" s="169">
        <f t="shared" si="31"/>
        <v>1259</v>
      </c>
      <c r="E105" s="169">
        <f t="shared" si="31"/>
        <v>2855</v>
      </c>
      <c r="F105" s="169">
        <f t="shared" si="31"/>
        <v>3825</v>
      </c>
      <c r="G105" s="169">
        <f t="shared" si="31"/>
        <v>4172</v>
      </c>
      <c r="H105" s="169">
        <f t="shared" si="31"/>
        <v>4260</v>
      </c>
      <c r="I105" s="169">
        <f t="shared" si="31"/>
        <v>3888</v>
      </c>
      <c r="J105" s="180">
        <f t="shared" si="30"/>
        <v>-8.7323943661971826E-2</v>
      </c>
      <c r="K105" s="168">
        <f>I105-H105</f>
        <v>-372</v>
      </c>
      <c r="L105" s="170">
        <f t="shared" si="28"/>
        <v>1.4813652030057083E-3</v>
      </c>
    </row>
    <row r="106" spans="1:12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4"/>
      <c r="K106" s="154"/>
      <c r="L106" s="153"/>
    </row>
    <row r="107" spans="1:12" x14ac:dyDescent="0.25">
      <c r="A107" s="1"/>
      <c r="B107" s="156" t="s">
        <v>73</v>
      </c>
      <c r="C107" s="176">
        <v>44636</v>
      </c>
      <c r="D107" s="176">
        <v>23724</v>
      </c>
      <c r="E107" s="176">
        <v>93148</v>
      </c>
      <c r="F107" s="176">
        <v>118579</v>
      </c>
      <c r="G107" s="176">
        <v>114920</v>
      </c>
      <c r="H107" s="176">
        <v>123607</v>
      </c>
      <c r="I107" s="176">
        <v>108629</v>
      </c>
      <c r="J107" s="177">
        <f>IFERROR(I107/H107-1,"-")</f>
        <v>-0.12117436714749164</v>
      </c>
      <c r="K107" s="176">
        <f>I107-H107</f>
        <v>-14978</v>
      </c>
      <c r="L107" s="177">
        <f t="shared" ref="L107:L119" si="32">I107/I$9</f>
        <v>4.1388688435521369E-2</v>
      </c>
    </row>
    <row r="108" spans="1:12" x14ac:dyDescent="0.25">
      <c r="A108" s="1" t="s">
        <v>101</v>
      </c>
      <c r="B108" s="159" t="s">
        <v>102</v>
      </c>
      <c r="C108" s="160">
        <v>9051</v>
      </c>
      <c r="D108" s="160">
        <v>13317</v>
      </c>
      <c r="E108" s="160">
        <v>16822</v>
      </c>
      <c r="F108" s="160">
        <v>21244</v>
      </c>
      <c r="G108" s="160">
        <v>19365</v>
      </c>
      <c r="H108" s="160">
        <v>21704</v>
      </c>
      <c r="I108" s="160">
        <v>17733</v>
      </c>
      <c r="J108" s="178">
        <f>IFERROR(I108/H108-1,"-")</f>
        <v>-0.18296166605234054</v>
      </c>
      <c r="K108" s="159">
        <f t="shared" ref="K108:K118" si="33">I108-H108</f>
        <v>-3971</v>
      </c>
      <c r="L108" s="161">
        <f t="shared" si="32"/>
        <v>6.7564426813014984E-3</v>
      </c>
    </row>
    <row r="109" spans="1:12" x14ac:dyDescent="0.25">
      <c r="A109" s="162" t="s">
        <v>108</v>
      </c>
      <c r="B109" s="163" t="s">
        <v>108</v>
      </c>
      <c r="C109" s="164">
        <v>1581</v>
      </c>
      <c r="D109" s="164">
        <v>12294</v>
      </c>
      <c r="E109" s="164">
        <v>7335</v>
      </c>
      <c r="F109" s="164">
        <v>8353</v>
      </c>
      <c r="G109" s="164">
        <v>5053</v>
      </c>
      <c r="H109" s="164">
        <v>7107</v>
      </c>
      <c r="I109" s="164">
        <v>9851</v>
      </c>
      <c r="J109" s="179">
        <f>IFERROR(I109/H109-1,"-")</f>
        <v>0.38609821302940772</v>
      </c>
      <c r="K109" s="163">
        <f t="shared" si="33"/>
        <v>2744</v>
      </c>
      <c r="L109" s="165">
        <f t="shared" si="32"/>
        <v>3.7533252610106051E-3</v>
      </c>
    </row>
    <row r="110" spans="1:12" x14ac:dyDescent="0.25">
      <c r="A110" s="162" t="s">
        <v>105</v>
      </c>
      <c r="B110" s="163" t="s">
        <v>105</v>
      </c>
      <c r="C110" s="164">
        <v>7470</v>
      </c>
      <c r="D110" s="164">
        <v>1023</v>
      </c>
      <c r="E110" s="164">
        <v>9487</v>
      </c>
      <c r="F110" s="164">
        <v>12891</v>
      </c>
      <c r="G110" s="164">
        <v>14312</v>
      </c>
      <c r="H110" s="164">
        <v>14597</v>
      </c>
      <c r="I110" s="164">
        <v>7882</v>
      </c>
      <c r="J110" s="179">
        <f>IFERROR(I110/H110-1,"-")</f>
        <v>-0.4600260327464547</v>
      </c>
      <c r="K110" s="163">
        <f t="shared" si="33"/>
        <v>-6715</v>
      </c>
      <c r="L110" s="165">
        <f t="shared" si="32"/>
        <v>3.0031174202908933E-3</v>
      </c>
    </row>
    <row r="111" spans="1:12" x14ac:dyDescent="0.25">
      <c r="A111" s="1"/>
      <c r="B111" s="159" t="s">
        <v>112</v>
      </c>
      <c r="C111" s="160">
        <v>35585</v>
      </c>
      <c r="D111" s="160">
        <v>10407</v>
      </c>
      <c r="E111" s="160">
        <v>76326</v>
      </c>
      <c r="F111" s="160">
        <v>97335</v>
      </c>
      <c r="G111" s="160">
        <v>95555</v>
      </c>
      <c r="H111" s="160">
        <v>101903</v>
      </c>
      <c r="I111" s="160">
        <v>90896</v>
      </c>
      <c r="J111" s="178">
        <f>IFERROR(I111/H111-1,"-")</f>
        <v>-0.1080144843625801</v>
      </c>
      <c r="K111" s="159">
        <f t="shared" si="33"/>
        <v>-11007</v>
      </c>
      <c r="L111" s="161">
        <f t="shared" si="32"/>
        <v>3.4632245754219873E-2</v>
      </c>
    </row>
    <row r="112" spans="1:12" s="57" customFormat="1" x14ac:dyDescent="0.25">
      <c r="B112" s="163" t="s">
        <v>115</v>
      </c>
      <c r="C112" s="164">
        <v>19611</v>
      </c>
      <c r="D112" s="164">
        <v>2112</v>
      </c>
      <c r="E112" s="164">
        <v>42810</v>
      </c>
      <c r="F112" s="164">
        <v>61097</v>
      </c>
      <c r="G112" s="164">
        <v>56393</v>
      </c>
      <c r="H112" s="164">
        <v>57812</v>
      </c>
      <c r="I112" s="164">
        <v>54161</v>
      </c>
      <c r="J112" s="179">
        <f t="shared" ref="J112:J119" si="34">IFERROR(I112/H112-1,"-")</f>
        <v>-6.3152978620355626E-2</v>
      </c>
      <c r="K112" s="163">
        <f t="shared" si="33"/>
        <v>-3651</v>
      </c>
      <c r="L112" s="165">
        <f t="shared" si="32"/>
        <v>2.0635859248969178E-2</v>
      </c>
    </row>
    <row r="113" spans="1:12" s="57" customFormat="1" x14ac:dyDescent="0.25">
      <c r="B113" s="163" t="s">
        <v>118</v>
      </c>
      <c r="C113" s="164">
        <v>2289</v>
      </c>
      <c r="D113" s="164">
        <v>2149</v>
      </c>
      <c r="E113" s="164">
        <v>3983</v>
      </c>
      <c r="F113" s="164">
        <v>5139</v>
      </c>
      <c r="G113" s="164">
        <v>4569</v>
      </c>
      <c r="H113" s="164">
        <v>5354</v>
      </c>
      <c r="I113" s="164">
        <v>5078</v>
      </c>
      <c r="J113" s="179">
        <f t="shared" si="34"/>
        <v>-5.1550242809114688E-2</v>
      </c>
      <c r="K113" s="163">
        <f t="shared" si="33"/>
        <v>-276</v>
      </c>
      <c r="L113" s="165">
        <f t="shared" si="32"/>
        <v>1.9347665897281345E-3</v>
      </c>
    </row>
    <row r="114" spans="1:12" x14ac:dyDescent="0.25">
      <c r="A114" s="1"/>
      <c r="B114" s="163" t="s">
        <v>121</v>
      </c>
      <c r="C114" s="164">
        <v>1751</v>
      </c>
      <c r="D114" s="164">
        <v>2585</v>
      </c>
      <c r="E114" s="164">
        <v>5028</v>
      </c>
      <c r="F114" s="164">
        <v>8339</v>
      </c>
      <c r="G114" s="164">
        <v>6203</v>
      </c>
      <c r="H114" s="164">
        <v>8062</v>
      </c>
      <c r="I114" s="164">
        <v>7208</v>
      </c>
      <c r="J114" s="179">
        <f t="shared" si="34"/>
        <v>-0.10592904986355745</v>
      </c>
      <c r="K114" s="163">
        <f t="shared" si="33"/>
        <v>-854</v>
      </c>
      <c r="L114" s="165">
        <f t="shared" si="32"/>
        <v>2.7463169710044096E-3</v>
      </c>
    </row>
    <row r="115" spans="1:12" x14ac:dyDescent="0.25">
      <c r="A115" s="1"/>
      <c r="B115" s="163" t="s">
        <v>128</v>
      </c>
      <c r="C115" s="164">
        <v>686</v>
      </c>
      <c r="D115" s="164">
        <v>183</v>
      </c>
      <c r="E115" s="164">
        <v>4096</v>
      </c>
      <c r="F115" s="164">
        <v>3612</v>
      </c>
      <c r="G115" s="164">
        <v>3937</v>
      </c>
      <c r="H115" s="164">
        <v>3878</v>
      </c>
      <c r="I115" s="164">
        <v>2022</v>
      </c>
      <c r="J115" s="179">
        <f t="shared" si="34"/>
        <v>-0.47859721505930897</v>
      </c>
      <c r="K115" s="163">
        <f t="shared" si="33"/>
        <v>-1856</v>
      </c>
      <c r="L115" s="165">
        <f t="shared" si="32"/>
        <v>7.7040134785945011E-4</v>
      </c>
    </row>
    <row r="116" spans="1:12" x14ac:dyDescent="0.25">
      <c r="A116" s="1"/>
      <c r="B116" s="163" t="s">
        <v>124</v>
      </c>
      <c r="C116" s="164">
        <v>1071</v>
      </c>
      <c r="D116" s="164">
        <v>565</v>
      </c>
      <c r="E116" s="164">
        <v>3095</v>
      </c>
      <c r="F116" s="164">
        <v>2616</v>
      </c>
      <c r="G116" s="164">
        <v>2841</v>
      </c>
      <c r="H116" s="164">
        <v>2777</v>
      </c>
      <c r="I116" s="164">
        <v>1741</v>
      </c>
      <c r="J116" s="179">
        <f t="shared" si="34"/>
        <v>-0.3730644580482535</v>
      </c>
      <c r="K116" s="163">
        <f t="shared" si="33"/>
        <v>-1036</v>
      </c>
      <c r="L116" s="165">
        <f t="shared" si="32"/>
        <v>6.6333765906196967E-4</v>
      </c>
    </row>
    <row r="117" spans="1:12" x14ac:dyDescent="0.25">
      <c r="A117" s="1"/>
      <c r="B117" s="163" t="s">
        <v>133</v>
      </c>
      <c r="C117" s="164">
        <v>440</v>
      </c>
      <c r="D117" s="164">
        <v>4</v>
      </c>
      <c r="E117" s="164">
        <v>557</v>
      </c>
      <c r="F117" s="164">
        <v>819</v>
      </c>
      <c r="G117" s="164">
        <v>1177</v>
      </c>
      <c r="H117" s="164">
        <v>954</v>
      </c>
      <c r="I117" s="164">
        <v>865</v>
      </c>
      <c r="J117" s="179">
        <f t="shared" si="34"/>
        <v>-9.3291404612159345E-2</v>
      </c>
      <c r="K117" s="163">
        <f t="shared" si="33"/>
        <v>-89</v>
      </c>
      <c r="L117" s="165">
        <f t="shared" si="32"/>
        <v>3.2957327690327613E-4</v>
      </c>
    </row>
    <row r="118" spans="1:12" x14ac:dyDescent="0.25">
      <c r="A118" s="162" t="s">
        <v>149</v>
      </c>
      <c r="B118" s="163" t="s">
        <v>136</v>
      </c>
      <c r="C118" s="164">
        <v>1160</v>
      </c>
      <c r="D118" s="164">
        <v>8</v>
      </c>
      <c r="E118" s="164">
        <v>821</v>
      </c>
      <c r="F118" s="164">
        <v>562</v>
      </c>
      <c r="G118" s="164">
        <v>1367</v>
      </c>
      <c r="H118" s="164">
        <v>830</v>
      </c>
      <c r="I118" s="164">
        <v>883</v>
      </c>
      <c r="J118" s="179">
        <f t="shared" si="34"/>
        <v>6.3855421686747071E-2</v>
      </c>
      <c r="K118" s="163">
        <f t="shared" si="33"/>
        <v>53</v>
      </c>
      <c r="L118" s="165">
        <f t="shared" si="32"/>
        <v>3.3643144913941369E-4</v>
      </c>
    </row>
    <row r="119" spans="1:12" x14ac:dyDescent="0.25">
      <c r="A119" s="167" t="s">
        <v>150</v>
      </c>
      <c r="B119" s="168" t="s">
        <v>150</v>
      </c>
      <c r="C119" s="169">
        <f t="shared" ref="C119:I119" si="35">C111-SUM(C112:C118)</f>
        <v>8577</v>
      </c>
      <c r="D119" s="169">
        <f t="shared" si="35"/>
        <v>2801</v>
      </c>
      <c r="E119" s="169">
        <f t="shared" si="35"/>
        <v>15936</v>
      </c>
      <c r="F119" s="169">
        <f t="shared" si="35"/>
        <v>15151</v>
      </c>
      <c r="G119" s="169">
        <f t="shared" si="35"/>
        <v>19068</v>
      </c>
      <c r="H119" s="169">
        <f t="shared" si="35"/>
        <v>22236</v>
      </c>
      <c r="I119" s="169">
        <f t="shared" si="35"/>
        <v>18938</v>
      </c>
      <c r="J119" s="180">
        <f t="shared" si="34"/>
        <v>-0.14831804281345562</v>
      </c>
      <c r="K119" s="168">
        <f>I119-H119</f>
        <v>-3298</v>
      </c>
      <c r="L119" s="170">
        <f t="shared" si="32"/>
        <v>7.2155592115540389E-3</v>
      </c>
    </row>
    <row r="120" spans="1:12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4"/>
      <c r="K120" s="154"/>
      <c r="L120" s="153"/>
    </row>
    <row r="121" spans="1:12" x14ac:dyDescent="0.25">
      <c r="A121" s="1"/>
      <c r="B121" s="156" t="s">
        <v>73</v>
      </c>
      <c r="C121" s="176">
        <v>55825</v>
      </c>
      <c r="D121" s="176">
        <v>46479</v>
      </c>
      <c r="E121" s="176">
        <v>91287</v>
      </c>
      <c r="F121" s="176">
        <v>113469</v>
      </c>
      <c r="G121" s="176">
        <v>110685</v>
      </c>
      <c r="H121" s="176">
        <v>125497</v>
      </c>
      <c r="I121" s="176">
        <v>132928</v>
      </c>
      <c r="J121" s="177">
        <f>IFERROR(I121/H121-1,"-")</f>
        <v>5.9212570818425903E-2</v>
      </c>
      <c r="K121" s="176">
        <f>I121-H121</f>
        <v>7431</v>
      </c>
      <c r="L121" s="177">
        <f t="shared" ref="L121:L133" si="36">I121/I$9</f>
        <v>5.064683994473837E-2</v>
      </c>
    </row>
    <row r="122" spans="1:12" x14ac:dyDescent="0.25">
      <c r="A122" s="1" t="s">
        <v>101</v>
      </c>
      <c r="B122" s="159" t="s">
        <v>102</v>
      </c>
      <c r="C122" s="160">
        <v>28023</v>
      </c>
      <c r="D122" s="160">
        <v>29299</v>
      </c>
      <c r="E122" s="160">
        <v>52148</v>
      </c>
      <c r="F122" s="160">
        <v>65366</v>
      </c>
      <c r="G122" s="160">
        <v>62115</v>
      </c>
      <c r="H122" s="160">
        <v>73703</v>
      </c>
      <c r="I122" s="160">
        <v>76041</v>
      </c>
      <c r="J122" s="178">
        <f>IFERROR(I122/H122-1,"-")</f>
        <v>3.1721910912717366E-2</v>
      </c>
      <c r="K122" s="159">
        <f t="shared" ref="K122:K132" si="37">I122-H122</f>
        <v>2338</v>
      </c>
      <c r="L122" s="161">
        <f t="shared" si="36"/>
        <v>2.8972348611563031E-2</v>
      </c>
    </row>
    <row r="123" spans="1:12" x14ac:dyDescent="0.25">
      <c r="A123" s="162" t="s">
        <v>108</v>
      </c>
      <c r="B123" s="163" t="s">
        <v>108</v>
      </c>
      <c r="C123" s="164">
        <v>14178</v>
      </c>
      <c r="D123" s="164">
        <v>15621</v>
      </c>
      <c r="E123" s="164">
        <v>25347</v>
      </c>
      <c r="F123" s="164">
        <v>30009</v>
      </c>
      <c r="G123" s="164">
        <v>26749</v>
      </c>
      <c r="H123" s="164">
        <v>36212</v>
      </c>
      <c r="I123" s="164">
        <v>36628</v>
      </c>
      <c r="J123" s="179">
        <f>IFERROR(I123/H123-1,"-")</f>
        <v>1.1487904562023532E-2</v>
      </c>
      <c r="K123" s="163">
        <f t="shared" si="37"/>
        <v>416</v>
      </c>
      <c r="L123" s="165">
        <f t="shared" si="36"/>
        <v>1.3955618481402542E-2</v>
      </c>
    </row>
    <row r="124" spans="1:12" x14ac:dyDescent="0.25">
      <c r="A124" s="162" t="s">
        <v>105</v>
      </c>
      <c r="B124" s="163" t="s">
        <v>105</v>
      </c>
      <c r="C124" s="164">
        <v>13845</v>
      </c>
      <c r="D124" s="164">
        <v>13678</v>
      </c>
      <c r="E124" s="164">
        <v>26801</v>
      </c>
      <c r="F124" s="164">
        <v>35357</v>
      </c>
      <c r="G124" s="164">
        <v>35366</v>
      </c>
      <c r="H124" s="164">
        <v>37491</v>
      </c>
      <c r="I124" s="164">
        <v>39413</v>
      </c>
      <c r="J124" s="179">
        <f>IFERROR(I124/H124-1,"-")</f>
        <v>5.1265637086234106E-2</v>
      </c>
      <c r="K124" s="163">
        <f t="shared" si="37"/>
        <v>1922</v>
      </c>
      <c r="L124" s="165">
        <f t="shared" si="36"/>
        <v>1.5016730130160489E-2</v>
      </c>
    </row>
    <row r="125" spans="1:12" x14ac:dyDescent="0.25">
      <c r="A125" s="1"/>
      <c r="B125" s="159" t="s">
        <v>112</v>
      </c>
      <c r="C125" s="160">
        <v>27802</v>
      </c>
      <c r="D125" s="160">
        <v>17180</v>
      </c>
      <c r="E125" s="160">
        <v>39139</v>
      </c>
      <c r="F125" s="160">
        <v>48103</v>
      </c>
      <c r="G125" s="160">
        <v>48570</v>
      </c>
      <c r="H125" s="160">
        <v>51794</v>
      </c>
      <c r="I125" s="160">
        <v>56887</v>
      </c>
      <c r="J125" s="178">
        <f>IFERROR(I125/H125-1,"-")</f>
        <v>9.8331853110398937E-2</v>
      </c>
      <c r="K125" s="159">
        <f t="shared" si="37"/>
        <v>5093</v>
      </c>
      <c r="L125" s="161">
        <f t="shared" si="36"/>
        <v>2.1674491333175342E-2</v>
      </c>
    </row>
    <row r="126" spans="1:12" s="57" customFormat="1" x14ac:dyDescent="0.25">
      <c r="B126" s="163" t="s">
        <v>115</v>
      </c>
      <c r="C126" s="164">
        <v>3076</v>
      </c>
      <c r="D126" s="164">
        <v>517</v>
      </c>
      <c r="E126" s="164">
        <v>3953</v>
      </c>
      <c r="F126" s="164">
        <v>5519</v>
      </c>
      <c r="G126" s="164">
        <v>5903</v>
      </c>
      <c r="H126" s="164">
        <v>5502</v>
      </c>
      <c r="I126" s="164">
        <v>5358</v>
      </c>
      <c r="J126" s="179">
        <f t="shared" ref="J126:J133" si="38">IFERROR(I126/H126-1,"-")</f>
        <v>-2.6172300981461283E-2</v>
      </c>
      <c r="K126" s="163">
        <f t="shared" si="37"/>
        <v>-144</v>
      </c>
      <c r="L126" s="165">
        <f t="shared" si="36"/>
        <v>2.0414492689569408E-3</v>
      </c>
    </row>
    <row r="127" spans="1:12" s="57" customFormat="1" x14ac:dyDescent="0.25">
      <c r="B127" s="163" t="s">
        <v>118</v>
      </c>
      <c r="C127" s="164">
        <v>3190</v>
      </c>
      <c r="D127" s="164">
        <v>1835</v>
      </c>
      <c r="E127" s="164">
        <v>4773</v>
      </c>
      <c r="F127" s="164">
        <v>7688</v>
      </c>
      <c r="G127" s="164">
        <v>7373</v>
      </c>
      <c r="H127" s="164">
        <v>8241</v>
      </c>
      <c r="I127" s="164">
        <v>8989</v>
      </c>
      <c r="J127" s="179">
        <f t="shared" si="38"/>
        <v>9.0765683776240724E-2</v>
      </c>
      <c r="K127" s="163">
        <f t="shared" si="37"/>
        <v>748</v>
      </c>
      <c r="L127" s="165">
        <f t="shared" si="36"/>
        <v>3.4248950128133518E-3</v>
      </c>
    </row>
    <row r="128" spans="1:12" x14ac:dyDescent="0.25">
      <c r="A128" s="1"/>
      <c r="B128" s="163" t="s">
        <v>121</v>
      </c>
      <c r="C128" s="164">
        <v>2062</v>
      </c>
      <c r="D128" s="164">
        <v>2607</v>
      </c>
      <c r="E128" s="164">
        <v>3912</v>
      </c>
      <c r="F128" s="164">
        <v>4324</v>
      </c>
      <c r="G128" s="164">
        <v>4086</v>
      </c>
      <c r="H128" s="164">
        <v>4103</v>
      </c>
      <c r="I128" s="164">
        <v>4473</v>
      </c>
      <c r="J128" s="179">
        <f t="shared" si="38"/>
        <v>9.0177918596149098E-2</v>
      </c>
      <c r="K128" s="163">
        <f t="shared" si="37"/>
        <v>370</v>
      </c>
      <c r="L128" s="165">
        <f t="shared" si="36"/>
        <v>1.7042558006801782E-3</v>
      </c>
    </row>
    <row r="129" spans="1:12" x14ac:dyDescent="0.25">
      <c r="A129" s="1"/>
      <c r="B129" s="163" t="s">
        <v>128</v>
      </c>
      <c r="C129" s="164">
        <v>560</v>
      </c>
      <c r="D129" s="164">
        <v>244</v>
      </c>
      <c r="E129" s="164">
        <v>1125</v>
      </c>
      <c r="F129" s="164">
        <v>1210</v>
      </c>
      <c r="G129" s="164">
        <v>1237</v>
      </c>
      <c r="H129" s="164">
        <v>1290</v>
      </c>
      <c r="I129" s="164">
        <v>1526</v>
      </c>
      <c r="J129" s="179">
        <f t="shared" si="38"/>
        <v>0.1829457364341085</v>
      </c>
      <c r="K129" s="163">
        <f t="shared" si="37"/>
        <v>236</v>
      </c>
      <c r="L129" s="165">
        <f t="shared" si="36"/>
        <v>5.8142060179699356E-4</v>
      </c>
    </row>
    <row r="130" spans="1:12" x14ac:dyDescent="0.25">
      <c r="A130" s="1"/>
      <c r="B130" s="163" t="s">
        <v>124</v>
      </c>
      <c r="C130" s="164">
        <v>480</v>
      </c>
      <c r="D130" s="164">
        <v>255</v>
      </c>
      <c r="E130" s="164">
        <v>836</v>
      </c>
      <c r="F130" s="164">
        <v>921</v>
      </c>
      <c r="G130" s="164">
        <v>957</v>
      </c>
      <c r="H130" s="164">
        <v>1076</v>
      </c>
      <c r="I130" s="164">
        <v>1159</v>
      </c>
      <c r="J130" s="179">
        <f t="shared" si="38"/>
        <v>7.713754646840143E-2</v>
      </c>
      <c r="K130" s="163">
        <f t="shared" si="37"/>
        <v>83</v>
      </c>
      <c r="L130" s="165">
        <f t="shared" si="36"/>
        <v>4.415900900935226E-4</v>
      </c>
    </row>
    <row r="131" spans="1:12" x14ac:dyDescent="0.25">
      <c r="A131" s="1"/>
      <c r="B131" s="163" t="s">
        <v>133</v>
      </c>
      <c r="C131" s="164">
        <v>673</v>
      </c>
      <c r="D131" s="164">
        <v>31</v>
      </c>
      <c r="E131" s="164">
        <v>577</v>
      </c>
      <c r="F131" s="164">
        <v>786</v>
      </c>
      <c r="G131" s="164">
        <v>883</v>
      </c>
      <c r="H131" s="164">
        <v>707</v>
      </c>
      <c r="I131" s="164">
        <v>559</v>
      </c>
      <c r="J131" s="179">
        <f t="shared" si="38"/>
        <v>-0.20933521923620935</v>
      </c>
      <c r="K131" s="163">
        <f t="shared" si="37"/>
        <v>-148</v>
      </c>
      <c r="L131" s="165">
        <f t="shared" si="36"/>
        <v>2.12984348888938E-4</v>
      </c>
    </row>
    <row r="132" spans="1:12" x14ac:dyDescent="0.25">
      <c r="A132" s="162" t="s">
        <v>149</v>
      </c>
      <c r="B132" s="163" t="s">
        <v>136</v>
      </c>
      <c r="C132" s="164">
        <v>1018</v>
      </c>
      <c r="D132" s="164">
        <v>122</v>
      </c>
      <c r="E132" s="164">
        <v>1021</v>
      </c>
      <c r="F132" s="164">
        <v>1481</v>
      </c>
      <c r="G132" s="164">
        <v>1415</v>
      </c>
      <c r="H132" s="164">
        <v>1369</v>
      </c>
      <c r="I132" s="164">
        <v>1237</v>
      </c>
      <c r="J132" s="179">
        <f t="shared" si="38"/>
        <v>-9.6420745069393687E-2</v>
      </c>
      <c r="K132" s="163">
        <f t="shared" si="37"/>
        <v>-132</v>
      </c>
      <c r="L132" s="165">
        <f t="shared" si="36"/>
        <v>4.7130883645011862E-4</v>
      </c>
    </row>
    <row r="133" spans="1:12" x14ac:dyDescent="0.25">
      <c r="A133" s="167" t="s">
        <v>150</v>
      </c>
      <c r="B133" s="168" t="s">
        <v>150</v>
      </c>
      <c r="C133" s="169">
        <f t="shared" ref="C133:I133" si="39">C125-SUM(C126:C132)</f>
        <v>16743</v>
      </c>
      <c r="D133" s="169">
        <f t="shared" si="39"/>
        <v>11569</v>
      </c>
      <c r="E133" s="169">
        <f t="shared" si="39"/>
        <v>22942</v>
      </c>
      <c r="F133" s="169">
        <f t="shared" si="39"/>
        <v>26174</v>
      </c>
      <c r="G133" s="169">
        <f t="shared" si="39"/>
        <v>26716</v>
      </c>
      <c r="H133" s="169">
        <f t="shared" si="39"/>
        <v>29506</v>
      </c>
      <c r="I133" s="169">
        <f t="shared" si="39"/>
        <v>33586</v>
      </c>
      <c r="J133" s="180">
        <f t="shared" si="38"/>
        <v>0.13827696061817929</v>
      </c>
      <c r="K133" s="168">
        <f>I133-H133</f>
        <v>4080</v>
      </c>
      <c r="L133" s="170">
        <f t="shared" si="36"/>
        <v>1.2796587373495299E-2</v>
      </c>
    </row>
    <row r="134" spans="1:12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4"/>
      <c r="K134" s="154"/>
      <c r="L134" s="153"/>
    </row>
    <row r="135" spans="1:12" x14ac:dyDescent="0.25">
      <c r="A135" s="1"/>
      <c r="B135" s="156" t="s">
        <v>73</v>
      </c>
      <c r="C135" s="176">
        <v>65963</v>
      </c>
      <c r="D135" s="176">
        <v>33259</v>
      </c>
      <c r="E135" s="176">
        <v>122713</v>
      </c>
      <c r="F135" s="176">
        <v>133909</v>
      </c>
      <c r="G135" s="176">
        <v>144232</v>
      </c>
      <c r="H135" s="176">
        <v>135717</v>
      </c>
      <c r="I135" s="176">
        <v>140784</v>
      </c>
      <c r="J135" s="177">
        <f>IFERROR(I135/H135-1,"-")</f>
        <v>3.733504277282873E-2</v>
      </c>
      <c r="K135" s="176">
        <f>I135-H135</f>
        <v>5067</v>
      </c>
      <c r="L135" s="177">
        <f t="shared" ref="L135:L147" si="40">I135/I$9</f>
        <v>5.3640051116243731E-2</v>
      </c>
    </row>
    <row r="136" spans="1:12" x14ac:dyDescent="0.25">
      <c r="A136" s="1" t="s">
        <v>101</v>
      </c>
      <c r="B136" s="159" t="s">
        <v>102</v>
      </c>
      <c r="C136" s="160">
        <v>2995</v>
      </c>
      <c r="D136" s="160">
        <v>18893</v>
      </c>
      <c r="E136" s="160">
        <v>10338</v>
      </c>
      <c r="F136" s="160">
        <v>12143</v>
      </c>
      <c r="G136" s="160">
        <v>9028</v>
      </c>
      <c r="H136" s="160">
        <v>7232</v>
      </c>
      <c r="I136" s="160">
        <v>12937</v>
      </c>
      <c r="J136" s="178">
        <f>IFERROR(I136/H136-1,"-")</f>
        <v>0.78885508849557517</v>
      </c>
      <c r="K136" s="159">
        <f t="shared" ref="K136:K146" si="41">I136-H136</f>
        <v>5705</v>
      </c>
      <c r="L136" s="161">
        <f t="shared" si="40"/>
        <v>4.9291207899395187E-3</v>
      </c>
    </row>
    <row r="137" spans="1:12" x14ac:dyDescent="0.25">
      <c r="A137" s="162" t="s">
        <v>108</v>
      </c>
      <c r="B137" s="163" t="s">
        <v>108</v>
      </c>
      <c r="C137" s="164">
        <v>1936</v>
      </c>
      <c r="D137" s="164">
        <v>16498</v>
      </c>
      <c r="E137" s="164">
        <v>6937</v>
      </c>
      <c r="F137" s="164">
        <v>7967</v>
      </c>
      <c r="G137" s="164">
        <v>5382</v>
      </c>
      <c r="H137" s="164">
        <v>3102</v>
      </c>
      <c r="I137" s="164">
        <v>7321</v>
      </c>
      <c r="J137" s="179">
        <f>IFERROR(I137/H137-1,"-")</f>
        <v>1.3600902643455837</v>
      </c>
      <c r="K137" s="163">
        <f t="shared" si="41"/>
        <v>4219</v>
      </c>
      <c r="L137" s="165">
        <f t="shared" si="40"/>
        <v>2.7893710522646064E-3</v>
      </c>
    </row>
    <row r="138" spans="1:12" x14ac:dyDescent="0.25">
      <c r="A138" s="162" t="s">
        <v>105</v>
      </c>
      <c r="B138" s="163" t="s">
        <v>105</v>
      </c>
      <c r="C138" s="164">
        <v>1059</v>
      </c>
      <c r="D138" s="164">
        <v>2395</v>
      </c>
      <c r="E138" s="164">
        <v>3401</v>
      </c>
      <c r="F138" s="164">
        <v>4176</v>
      </c>
      <c r="G138" s="164">
        <v>3646</v>
      </c>
      <c r="H138" s="164">
        <v>4130</v>
      </c>
      <c r="I138" s="164">
        <v>5616</v>
      </c>
      <c r="J138" s="179">
        <f>IFERROR(I138/H138-1,"-")</f>
        <v>0.35980629539951581</v>
      </c>
      <c r="K138" s="163">
        <f t="shared" si="41"/>
        <v>1486</v>
      </c>
      <c r="L138" s="165">
        <f t="shared" si="40"/>
        <v>2.1397497376749119E-3</v>
      </c>
    </row>
    <row r="139" spans="1:12" x14ac:dyDescent="0.25">
      <c r="A139" s="1"/>
      <c r="B139" s="159" t="s">
        <v>112</v>
      </c>
      <c r="C139" s="160">
        <v>62968</v>
      </c>
      <c r="D139" s="160">
        <v>14366</v>
      </c>
      <c r="E139" s="160">
        <v>112375</v>
      </c>
      <c r="F139" s="160">
        <v>121766</v>
      </c>
      <c r="G139" s="160">
        <v>135204</v>
      </c>
      <c r="H139" s="160">
        <v>128485</v>
      </c>
      <c r="I139" s="160">
        <v>127847</v>
      </c>
      <c r="J139" s="178">
        <f>IFERROR(I139/H139-1,"-")</f>
        <v>-4.9655601821224638E-3</v>
      </c>
      <c r="K139" s="159">
        <f t="shared" si="41"/>
        <v>-638</v>
      </c>
      <c r="L139" s="161">
        <f t="shared" si="40"/>
        <v>4.8710930326304212E-2</v>
      </c>
    </row>
    <row r="140" spans="1:12" s="57" customFormat="1" x14ac:dyDescent="0.25">
      <c r="B140" s="163" t="s">
        <v>115</v>
      </c>
      <c r="C140" s="164">
        <v>28766</v>
      </c>
      <c r="D140" s="164">
        <v>492</v>
      </c>
      <c r="E140" s="164">
        <v>45358</v>
      </c>
      <c r="F140" s="164">
        <v>47200</v>
      </c>
      <c r="G140" s="164">
        <v>56087</v>
      </c>
      <c r="H140" s="164">
        <v>56697</v>
      </c>
      <c r="I140" s="164">
        <v>53913</v>
      </c>
      <c r="J140" s="179">
        <f t="shared" ref="J140:J147" si="42">IFERROR(I140/H140-1,"-")</f>
        <v>-4.9103127149584647E-2</v>
      </c>
      <c r="K140" s="163">
        <f t="shared" si="41"/>
        <v>-2784</v>
      </c>
      <c r="L140" s="165">
        <f t="shared" si="40"/>
        <v>2.0541368875937951E-2</v>
      </c>
    </row>
    <row r="141" spans="1:12" s="57" customFormat="1" x14ac:dyDescent="0.25">
      <c r="B141" s="163" t="s">
        <v>118</v>
      </c>
      <c r="C141" s="164">
        <v>4028</v>
      </c>
      <c r="D141" s="164">
        <v>1525</v>
      </c>
      <c r="E141" s="164">
        <v>7795</v>
      </c>
      <c r="F141" s="164">
        <v>10773</v>
      </c>
      <c r="G141" s="164">
        <v>13051</v>
      </c>
      <c r="H141" s="164">
        <v>11017</v>
      </c>
      <c r="I141" s="164">
        <v>11406</v>
      </c>
      <c r="J141" s="179">
        <f t="shared" si="42"/>
        <v>3.530906780430243E-2</v>
      </c>
      <c r="K141" s="163">
        <f t="shared" si="41"/>
        <v>389</v>
      </c>
      <c r="L141" s="165">
        <f t="shared" si="40"/>
        <v>4.3457951402991538E-3</v>
      </c>
    </row>
    <row r="142" spans="1:12" x14ac:dyDescent="0.25">
      <c r="A142" s="1"/>
      <c r="B142" s="163" t="s">
        <v>121</v>
      </c>
      <c r="C142" s="164">
        <v>4260</v>
      </c>
      <c r="D142" s="164">
        <v>4627</v>
      </c>
      <c r="E142" s="164">
        <v>13698</v>
      </c>
      <c r="F142" s="164">
        <v>12723</v>
      </c>
      <c r="G142" s="164">
        <v>14099</v>
      </c>
      <c r="H142" s="164">
        <v>11428</v>
      </c>
      <c r="I142" s="164">
        <v>12158</v>
      </c>
      <c r="J142" s="179">
        <f t="shared" si="42"/>
        <v>6.3878193909695513E-2</v>
      </c>
      <c r="K142" s="163">
        <f t="shared" si="41"/>
        <v>730</v>
      </c>
      <c r="L142" s="165">
        <f t="shared" si="40"/>
        <v>4.6323143359422326E-3</v>
      </c>
    </row>
    <row r="143" spans="1:12" x14ac:dyDescent="0.25">
      <c r="A143" s="1"/>
      <c r="B143" s="163" t="s">
        <v>128</v>
      </c>
      <c r="C143" s="164">
        <v>933</v>
      </c>
      <c r="D143" s="164">
        <v>192</v>
      </c>
      <c r="E143" s="164">
        <v>5130</v>
      </c>
      <c r="F143" s="164">
        <v>4718</v>
      </c>
      <c r="G143" s="164">
        <v>3691</v>
      </c>
      <c r="H143" s="164">
        <v>3198</v>
      </c>
      <c r="I143" s="164">
        <v>2663</v>
      </c>
      <c r="J143" s="179">
        <f t="shared" si="42"/>
        <v>-0.16729205753595999</v>
      </c>
      <c r="K143" s="163">
        <f t="shared" si="41"/>
        <v>-535</v>
      </c>
      <c r="L143" s="165">
        <f t="shared" si="40"/>
        <v>1.0146284813796814E-3</v>
      </c>
    </row>
    <row r="144" spans="1:12" x14ac:dyDescent="0.25">
      <c r="A144" s="1"/>
      <c r="B144" s="163" t="s">
        <v>124</v>
      </c>
      <c r="C144" s="164">
        <v>1112</v>
      </c>
      <c r="D144" s="164">
        <v>393</v>
      </c>
      <c r="E144" s="164">
        <v>2475</v>
      </c>
      <c r="F144" s="164">
        <v>2470</v>
      </c>
      <c r="G144" s="164">
        <v>3060</v>
      </c>
      <c r="H144" s="164">
        <v>2329</v>
      </c>
      <c r="I144" s="164">
        <v>2425</v>
      </c>
      <c r="J144" s="179">
        <f t="shared" si="42"/>
        <v>4.1219407471017711E-2</v>
      </c>
      <c r="K144" s="163">
        <f t="shared" si="41"/>
        <v>96</v>
      </c>
      <c r="L144" s="165">
        <f t="shared" si="40"/>
        <v>9.2394820403519614E-4</v>
      </c>
    </row>
    <row r="145" spans="1:12" x14ac:dyDescent="0.25">
      <c r="A145" s="1"/>
      <c r="B145" s="163" t="s">
        <v>133</v>
      </c>
      <c r="C145" s="164">
        <v>2356</v>
      </c>
      <c r="D145" s="164">
        <v>36</v>
      </c>
      <c r="E145" s="164">
        <v>2272</v>
      </c>
      <c r="F145" s="164">
        <v>2745</v>
      </c>
      <c r="G145" s="164">
        <v>2467</v>
      </c>
      <c r="H145" s="164">
        <v>2672</v>
      </c>
      <c r="I145" s="164">
        <v>2247</v>
      </c>
      <c r="J145" s="179">
        <f t="shared" si="42"/>
        <v>-0.15905688622754488</v>
      </c>
      <c r="K145" s="163">
        <f t="shared" si="41"/>
        <v>-425</v>
      </c>
      <c r="L145" s="165">
        <f t="shared" si="40"/>
        <v>8.5612850081116939E-4</v>
      </c>
    </row>
    <row r="146" spans="1:12" x14ac:dyDescent="0.25">
      <c r="A146" s="162" t="s">
        <v>149</v>
      </c>
      <c r="B146" s="163" t="s">
        <v>136</v>
      </c>
      <c r="C146" s="164">
        <v>4700</v>
      </c>
      <c r="D146" s="164">
        <v>49</v>
      </c>
      <c r="E146" s="164">
        <v>1093</v>
      </c>
      <c r="F146" s="164">
        <v>2006</v>
      </c>
      <c r="G146" s="164">
        <v>1966</v>
      </c>
      <c r="H146" s="164">
        <v>1318</v>
      </c>
      <c r="I146" s="164">
        <v>1413</v>
      </c>
      <c r="J146" s="179">
        <f t="shared" si="42"/>
        <v>7.2078907435508377E-2</v>
      </c>
      <c r="K146" s="163">
        <f t="shared" si="41"/>
        <v>95</v>
      </c>
      <c r="L146" s="165">
        <f t="shared" si="40"/>
        <v>5.383665205367968E-4</v>
      </c>
    </row>
    <row r="147" spans="1:12" x14ac:dyDescent="0.25">
      <c r="A147" s="167" t="s">
        <v>150</v>
      </c>
      <c r="B147" s="168" t="s">
        <v>150</v>
      </c>
      <c r="C147" s="169">
        <f t="shared" ref="C147:I147" si="43">C139-SUM(C140:C146)</f>
        <v>16813</v>
      </c>
      <c r="D147" s="169">
        <f t="shared" si="43"/>
        <v>7052</v>
      </c>
      <c r="E147" s="169">
        <f t="shared" si="43"/>
        <v>34554</v>
      </c>
      <c r="F147" s="169">
        <f t="shared" si="43"/>
        <v>39131</v>
      </c>
      <c r="G147" s="169">
        <f t="shared" si="43"/>
        <v>40783</v>
      </c>
      <c r="H147" s="169">
        <f t="shared" si="43"/>
        <v>39826</v>
      </c>
      <c r="I147" s="169">
        <f t="shared" si="43"/>
        <v>41622</v>
      </c>
      <c r="J147" s="180">
        <f t="shared" si="42"/>
        <v>4.5096168332245279E-2</v>
      </c>
      <c r="K147" s="168">
        <f>I147-H147</f>
        <v>1796</v>
      </c>
      <c r="L147" s="170">
        <f t="shared" si="40"/>
        <v>1.5858380267362034E-2</v>
      </c>
    </row>
    <row r="148" spans="1:12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4"/>
      <c r="K148" s="154"/>
      <c r="L148" s="153"/>
    </row>
    <row r="149" spans="1:12" x14ac:dyDescent="0.25">
      <c r="A149" s="1"/>
      <c r="B149" s="156" t="s">
        <v>73</v>
      </c>
      <c r="C149" s="176">
        <v>30682</v>
      </c>
      <c r="D149" s="176">
        <v>18252</v>
      </c>
      <c r="E149" s="176">
        <v>52240</v>
      </c>
      <c r="F149" s="176">
        <v>59561</v>
      </c>
      <c r="G149" s="176">
        <v>62550</v>
      </c>
      <c r="H149" s="176">
        <v>58534</v>
      </c>
      <c r="I149" s="176">
        <v>49576</v>
      </c>
      <c r="J149" s="177">
        <f>IFERROR(I149/H149-1,"-")</f>
        <v>-0.15303925923394945</v>
      </c>
      <c r="K149" s="176">
        <f>I149-H149</f>
        <v>-8958</v>
      </c>
      <c r="L149" s="177">
        <f t="shared" ref="L149:L161" si="44">I149/I$9</f>
        <v>1.8888930376597477E-2</v>
      </c>
    </row>
    <row r="150" spans="1:12" x14ac:dyDescent="0.25">
      <c r="A150" s="1" t="s">
        <v>101</v>
      </c>
      <c r="B150" s="159" t="s">
        <v>102</v>
      </c>
      <c r="C150" s="160">
        <v>10661</v>
      </c>
      <c r="D150" s="160">
        <v>12143</v>
      </c>
      <c r="E150" s="160">
        <v>25887</v>
      </c>
      <c r="F150" s="160">
        <v>26374</v>
      </c>
      <c r="G150" s="160">
        <v>25342</v>
      </c>
      <c r="H150" s="160">
        <v>21706</v>
      </c>
      <c r="I150" s="160">
        <v>14525</v>
      </c>
      <c r="J150" s="178">
        <f>IFERROR(I150/H150-1,"-")</f>
        <v>-0.33083018520224827</v>
      </c>
      <c r="K150" s="159">
        <f t="shared" ref="K150:K160" si="45">I150-H150</f>
        <v>-7181</v>
      </c>
      <c r="L150" s="161">
        <f t="shared" si="44"/>
        <v>5.5341639849943195E-3</v>
      </c>
    </row>
    <row r="151" spans="1:12" x14ac:dyDescent="0.25">
      <c r="A151" s="162" t="s">
        <v>108</v>
      </c>
      <c r="B151" s="163" t="s">
        <v>108</v>
      </c>
      <c r="C151" s="164">
        <v>5149</v>
      </c>
      <c r="D151" s="164">
        <v>10815</v>
      </c>
      <c r="E151" s="164">
        <v>17312</v>
      </c>
      <c r="F151" s="164">
        <v>17961</v>
      </c>
      <c r="G151" s="164">
        <v>17763</v>
      </c>
      <c r="H151" s="164">
        <v>14010</v>
      </c>
      <c r="I151" s="164">
        <v>5392</v>
      </c>
      <c r="J151" s="179">
        <f>IFERROR(I151/H151-1,"-")</f>
        <v>-0.61513204853675951</v>
      </c>
      <c r="K151" s="163">
        <f t="shared" si="45"/>
        <v>-8618</v>
      </c>
      <c r="L151" s="165">
        <f t="shared" si="44"/>
        <v>2.0544035942918672E-3</v>
      </c>
    </row>
    <row r="152" spans="1:12" x14ac:dyDescent="0.25">
      <c r="A152" s="162" t="s">
        <v>105</v>
      </c>
      <c r="B152" s="163" t="s">
        <v>105</v>
      </c>
      <c r="C152" s="164">
        <v>5512</v>
      </c>
      <c r="D152" s="164">
        <v>1328</v>
      </c>
      <c r="E152" s="164">
        <v>8575</v>
      </c>
      <c r="F152" s="164">
        <v>8413</v>
      </c>
      <c r="G152" s="164">
        <v>7579</v>
      </c>
      <c r="H152" s="164">
        <v>7696</v>
      </c>
      <c r="I152" s="164">
        <v>9133</v>
      </c>
      <c r="J152" s="179">
        <f>IFERROR(I152/H152-1,"-")</f>
        <v>0.18672037422037424</v>
      </c>
      <c r="K152" s="163">
        <f t="shared" si="45"/>
        <v>1437</v>
      </c>
      <c r="L152" s="165">
        <f t="shared" si="44"/>
        <v>3.4797603907024523E-3</v>
      </c>
    </row>
    <row r="153" spans="1:12" x14ac:dyDescent="0.25">
      <c r="A153" s="1"/>
      <c r="B153" s="159" t="s">
        <v>112</v>
      </c>
      <c r="C153" s="160">
        <v>20021</v>
      </c>
      <c r="D153" s="160">
        <v>6109</v>
      </c>
      <c r="E153" s="160">
        <v>26353</v>
      </c>
      <c r="F153" s="160">
        <v>33187</v>
      </c>
      <c r="G153" s="160">
        <v>37208</v>
      </c>
      <c r="H153" s="160">
        <v>36828</v>
      </c>
      <c r="I153" s="160">
        <v>35051</v>
      </c>
      <c r="J153" s="178">
        <f>IFERROR(I153/H153-1,"-")</f>
        <v>-4.8251330509395007E-2</v>
      </c>
      <c r="K153" s="159">
        <f t="shared" si="45"/>
        <v>-1777</v>
      </c>
      <c r="L153" s="161">
        <f t="shared" si="44"/>
        <v>1.3354766391603158E-2</v>
      </c>
    </row>
    <row r="154" spans="1:12" s="57" customFormat="1" x14ac:dyDescent="0.25">
      <c r="B154" s="163" t="s">
        <v>115</v>
      </c>
      <c r="C154" s="164">
        <v>5878</v>
      </c>
      <c r="D154" s="164">
        <v>235</v>
      </c>
      <c r="E154" s="164">
        <v>8984</v>
      </c>
      <c r="F154" s="164">
        <v>11077</v>
      </c>
      <c r="G154" s="164">
        <v>11470</v>
      </c>
      <c r="H154" s="164">
        <v>8908</v>
      </c>
      <c r="I154" s="164">
        <v>9646</v>
      </c>
      <c r="J154" s="179">
        <f t="shared" ref="J154:J161" si="46">IFERROR(I154/H154-1,"-")</f>
        <v>8.2846879209699242E-2</v>
      </c>
      <c r="K154" s="163">
        <f t="shared" si="45"/>
        <v>738</v>
      </c>
      <c r="L154" s="165">
        <f t="shared" si="44"/>
        <v>3.6752182994323718E-3</v>
      </c>
    </row>
    <row r="155" spans="1:12" s="57" customFormat="1" x14ac:dyDescent="0.25">
      <c r="B155" s="163" t="s">
        <v>118</v>
      </c>
      <c r="C155" s="164">
        <v>5923</v>
      </c>
      <c r="D155" s="164">
        <v>1275</v>
      </c>
      <c r="E155" s="164">
        <v>6658</v>
      </c>
      <c r="F155" s="164">
        <v>7235</v>
      </c>
      <c r="G155" s="164">
        <v>7946</v>
      </c>
      <c r="H155" s="164">
        <v>7480</v>
      </c>
      <c r="I155" s="164">
        <v>7356</v>
      </c>
      <c r="J155" s="179">
        <f t="shared" si="46"/>
        <v>-1.6577540106951894E-2</v>
      </c>
      <c r="K155" s="163">
        <f t="shared" si="45"/>
        <v>-124</v>
      </c>
      <c r="L155" s="165">
        <f t="shared" si="44"/>
        <v>2.8027063871682075E-3</v>
      </c>
    </row>
    <row r="156" spans="1:12" x14ac:dyDescent="0.25">
      <c r="A156" s="1"/>
      <c r="B156" s="163" t="s">
        <v>121</v>
      </c>
      <c r="C156" s="164">
        <v>2096</v>
      </c>
      <c r="D156" s="164">
        <v>1750</v>
      </c>
      <c r="E156" s="164">
        <v>2877</v>
      </c>
      <c r="F156" s="164">
        <v>4612</v>
      </c>
      <c r="G156" s="164">
        <v>5322</v>
      </c>
      <c r="H156" s="164">
        <v>8321</v>
      </c>
      <c r="I156" s="164">
        <v>6776</v>
      </c>
      <c r="J156" s="179">
        <f t="shared" si="46"/>
        <v>-0.18567479870207904</v>
      </c>
      <c r="K156" s="163">
        <f t="shared" si="45"/>
        <v>-1545</v>
      </c>
      <c r="L156" s="165">
        <f t="shared" si="44"/>
        <v>2.581720837337109E-3</v>
      </c>
    </row>
    <row r="157" spans="1:12" x14ac:dyDescent="0.25">
      <c r="A157" s="1"/>
      <c r="B157" s="163" t="s">
        <v>128</v>
      </c>
      <c r="C157" s="164">
        <v>667</v>
      </c>
      <c r="D157" s="164">
        <v>198</v>
      </c>
      <c r="E157" s="164">
        <v>760</v>
      </c>
      <c r="F157" s="164">
        <v>1054</v>
      </c>
      <c r="G157" s="164">
        <v>1467</v>
      </c>
      <c r="H157" s="164">
        <v>1387</v>
      </c>
      <c r="I157" s="164">
        <v>1235</v>
      </c>
      <c r="J157" s="179">
        <f t="shared" si="46"/>
        <v>-0.1095890410958904</v>
      </c>
      <c r="K157" s="163">
        <f t="shared" si="45"/>
        <v>-152</v>
      </c>
      <c r="L157" s="165">
        <f t="shared" si="44"/>
        <v>4.7054681731277E-4</v>
      </c>
    </row>
    <row r="158" spans="1:12" x14ac:dyDescent="0.25">
      <c r="A158" s="1"/>
      <c r="B158" s="163" t="s">
        <v>124</v>
      </c>
      <c r="C158" s="164">
        <v>769</v>
      </c>
      <c r="D158" s="164">
        <v>211</v>
      </c>
      <c r="E158" s="164">
        <v>1172</v>
      </c>
      <c r="F158" s="164">
        <v>1528</v>
      </c>
      <c r="G158" s="164">
        <v>1448</v>
      </c>
      <c r="H158" s="164">
        <v>1330</v>
      </c>
      <c r="I158" s="164">
        <v>1242</v>
      </c>
      <c r="J158" s="179">
        <f t="shared" si="46"/>
        <v>-6.6165413533834538E-2</v>
      </c>
      <c r="K158" s="163">
        <f t="shared" si="45"/>
        <v>-88</v>
      </c>
      <c r="L158" s="165">
        <f t="shared" si="44"/>
        <v>4.7321388429349016E-4</v>
      </c>
    </row>
    <row r="159" spans="1:12" x14ac:dyDescent="0.25">
      <c r="A159" s="1"/>
      <c r="B159" s="163" t="s">
        <v>133</v>
      </c>
      <c r="C159" s="164">
        <v>442</v>
      </c>
      <c r="D159" s="164">
        <v>22</v>
      </c>
      <c r="E159" s="164">
        <v>288</v>
      </c>
      <c r="F159" s="164">
        <v>474</v>
      </c>
      <c r="G159" s="164">
        <v>350</v>
      </c>
      <c r="H159" s="164">
        <v>318</v>
      </c>
      <c r="I159" s="164">
        <v>342</v>
      </c>
      <c r="J159" s="179">
        <f t="shared" si="46"/>
        <v>7.547169811320753E-2</v>
      </c>
      <c r="K159" s="163">
        <f t="shared" si="45"/>
        <v>24</v>
      </c>
      <c r="L159" s="165">
        <f t="shared" si="44"/>
        <v>1.3030527248661324E-4</v>
      </c>
    </row>
    <row r="160" spans="1:12" x14ac:dyDescent="0.25">
      <c r="A160" s="162" t="s">
        <v>149</v>
      </c>
      <c r="B160" s="163" t="s">
        <v>136</v>
      </c>
      <c r="C160" s="164">
        <v>596</v>
      </c>
      <c r="D160" s="164">
        <v>57</v>
      </c>
      <c r="E160" s="164">
        <v>486</v>
      </c>
      <c r="F160" s="164">
        <v>663</v>
      </c>
      <c r="G160" s="164">
        <v>589</v>
      </c>
      <c r="H160" s="164">
        <v>472</v>
      </c>
      <c r="I160" s="164">
        <v>282</v>
      </c>
      <c r="J160" s="179">
        <f t="shared" si="46"/>
        <v>-0.40254237288135597</v>
      </c>
      <c r="K160" s="163">
        <f t="shared" si="45"/>
        <v>-190</v>
      </c>
      <c r="L160" s="165">
        <f t="shared" si="44"/>
        <v>1.0744469836615476E-4</v>
      </c>
    </row>
    <row r="161" spans="1:12" x14ac:dyDescent="0.25">
      <c r="A161" s="167" t="s">
        <v>150</v>
      </c>
      <c r="B161" s="168" t="s">
        <v>150</v>
      </c>
      <c r="C161" s="169">
        <f t="shared" ref="C161:I161" si="47">C153-SUM(C154:C160)</f>
        <v>3650</v>
      </c>
      <c r="D161" s="169">
        <f t="shared" si="47"/>
        <v>2361</v>
      </c>
      <c r="E161" s="169">
        <f t="shared" si="47"/>
        <v>5128</v>
      </c>
      <c r="F161" s="169">
        <f t="shared" si="47"/>
        <v>6544</v>
      </c>
      <c r="G161" s="169">
        <f t="shared" si="47"/>
        <v>8616</v>
      </c>
      <c r="H161" s="169">
        <f t="shared" si="47"/>
        <v>8612</v>
      </c>
      <c r="I161" s="169">
        <f t="shared" si="47"/>
        <v>8172</v>
      </c>
      <c r="J161" s="180">
        <f t="shared" si="46"/>
        <v>-5.1091500232234077E-2</v>
      </c>
      <c r="K161" s="168">
        <f>I161-H161</f>
        <v>-440</v>
      </c>
      <c r="L161" s="170">
        <f t="shared" si="44"/>
        <v>3.1136101952064423E-3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13E3-D0A3-4882-A353-15F2F7309330}">
  <sheetPr>
    <tabColor rgb="FFBB5C0D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C22B3-0598-4CEB-BFA3-A548C5842D99}">
  <sheetPr>
    <tabColor rgb="FFF29140"/>
  </sheetPr>
  <dimension ref="A4:M27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284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114870</v>
      </c>
      <c r="D9" s="118">
        <v>3.3397937209565907</v>
      </c>
      <c r="E9" s="117">
        <v>163920</v>
      </c>
      <c r="F9" s="118">
        <f t="shared" ref="F9:J21" si="3">IFERROR(E9/C9-1,"-")</f>
        <v>0.4270044398015147</v>
      </c>
      <c r="G9" s="117">
        <v>175787</v>
      </c>
      <c r="H9" s="118">
        <f t="shared" si="3"/>
        <v>7.2395070766227532E-2</v>
      </c>
      <c r="I9" s="117">
        <v>169944</v>
      </c>
      <c r="J9" s="118">
        <f t="shared" si="3"/>
        <v>-3.3239090490195466E-2</v>
      </c>
      <c r="K9" s="117">
        <v>173007</v>
      </c>
      <c r="L9" s="118">
        <f>IFERROR(K9/I9-1,"-")</f>
        <v>1.8023584239514223E-2</v>
      </c>
    </row>
    <row r="10" spans="1:13" x14ac:dyDescent="0.25">
      <c r="A10" s="1" t="s">
        <v>77</v>
      </c>
      <c r="B10" s="116" t="s">
        <v>78</v>
      </c>
      <c r="C10" s="117">
        <v>141290</v>
      </c>
      <c r="D10" s="118">
        <v>6.6327589001134459</v>
      </c>
      <c r="E10" s="117">
        <v>156374</v>
      </c>
      <c r="F10" s="118">
        <f t="shared" si="3"/>
        <v>0.10675914785193563</v>
      </c>
      <c r="G10" s="117">
        <v>166759</v>
      </c>
      <c r="H10" s="118">
        <f t="shared" si="3"/>
        <v>6.6411295995497888E-2</v>
      </c>
      <c r="I10" s="117">
        <v>168166</v>
      </c>
      <c r="J10" s="118">
        <f t="shared" si="3"/>
        <v>8.437325721550204E-3</v>
      </c>
      <c r="K10" s="117">
        <v>167644</v>
      </c>
      <c r="L10" s="118">
        <f t="shared" ref="L10:L13" si="4">IFERROR(K10/I10-1,"-")</f>
        <v>-3.1040757346907366E-3</v>
      </c>
    </row>
    <row r="11" spans="1:13" x14ac:dyDescent="0.25">
      <c r="A11" s="1" t="s">
        <v>79</v>
      </c>
      <c r="B11" s="116" t="s">
        <v>80</v>
      </c>
      <c r="C11" s="117">
        <v>148905</v>
      </c>
      <c r="D11" s="118">
        <v>5.724698550331933</v>
      </c>
      <c r="E11" s="117">
        <v>146134</v>
      </c>
      <c r="F11" s="118">
        <f t="shared" si="3"/>
        <v>-1.8609180349887566E-2</v>
      </c>
      <c r="G11" s="117">
        <v>176870</v>
      </c>
      <c r="H11" s="118">
        <f t="shared" si="3"/>
        <v>0.21032750762998353</v>
      </c>
      <c r="I11" s="117">
        <v>166403</v>
      </c>
      <c r="J11" s="118">
        <f t="shared" si="3"/>
        <v>-5.9179058065245704E-2</v>
      </c>
      <c r="K11" s="117">
        <v>168396</v>
      </c>
      <c r="L11" s="118">
        <f t="shared" si="4"/>
        <v>1.1976947530994098E-2</v>
      </c>
    </row>
    <row r="12" spans="1:13" x14ac:dyDescent="0.25">
      <c r="A12" s="1" t="s">
        <v>81</v>
      </c>
      <c r="B12" s="116" t="s">
        <v>82</v>
      </c>
      <c r="C12" s="117">
        <v>152510</v>
      </c>
      <c r="D12" s="118">
        <v>5.885949069893444</v>
      </c>
      <c r="E12" s="117">
        <v>144835</v>
      </c>
      <c r="F12" s="118">
        <f t="shared" si="3"/>
        <v>-5.0324568880729115E-2</v>
      </c>
      <c r="G12" s="117">
        <v>154662</v>
      </c>
      <c r="H12" s="118">
        <f t="shared" si="3"/>
        <v>6.7849621983636643E-2</v>
      </c>
      <c r="I12" s="117">
        <v>160144</v>
      </c>
      <c r="J12" s="118">
        <f t="shared" si="3"/>
        <v>3.5445034979503687E-2</v>
      </c>
      <c r="K12" s="117">
        <v>155224</v>
      </c>
      <c r="L12" s="118">
        <f t="shared" si="4"/>
        <v>-3.0722349885103362E-2</v>
      </c>
    </row>
    <row r="13" spans="1:13" x14ac:dyDescent="0.25">
      <c r="A13" s="1" t="s">
        <v>83</v>
      </c>
      <c r="B13" s="116" t="s">
        <v>84</v>
      </c>
      <c r="C13" s="117">
        <v>125910</v>
      </c>
      <c r="D13" s="118">
        <v>4.2253486055776897</v>
      </c>
      <c r="E13" s="117">
        <v>140451</v>
      </c>
      <c r="F13" s="118">
        <f t="shared" si="3"/>
        <v>0.11548725279961869</v>
      </c>
      <c r="G13" s="117">
        <v>159924</v>
      </c>
      <c r="H13" s="118">
        <f t="shared" si="3"/>
        <v>0.1386462182540531</v>
      </c>
      <c r="I13" s="117">
        <v>143215</v>
      </c>
      <c r="J13" s="118">
        <f t="shared" si="3"/>
        <v>-0.10448087841724818</v>
      </c>
      <c r="K13" s="117">
        <v>146616</v>
      </c>
      <c r="L13" s="118">
        <f t="shared" si="4"/>
        <v>2.3747512481234523E-2</v>
      </c>
    </row>
    <row r="14" spans="1:13" x14ac:dyDescent="0.25">
      <c r="A14" s="1" t="s">
        <v>85</v>
      </c>
      <c r="B14" s="116" t="s">
        <v>86</v>
      </c>
      <c r="C14" s="117">
        <v>132220</v>
      </c>
      <c r="D14" s="118">
        <v>6.0352240076620198</v>
      </c>
      <c r="E14" s="117">
        <v>142289</v>
      </c>
      <c r="F14" s="118">
        <f t="shared" si="3"/>
        <v>7.6153380729087949E-2</v>
      </c>
      <c r="G14" s="117">
        <v>157113</v>
      </c>
      <c r="H14" s="118">
        <f t="shared" si="3"/>
        <v>0.10418233313889336</v>
      </c>
      <c r="I14" s="117">
        <v>156124</v>
      </c>
      <c r="J14" s="118">
        <f t="shared" si="3"/>
        <v>-6.2948323817888507E-3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159520</v>
      </c>
      <c r="D15" s="118">
        <v>1.6114003208591168</v>
      </c>
      <c r="E15" s="117">
        <v>176921</v>
      </c>
      <c r="F15" s="118">
        <f t="shared" si="3"/>
        <v>0.1090835005015045</v>
      </c>
      <c r="G15" s="117">
        <v>173767</v>
      </c>
      <c r="H15" s="118">
        <f t="shared" si="3"/>
        <v>-1.7827165797163702E-2</v>
      </c>
      <c r="I15" s="117">
        <v>187387</v>
      </c>
      <c r="J15" s="118">
        <f t="shared" si="3"/>
        <v>7.8380820293841857E-2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178525</v>
      </c>
      <c r="D16" s="118">
        <v>0.88259920488458166</v>
      </c>
      <c r="E16" s="117">
        <v>181874</v>
      </c>
      <c r="F16" s="118">
        <f t="shared" si="3"/>
        <v>1.875927741212724E-2</v>
      </c>
      <c r="G16" s="117">
        <v>179514</v>
      </c>
      <c r="H16" s="118">
        <f t="shared" si="3"/>
        <v>-1.2976016362976517E-2</v>
      </c>
      <c r="I16" s="117">
        <v>189132</v>
      </c>
      <c r="J16" s="118">
        <f t="shared" si="3"/>
        <v>5.3577993916908984E-2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136089</v>
      </c>
      <c r="D17" s="118">
        <v>0.52862614712390621</v>
      </c>
      <c r="E17" s="117">
        <v>150809</v>
      </c>
      <c r="F17" s="118">
        <f t="shared" si="3"/>
        <v>0.10816450998978611</v>
      </c>
      <c r="G17" s="117">
        <v>145872</v>
      </c>
      <c r="H17" s="118">
        <f t="shared" si="3"/>
        <v>-3.2736773004263697E-2</v>
      </c>
      <c r="I17" s="117">
        <v>164231</v>
      </c>
      <c r="J17" s="118">
        <f t="shared" si="3"/>
        <v>0.12585691565207857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154114</v>
      </c>
      <c r="D18" s="118">
        <v>0.12345184029625522</v>
      </c>
      <c r="E18" s="117">
        <v>170708</v>
      </c>
      <c r="F18" s="118">
        <f t="shared" si="3"/>
        <v>0.10767354036622234</v>
      </c>
      <c r="G18" s="117">
        <v>177711</v>
      </c>
      <c r="H18" s="118">
        <f t="shared" si="3"/>
        <v>4.1023267802329233E-2</v>
      </c>
      <c r="I18" s="117">
        <v>182092</v>
      </c>
      <c r="J18" s="118">
        <f t="shared" si="3"/>
        <v>2.4652385052135184E-2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153023</v>
      </c>
      <c r="D19" s="118">
        <v>0.11294311024481063</v>
      </c>
      <c r="E19" s="117">
        <v>164389</v>
      </c>
      <c r="F19" s="118">
        <f t="shared" si="3"/>
        <v>7.427641596361334E-2</v>
      </c>
      <c r="G19" s="117">
        <v>162641</v>
      </c>
      <c r="H19" s="118">
        <f t="shared" si="3"/>
        <v>-1.0633314881166034E-2</v>
      </c>
      <c r="I19" s="117">
        <v>162859</v>
      </c>
      <c r="J19" s="118">
        <f t="shared" si="3"/>
        <v>1.3403754280900682E-3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156197</v>
      </c>
      <c r="D20" s="118">
        <v>0.26769902526519118</v>
      </c>
      <c r="E20" s="117">
        <v>158524</v>
      </c>
      <c r="F20" s="118">
        <f t="shared" si="3"/>
        <v>1.4897853351856893E-2</v>
      </c>
      <c r="G20" s="117">
        <v>160539</v>
      </c>
      <c r="H20" s="118">
        <f t="shared" si="3"/>
        <v>1.271100905856537E-2</v>
      </c>
      <c r="I20" s="117">
        <v>163498</v>
      </c>
      <c r="J20" s="118">
        <f t="shared" si="3"/>
        <v>1.8431658350930302E-2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1753173</v>
      </c>
      <c r="D21" s="121">
        <v>1.2621908181922583</v>
      </c>
      <c r="E21" s="120">
        <v>1897228</v>
      </c>
      <c r="F21" s="121">
        <f t="shared" si="3"/>
        <v>8.2168160244311395E-2</v>
      </c>
      <c r="G21" s="120">
        <v>1991159</v>
      </c>
      <c r="H21" s="121">
        <f t="shared" si="3"/>
        <v>4.9509600322154235E-2</v>
      </c>
      <c r="I21" s="120">
        <v>2013195</v>
      </c>
      <c r="J21" s="121">
        <f t="shared" si="3"/>
        <v>1.1066921325720402E-2</v>
      </c>
      <c r="K21" s="120">
        <v>810887</v>
      </c>
      <c r="L21" s="121">
        <v>3.7320268557394787E-3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C24" s="122"/>
      <c r="I24" s="122"/>
      <c r="L24" s="81"/>
    </row>
    <row r="26" spans="1:13" ht="48.75" customHeight="1" thickBot="1" x14ac:dyDescent="0.3">
      <c r="B26" s="277" t="s">
        <v>285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$C$7</f>
        <v>2022</v>
      </c>
      <c r="D29" s="302"/>
      <c r="E29" s="303">
        <f>$E$7</f>
        <v>2023</v>
      </c>
      <c r="F29" s="302"/>
      <c r="G29" s="303">
        <f>$G$7</f>
        <v>2024</v>
      </c>
      <c r="H29" s="302"/>
      <c r="I29" s="303">
        <f>$I$7</f>
        <v>2025</v>
      </c>
      <c r="J29" s="302"/>
      <c r="K29" s="303">
        <f>$K$7</f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CONCATENATE("var. ",RIGHT(C29,2),"/",RIGHT(C29-1,2))</f>
        <v>var. 22/21</v>
      </c>
      <c r="E30" s="115" t="s">
        <v>74</v>
      </c>
      <c r="F30" s="114" t="s">
        <v>261</v>
      </c>
      <c r="G30" s="115" t="s">
        <v>74</v>
      </c>
      <c r="H30" s="114" t="s">
        <v>261</v>
      </c>
      <c r="I30" s="115" t="s">
        <v>74</v>
      </c>
      <c r="J30" s="114" t="s">
        <v>261</v>
      </c>
      <c r="K30" s="115" t="s">
        <v>74</v>
      </c>
      <c r="L30" s="114" t="s">
        <v>286</v>
      </c>
    </row>
    <row r="31" spans="1:13" x14ac:dyDescent="0.25">
      <c r="B31" s="116" t="s">
        <v>76</v>
      </c>
      <c r="C31" s="117">
        <v>4259</v>
      </c>
      <c r="D31" s="118">
        <v>-0.46312870288667596</v>
      </c>
      <c r="E31" s="117">
        <v>7684</v>
      </c>
      <c r="F31" s="118">
        <f t="shared" ref="F31:J43" si="5">IFERROR(E31/C31-1,"-")</f>
        <v>0.80417938483212015</v>
      </c>
      <c r="G31" s="117">
        <v>4696</v>
      </c>
      <c r="H31" s="118">
        <f t="shared" si="5"/>
        <v>-0.38885996876626761</v>
      </c>
      <c r="I31" s="117">
        <v>4190</v>
      </c>
      <c r="J31" s="118">
        <f t="shared" si="5"/>
        <v>-0.10775127768313453</v>
      </c>
      <c r="K31" s="117">
        <v>6096</v>
      </c>
      <c r="L31" s="118">
        <f t="shared" ref="L31:L35" si="6">IFERROR(K31/I31-1,"-")</f>
        <v>0.45489260143198096</v>
      </c>
    </row>
    <row r="32" spans="1:13" x14ac:dyDescent="0.25">
      <c r="B32" s="116" t="s">
        <v>78</v>
      </c>
      <c r="C32" s="117">
        <v>4072</v>
      </c>
      <c r="D32" s="118">
        <v>-0.34078031406831799</v>
      </c>
      <c r="E32" s="117">
        <v>4631</v>
      </c>
      <c r="F32" s="118">
        <f t="shared" si="5"/>
        <v>0.13727897838899805</v>
      </c>
      <c r="G32" s="117">
        <v>3359</v>
      </c>
      <c r="H32" s="118">
        <f t="shared" si="5"/>
        <v>-0.27467069747354778</v>
      </c>
      <c r="I32" s="117">
        <v>2494</v>
      </c>
      <c r="J32" s="118">
        <f t="shared" si="5"/>
        <v>-0.2575171181899375</v>
      </c>
      <c r="K32" s="117">
        <v>3771</v>
      </c>
      <c r="L32" s="118">
        <f t="shared" si="6"/>
        <v>0.5120288692862871</v>
      </c>
    </row>
    <row r="33" spans="2:13" x14ac:dyDescent="0.25">
      <c r="B33" s="116" t="s">
        <v>80</v>
      </c>
      <c r="C33" s="117">
        <v>4758</v>
      </c>
      <c r="D33" s="118">
        <v>-0.31843575418994419</v>
      </c>
      <c r="E33" s="117">
        <v>6445</v>
      </c>
      <c r="F33" s="118">
        <f t="shared" si="5"/>
        <v>0.35456073980664149</v>
      </c>
      <c r="G33" s="117">
        <v>7332</v>
      </c>
      <c r="H33" s="118">
        <f t="shared" si="5"/>
        <v>0.1376260667183864</v>
      </c>
      <c r="I33" s="117">
        <v>3474</v>
      </c>
      <c r="J33" s="118">
        <f t="shared" si="5"/>
        <v>-0.52618657937806868</v>
      </c>
      <c r="K33" s="117">
        <v>5021</v>
      </c>
      <c r="L33" s="118">
        <f t="shared" si="6"/>
        <v>0.44530800230282086</v>
      </c>
    </row>
    <row r="34" spans="2:13" x14ac:dyDescent="0.25">
      <c r="B34" s="116" t="s">
        <v>82</v>
      </c>
      <c r="C34" s="117">
        <v>8585</v>
      </c>
      <c r="D34" s="118">
        <v>-0.17053140096618358</v>
      </c>
      <c r="E34" s="117">
        <v>11356</v>
      </c>
      <c r="F34" s="118">
        <f t="shared" si="5"/>
        <v>0.32277227722772284</v>
      </c>
      <c r="G34" s="117">
        <v>5241</v>
      </c>
      <c r="H34" s="118">
        <f t="shared" si="5"/>
        <v>-0.53848185980979224</v>
      </c>
      <c r="I34" s="117">
        <v>8301</v>
      </c>
      <c r="J34" s="118">
        <f t="shared" si="5"/>
        <v>0.58385804235832861</v>
      </c>
      <c r="K34" s="117">
        <v>10608</v>
      </c>
      <c r="L34" s="118">
        <f t="shared" si="6"/>
        <v>0.27791832309360309</v>
      </c>
    </row>
    <row r="35" spans="2:13" x14ac:dyDescent="0.25">
      <c r="B35" s="116" t="s">
        <v>84</v>
      </c>
      <c r="C35" s="117">
        <v>7510</v>
      </c>
      <c r="D35" s="118">
        <v>-0.27705044281863689</v>
      </c>
      <c r="E35" s="117">
        <v>8116</v>
      </c>
      <c r="F35" s="118">
        <f t="shared" si="5"/>
        <v>8.0692410119840297E-2</v>
      </c>
      <c r="G35" s="117">
        <v>6651</v>
      </c>
      <c r="H35" s="118">
        <f t="shared" si="5"/>
        <v>-0.18050763923114832</v>
      </c>
      <c r="I35" s="117">
        <v>7050</v>
      </c>
      <c r="J35" s="118">
        <f t="shared" si="5"/>
        <v>5.999097880018045E-2</v>
      </c>
      <c r="K35" s="117">
        <v>16299</v>
      </c>
      <c r="L35" s="118">
        <f t="shared" si="6"/>
        <v>1.3119148936170211</v>
      </c>
    </row>
    <row r="36" spans="2:13" x14ac:dyDescent="0.25">
      <c r="B36" s="116" t="s">
        <v>86</v>
      </c>
      <c r="C36" s="117">
        <v>7211</v>
      </c>
      <c r="D36" s="118">
        <v>1.8060572381217721E-3</v>
      </c>
      <c r="E36" s="117">
        <v>11716</v>
      </c>
      <c r="F36" s="118">
        <f t="shared" si="5"/>
        <v>0.62473998058521696</v>
      </c>
      <c r="G36" s="117">
        <v>9313</v>
      </c>
      <c r="H36" s="118">
        <f t="shared" si="5"/>
        <v>-0.20510413110276549</v>
      </c>
      <c r="I36" s="117">
        <v>9472</v>
      </c>
      <c r="J36" s="118">
        <f t="shared" si="5"/>
        <v>1.7072908837109324E-2</v>
      </c>
      <c r="K36" s="117"/>
      <c r="L36" s="118"/>
    </row>
    <row r="37" spans="2:13" x14ac:dyDescent="0.25">
      <c r="B37" s="116" t="s">
        <v>88</v>
      </c>
      <c r="C37" s="117">
        <v>16871</v>
      </c>
      <c r="D37" s="118">
        <v>-7.9847286610308155E-2</v>
      </c>
      <c r="E37" s="117">
        <v>23991</v>
      </c>
      <c r="F37" s="118">
        <f t="shared" si="5"/>
        <v>0.42202596170944218</v>
      </c>
      <c r="G37" s="117">
        <v>15147</v>
      </c>
      <c r="H37" s="118">
        <f t="shared" si="5"/>
        <v>-0.36863823933975237</v>
      </c>
      <c r="I37" s="117">
        <v>20797</v>
      </c>
      <c r="J37" s="118">
        <f t="shared" si="5"/>
        <v>0.37301115732488288</v>
      </c>
      <c r="K37" s="117"/>
      <c r="L37" s="118"/>
    </row>
    <row r="38" spans="2:13" x14ac:dyDescent="0.25">
      <c r="B38" s="116" t="s">
        <v>90</v>
      </c>
      <c r="C38" s="117">
        <v>22263</v>
      </c>
      <c r="D38" s="118">
        <v>-0.31938245184958725</v>
      </c>
      <c r="E38" s="117">
        <v>17040</v>
      </c>
      <c r="F38" s="118">
        <f t="shared" si="5"/>
        <v>-0.23460450074114003</v>
      </c>
      <c r="G38" s="117">
        <v>17997</v>
      </c>
      <c r="H38" s="118">
        <f t="shared" si="5"/>
        <v>5.6161971830985813E-2</v>
      </c>
      <c r="I38" s="117">
        <v>22722</v>
      </c>
      <c r="J38" s="118">
        <f t="shared" si="5"/>
        <v>0.26254375729288215</v>
      </c>
      <c r="K38" s="117"/>
      <c r="L38" s="118"/>
    </row>
    <row r="39" spans="2:13" x14ac:dyDescent="0.25">
      <c r="B39" s="116" t="s">
        <v>92</v>
      </c>
      <c r="C39" s="117">
        <v>12307</v>
      </c>
      <c r="D39" s="118">
        <v>-0.30354818629392788</v>
      </c>
      <c r="E39" s="117">
        <v>12268</v>
      </c>
      <c r="F39" s="118">
        <f t="shared" si="5"/>
        <v>-3.1689282522141538E-3</v>
      </c>
      <c r="G39" s="117">
        <v>11247</v>
      </c>
      <c r="H39" s="118">
        <f t="shared" si="5"/>
        <v>-8.3224649494620162E-2</v>
      </c>
      <c r="I39" s="117">
        <v>20603</v>
      </c>
      <c r="J39" s="118">
        <f t="shared" si="5"/>
        <v>0.83186627545123137</v>
      </c>
      <c r="K39" s="117"/>
      <c r="L39" s="118"/>
    </row>
    <row r="40" spans="2:13" x14ac:dyDescent="0.25">
      <c r="B40" s="116" t="s">
        <v>94</v>
      </c>
      <c r="C40" s="117">
        <v>5869</v>
      </c>
      <c r="D40" s="118">
        <v>-0.56570963445315969</v>
      </c>
      <c r="E40" s="117">
        <v>7638</v>
      </c>
      <c r="F40" s="118">
        <f t="shared" si="5"/>
        <v>0.3014142102572841</v>
      </c>
      <c r="G40" s="117">
        <v>11565</v>
      </c>
      <c r="H40" s="118">
        <f t="shared" si="5"/>
        <v>0.51413982717989004</v>
      </c>
      <c r="I40" s="117">
        <v>10139</v>
      </c>
      <c r="J40" s="118">
        <f t="shared" si="5"/>
        <v>-0.12330306960657156</v>
      </c>
      <c r="K40" s="117"/>
      <c r="L40" s="118"/>
    </row>
    <row r="41" spans="2:13" x14ac:dyDescent="0.25">
      <c r="B41" s="116" t="s">
        <v>96</v>
      </c>
      <c r="C41" s="117">
        <v>3929</v>
      </c>
      <c r="D41" s="118">
        <v>-8.243811303129378E-2</v>
      </c>
      <c r="E41" s="117">
        <v>4428</v>
      </c>
      <c r="F41" s="118">
        <f t="shared" si="5"/>
        <v>0.12700432680071261</v>
      </c>
      <c r="G41" s="117">
        <v>5701</v>
      </c>
      <c r="H41" s="118">
        <f t="shared" si="5"/>
        <v>0.28748870822041561</v>
      </c>
      <c r="I41" s="117">
        <v>6011</v>
      </c>
      <c r="J41" s="118">
        <f t="shared" si="5"/>
        <v>5.4376425188563449E-2</v>
      </c>
      <c r="K41" s="117"/>
      <c r="L41" s="118"/>
    </row>
    <row r="42" spans="2:13" x14ac:dyDescent="0.25">
      <c r="B42" s="116" t="s">
        <v>98</v>
      </c>
      <c r="C42" s="117">
        <v>7641</v>
      </c>
      <c r="D42" s="118">
        <v>0.18391695072823055</v>
      </c>
      <c r="E42" s="117">
        <v>6411</v>
      </c>
      <c r="F42" s="118">
        <f t="shared" si="5"/>
        <v>-0.16097369454259913</v>
      </c>
      <c r="G42" s="117">
        <v>5544</v>
      </c>
      <c r="H42" s="118">
        <f t="shared" si="5"/>
        <v>-0.13523631258773983</v>
      </c>
      <c r="I42" s="117">
        <v>7404</v>
      </c>
      <c r="J42" s="118">
        <f t="shared" si="5"/>
        <v>0.33549783549783552</v>
      </c>
      <c r="K42" s="117"/>
      <c r="L42" s="118"/>
    </row>
    <row r="43" spans="2:13" ht="15.75" x14ac:dyDescent="0.25">
      <c r="B43" s="119" t="s">
        <v>32</v>
      </c>
      <c r="C43" s="120">
        <v>105275</v>
      </c>
      <c r="D43" s="121">
        <v>-0.25859021219355882</v>
      </c>
      <c r="E43" s="120">
        <v>121724</v>
      </c>
      <c r="F43" s="121">
        <f t="shared" si="5"/>
        <v>0.1562479221087627</v>
      </c>
      <c r="G43" s="120">
        <v>103793</v>
      </c>
      <c r="H43" s="121">
        <f t="shared" si="5"/>
        <v>-0.14730866550556998</v>
      </c>
      <c r="I43" s="120">
        <v>122657</v>
      </c>
      <c r="J43" s="121">
        <f t="shared" si="5"/>
        <v>0.18174636054454529</v>
      </c>
      <c r="K43" s="120">
        <v>41795</v>
      </c>
      <c r="L43" s="121">
        <v>0.63844133443098516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  <c r="I46" s="122"/>
      <c r="L46" s="81"/>
    </row>
    <row r="48" spans="2:13" ht="48.75" customHeight="1" thickBot="1" x14ac:dyDescent="0.3">
      <c r="B48" s="277" t="s">
        <v>287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$C$7</f>
        <v>2022</v>
      </c>
      <c r="D51" s="302"/>
      <c r="E51" s="303">
        <f>$E$7</f>
        <v>2023</v>
      </c>
      <c r="F51" s="302"/>
      <c r="G51" s="303">
        <f>$G$7</f>
        <v>2024</v>
      </c>
      <c r="H51" s="302"/>
      <c r="I51" s="303">
        <f>$I$7</f>
        <v>2025</v>
      </c>
      <c r="J51" s="302"/>
      <c r="K51" s="303">
        <f>$K$7</f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CONCATENATE("var. ",RIGHT(C51,2),"/",RIGHT(C51-1,2))</f>
        <v>var. 22/21</v>
      </c>
      <c r="E52" s="115" t="s">
        <v>74</v>
      </c>
      <c r="F52" s="114" t="s">
        <v>261</v>
      </c>
      <c r="G52" s="115" t="s">
        <v>74</v>
      </c>
      <c r="H52" s="114" t="s">
        <v>261</v>
      </c>
      <c r="I52" s="115" t="s">
        <v>74</v>
      </c>
      <c r="J52" s="114" t="s">
        <v>261</v>
      </c>
      <c r="K52" s="115" t="s">
        <v>74</v>
      </c>
      <c r="L52" s="114" t="s">
        <v>286</v>
      </c>
    </row>
    <row r="53" spans="1:13" x14ac:dyDescent="0.25">
      <c r="A53" s="1">
        <v>1</v>
      </c>
      <c r="B53" s="116" t="s">
        <v>76</v>
      </c>
      <c r="C53" s="117">
        <v>2953</v>
      </c>
      <c r="D53" s="118">
        <v>0.19651539708265808</v>
      </c>
      <c r="E53" s="117">
        <v>3641</v>
      </c>
      <c r="F53" s="118">
        <f>IFERROR(E53/C53-1,"-")</f>
        <v>0.2329834067050458</v>
      </c>
      <c r="G53" s="117">
        <v>2726</v>
      </c>
      <c r="H53" s="118">
        <f>IFERROR(G53/E53-1,"-")</f>
        <v>-0.25130458665201871</v>
      </c>
      <c r="I53" s="117">
        <v>3585</v>
      </c>
      <c r="J53" s="118">
        <f>IFERROR(I53/G53-1,"-")</f>
        <v>0.31511371973587665</v>
      </c>
      <c r="K53" s="117">
        <v>4599</v>
      </c>
      <c r="L53" s="118">
        <f t="shared" ref="L53:L57" si="7">IFERROR(K53/I53-1,"-")</f>
        <v>0.28284518828451888</v>
      </c>
    </row>
    <row r="54" spans="1:13" x14ac:dyDescent="0.25">
      <c r="A54" s="1">
        <v>2</v>
      </c>
      <c r="B54" s="116" t="s">
        <v>78</v>
      </c>
      <c r="C54" s="117">
        <v>2193</v>
      </c>
      <c r="D54" s="118">
        <v>1.1584645669291338</v>
      </c>
      <c r="E54" s="117">
        <v>2303</v>
      </c>
      <c r="F54" s="118">
        <f t="shared" ref="F54:J65" si="8">IFERROR(E54/C54-1,"-")</f>
        <v>5.0159598723210186E-2</v>
      </c>
      <c r="G54" s="117">
        <v>1677</v>
      </c>
      <c r="H54" s="118">
        <f t="shared" si="8"/>
        <v>-0.27181936604429002</v>
      </c>
      <c r="I54" s="117">
        <v>1820</v>
      </c>
      <c r="J54" s="118">
        <f t="shared" si="8"/>
        <v>8.5271317829457294E-2</v>
      </c>
      <c r="K54" s="117">
        <v>2284</v>
      </c>
      <c r="L54" s="118">
        <f t="shared" si="7"/>
        <v>0.25494505494505493</v>
      </c>
    </row>
    <row r="55" spans="1:13" x14ac:dyDescent="0.25">
      <c r="A55" s="1">
        <v>3</v>
      </c>
      <c r="B55" s="116" t="s">
        <v>80</v>
      </c>
      <c r="C55" s="117">
        <v>2613</v>
      </c>
      <c r="D55" s="118">
        <v>0.90729927007299271</v>
      </c>
      <c r="E55" s="117">
        <v>3123</v>
      </c>
      <c r="F55" s="118">
        <f t="shared" si="8"/>
        <v>0.19517795637198621</v>
      </c>
      <c r="G55" s="117">
        <v>3345</v>
      </c>
      <c r="H55" s="118">
        <f t="shared" si="8"/>
        <v>7.1085494716618625E-2</v>
      </c>
      <c r="I55" s="117">
        <v>2781</v>
      </c>
      <c r="J55" s="118">
        <f t="shared" si="8"/>
        <v>-0.16860986547085199</v>
      </c>
      <c r="K55" s="117">
        <v>3356</v>
      </c>
      <c r="L55" s="118">
        <f t="shared" si="7"/>
        <v>0.20676015821646887</v>
      </c>
    </row>
    <row r="56" spans="1:13" x14ac:dyDescent="0.25">
      <c r="A56" s="1">
        <v>4</v>
      </c>
      <c r="B56" s="116" t="s">
        <v>82</v>
      </c>
      <c r="C56" s="117">
        <v>2610</v>
      </c>
      <c r="D56" s="118">
        <v>0.60615384615384604</v>
      </c>
      <c r="E56" s="117">
        <v>3426</v>
      </c>
      <c r="F56" s="118">
        <f t="shared" si="8"/>
        <v>0.31264367816091965</v>
      </c>
      <c r="G56" s="117">
        <v>2702</v>
      </c>
      <c r="H56" s="118">
        <f t="shared" si="8"/>
        <v>-0.21132516053706951</v>
      </c>
      <c r="I56" s="117">
        <v>5202</v>
      </c>
      <c r="J56" s="118">
        <f t="shared" si="8"/>
        <v>0.92524056254626208</v>
      </c>
      <c r="K56" s="117">
        <v>5902</v>
      </c>
      <c r="L56" s="118">
        <f t="shared" si="7"/>
        <v>0.13456362937331789</v>
      </c>
    </row>
    <row r="57" spans="1:13" x14ac:dyDescent="0.25">
      <c r="A57" s="1">
        <v>5</v>
      </c>
      <c r="B57" s="116" t="s">
        <v>84</v>
      </c>
      <c r="C57" s="117">
        <v>2461</v>
      </c>
      <c r="D57" s="118">
        <v>-2.2637013502780023E-2</v>
      </c>
      <c r="E57" s="117">
        <v>3361</v>
      </c>
      <c r="F57" s="118">
        <f t="shared" si="8"/>
        <v>0.36570499796830558</v>
      </c>
      <c r="G57" s="117">
        <v>3660</v>
      </c>
      <c r="H57" s="118">
        <f t="shared" si="8"/>
        <v>8.8961618565903011E-2</v>
      </c>
      <c r="I57" s="117">
        <v>4562</v>
      </c>
      <c r="J57" s="118">
        <f t="shared" si="8"/>
        <v>0.24644808743169389</v>
      </c>
      <c r="K57" s="117">
        <v>8566</v>
      </c>
      <c r="L57" s="118">
        <f t="shared" si="7"/>
        <v>0.87768522577816754</v>
      </c>
    </row>
    <row r="58" spans="1:13" x14ac:dyDescent="0.25">
      <c r="A58" s="1">
        <v>6</v>
      </c>
      <c r="B58" s="116" t="s">
        <v>86</v>
      </c>
      <c r="C58" s="117">
        <v>4006</v>
      </c>
      <c r="D58" s="118">
        <v>8.0949811117107418E-2</v>
      </c>
      <c r="E58" s="117">
        <v>5560</v>
      </c>
      <c r="F58" s="118">
        <f t="shared" si="8"/>
        <v>0.38791812281577642</v>
      </c>
      <c r="G58" s="117">
        <v>4118</v>
      </c>
      <c r="H58" s="118">
        <f t="shared" si="8"/>
        <v>-0.25935251798561154</v>
      </c>
      <c r="I58" s="117">
        <v>5916</v>
      </c>
      <c r="J58" s="118">
        <f t="shared" si="8"/>
        <v>0.43661971830985924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8443</v>
      </c>
      <c r="D59" s="118">
        <v>-0.25697439056587168</v>
      </c>
      <c r="E59" s="117">
        <v>8300</v>
      </c>
      <c r="F59" s="118">
        <f t="shared" si="8"/>
        <v>-1.6937107663152928E-2</v>
      </c>
      <c r="G59" s="117">
        <v>7349</v>
      </c>
      <c r="H59" s="118">
        <f t="shared" si="8"/>
        <v>-0.11457831325301204</v>
      </c>
      <c r="I59" s="117">
        <v>8907</v>
      </c>
      <c r="J59" s="118">
        <f t="shared" si="8"/>
        <v>0.21200163287522122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8711</v>
      </c>
      <c r="D60" s="118">
        <v>-0.40400930487137388</v>
      </c>
      <c r="E60" s="117">
        <v>8609</v>
      </c>
      <c r="F60" s="118">
        <f t="shared" si="8"/>
        <v>-1.1709333027207003E-2</v>
      </c>
      <c r="G60" s="117">
        <v>10060</v>
      </c>
      <c r="H60" s="118">
        <f t="shared" si="8"/>
        <v>0.16854454640492511</v>
      </c>
      <c r="I60" s="117">
        <v>11833</v>
      </c>
      <c r="J60" s="118">
        <f t="shared" si="8"/>
        <v>0.17624254473161027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5083</v>
      </c>
      <c r="D61" s="118">
        <v>-0.3152364273204904</v>
      </c>
      <c r="E61" s="117">
        <v>5659</v>
      </c>
      <c r="F61" s="118">
        <f t="shared" si="8"/>
        <v>0.11331890615778084</v>
      </c>
      <c r="G61" s="117">
        <v>6716</v>
      </c>
      <c r="H61" s="118">
        <f t="shared" si="8"/>
        <v>0.18678211698179892</v>
      </c>
      <c r="I61" s="117">
        <v>9450</v>
      </c>
      <c r="J61" s="118">
        <f t="shared" si="8"/>
        <v>0.40708755211435377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2717</v>
      </c>
      <c r="D62" s="118">
        <v>-0.44483040457703316</v>
      </c>
      <c r="E62" s="117">
        <v>3348</v>
      </c>
      <c r="F62" s="118">
        <f t="shared" si="8"/>
        <v>0.2322414427677586</v>
      </c>
      <c r="G62" s="117">
        <v>4738</v>
      </c>
      <c r="H62" s="118">
        <f t="shared" si="8"/>
        <v>0.41517323775388282</v>
      </c>
      <c r="I62" s="117">
        <v>5385</v>
      </c>
      <c r="J62" s="118">
        <f t="shared" si="8"/>
        <v>0.13655550865344024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2080</v>
      </c>
      <c r="D63" s="118">
        <v>0.23809523809523814</v>
      </c>
      <c r="E63" s="117">
        <v>2681</v>
      </c>
      <c r="F63" s="118">
        <f t="shared" si="8"/>
        <v>0.28894230769230766</v>
      </c>
      <c r="G63" s="117">
        <v>4224</v>
      </c>
      <c r="H63" s="118">
        <f t="shared" si="8"/>
        <v>0.57553151809026493</v>
      </c>
      <c r="I63" s="117">
        <v>4881</v>
      </c>
      <c r="J63" s="118">
        <f t="shared" si="8"/>
        <v>0.15553977272727271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3803</v>
      </c>
      <c r="D64" s="118">
        <v>0.32186305179005914</v>
      </c>
      <c r="E64" s="117">
        <v>4117</v>
      </c>
      <c r="F64" s="118">
        <f t="shared" si="8"/>
        <v>8.2566394951354205E-2</v>
      </c>
      <c r="G64" s="117">
        <v>4590</v>
      </c>
      <c r="H64" s="118">
        <f t="shared" si="8"/>
        <v>0.11488948263298515</v>
      </c>
      <c r="I64" s="117">
        <v>5024</v>
      </c>
      <c r="J64" s="118">
        <f t="shared" si="8"/>
        <v>9.4553376906318043E-2</v>
      </c>
      <c r="K64" s="117"/>
      <c r="L64" s="118"/>
    </row>
    <row r="65" spans="1:13" ht="15.75" x14ac:dyDescent="0.25">
      <c r="B65" s="119" t="s">
        <v>32</v>
      </c>
      <c r="C65" s="120">
        <v>47673</v>
      </c>
      <c r="D65" s="121">
        <v>-0.14189286485708119</v>
      </c>
      <c r="E65" s="120">
        <v>54128</v>
      </c>
      <c r="F65" s="121">
        <f t="shared" si="8"/>
        <v>0.13540158999853169</v>
      </c>
      <c r="G65" s="120">
        <v>55905</v>
      </c>
      <c r="H65" s="121">
        <f t="shared" si="8"/>
        <v>3.2829589122080893E-2</v>
      </c>
      <c r="I65" s="120">
        <v>69346</v>
      </c>
      <c r="J65" s="121">
        <f t="shared" si="8"/>
        <v>0.24042572220731606</v>
      </c>
      <c r="K65" s="120">
        <v>24707</v>
      </c>
      <c r="L65" s="121">
        <v>0.37643454038997204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  <c r="I68" s="122"/>
      <c r="L68" s="81"/>
    </row>
    <row r="70" spans="1:13" ht="48.75" customHeight="1" thickBot="1" x14ac:dyDescent="0.3">
      <c r="B70" s="277" t="s">
        <v>288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$C$7</f>
        <v>2022</v>
      </c>
      <c r="D73" s="302"/>
      <c r="E73" s="303">
        <f>$E$7</f>
        <v>2023</v>
      </c>
      <c r="F73" s="302"/>
      <c r="G73" s="303">
        <f>$G$7</f>
        <v>2024</v>
      </c>
      <c r="H73" s="302"/>
      <c r="I73" s="303">
        <f>$I$7</f>
        <v>2025</v>
      </c>
      <c r="J73" s="302"/>
      <c r="K73" s="303">
        <f>$K$7</f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CONCATENATE("var. ",RIGHT(C73,2),"/",RIGHT(C73-1,2))</f>
        <v>var. 22/21</v>
      </c>
      <c r="E74" s="115" t="s">
        <v>74</v>
      </c>
      <c r="F74" s="114" t="s">
        <v>261</v>
      </c>
      <c r="G74" s="115" t="s">
        <v>74</v>
      </c>
      <c r="H74" s="114" t="s">
        <v>261</v>
      </c>
      <c r="I74" s="115" t="s">
        <v>74</v>
      </c>
      <c r="J74" s="114" t="s">
        <v>261</v>
      </c>
      <c r="K74" s="115" t="s">
        <v>74</v>
      </c>
      <c r="L74" s="114" t="s">
        <v>286</v>
      </c>
    </row>
    <row r="75" spans="1:13" x14ac:dyDescent="0.25">
      <c r="A75" s="1">
        <v>1</v>
      </c>
      <c r="B75" s="116" t="s">
        <v>76</v>
      </c>
      <c r="C75" s="117">
        <v>1306</v>
      </c>
      <c r="D75" s="118">
        <v>-0.76102470265324795</v>
      </c>
      <c r="E75" s="117">
        <v>4043</v>
      </c>
      <c r="F75" s="118">
        <f>IFERROR(E75/C75-1,"-")</f>
        <v>2.0957120980091886</v>
      </c>
      <c r="G75" s="117">
        <v>1970</v>
      </c>
      <c r="H75" s="118">
        <f>IFERROR(G75/E75-1,"-")</f>
        <v>-0.51273806579272818</v>
      </c>
      <c r="I75" s="117">
        <v>605</v>
      </c>
      <c r="J75" s="118">
        <f>IFERROR(I75/G75-1,"-")</f>
        <v>-0.69289340101522845</v>
      </c>
      <c r="K75" s="117">
        <v>1497</v>
      </c>
      <c r="L75" s="118">
        <f t="shared" ref="L75:L79" si="9">IFERROR(K75/I75-1,"-")</f>
        <v>1.4743801652892561</v>
      </c>
    </row>
    <row r="76" spans="1:13" x14ac:dyDescent="0.25">
      <c r="A76" s="1">
        <v>2</v>
      </c>
      <c r="B76" s="116" t="s">
        <v>78</v>
      </c>
      <c r="C76" s="117">
        <v>1879</v>
      </c>
      <c r="D76" s="118">
        <v>-0.63592327068397592</v>
      </c>
      <c r="E76" s="117">
        <v>2328</v>
      </c>
      <c r="F76" s="118">
        <f t="shared" ref="F76:J87" si="10">IFERROR(E76/C76-1,"-")</f>
        <v>0.23895689196381054</v>
      </c>
      <c r="G76" s="117">
        <v>1682</v>
      </c>
      <c r="H76" s="118">
        <f t="shared" si="10"/>
        <v>-0.27749140893470792</v>
      </c>
      <c r="I76" s="117">
        <v>674</v>
      </c>
      <c r="J76" s="118">
        <f t="shared" si="10"/>
        <v>-0.59928656361474442</v>
      </c>
      <c r="K76" s="117">
        <v>1487</v>
      </c>
      <c r="L76" s="118">
        <f t="shared" si="9"/>
        <v>1.2062314540059349</v>
      </c>
    </row>
    <row r="77" spans="1:13" x14ac:dyDescent="0.25">
      <c r="A77" s="1">
        <v>3</v>
      </c>
      <c r="B77" s="116" t="s">
        <v>80</v>
      </c>
      <c r="C77" s="117">
        <v>2145</v>
      </c>
      <c r="D77" s="118">
        <v>-0.61771520228123333</v>
      </c>
      <c r="E77" s="117">
        <v>3322</v>
      </c>
      <c r="F77" s="118">
        <f t="shared" si="10"/>
        <v>0.54871794871794877</v>
      </c>
      <c r="G77" s="117">
        <v>3987</v>
      </c>
      <c r="H77" s="118">
        <f t="shared" si="10"/>
        <v>0.20018061408789878</v>
      </c>
      <c r="I77" s="117">
        <v>693</v>
      </c>
      <c r="J77" s="118">
        <f t="shared" si="10"/>
        <v>-0.82618510158013547</v>
      </c>
      <c r="K77" s="117">
        <v>1665</v>
      </c>
      <c r="L77" s="118">
        <f t="shared" si="9"/>
        <v>1.4025974025974026</v>
      </c>
    </row>
    <row r="78" spans="1:13" x14ac:dyDescent="0.25">
      <c r="A78" s="1">
        <v>4</v>
      </c>
      <c r="B78" s="116" t="s">
        <v>82</v>
      </c>
      <c r="C78" s="117">
        <v>5975</v>
      </c>
      <c r="D78" s="118">
        <v>-0.31518624641833815</v>
      </c>
      <c r="E78" s="117">
        <v>7930</v>
      </c>
      <c r="F78" s="118">
        <f t="shared" si="10"/>
        <v>0.32719665271966525</v>
      </c>
      <c r="G78" s="117">
        <v>2539</v>
      </c>
      <c r="H78" s="118">
        <f t="shared" si="10"/>
        <v>-0.67982345523329135</v>
      </c>
      <c r="I78" s="117">
        <v>3099</v>
      </c>
      <c r="J78" s="118">
        <f t="shared" si="10"/>
        <v>0.22055927530523833</v>
      </c>
      <c r="K78" s="117">
        <v>4706</v>
      </c>
      <c r="L78" s="118">
        <f t="shared" si="9"/>
        <v>0.51855437237818647</v>
      </c>
    </row>
    <row r="79" spans="1:13" x14ac:dyDescent="0.25">
      <c r="A79" s="1">
        <v>5</v>
      </c>
      <c r="B79" s="116" t="s">
        <v>84</v>
      </c>
      <c r="C79" s="117">
        <v>5049</v>
      </c>
      <c r="D79" s="118">
        <v>-0.35844980940279547</v>
      </c>
      <c r="E79" s="117">
        <v>4755</v>
      </c>
      <c r="F79" s="118">
        <f t="shared" si="10"/>
        <v>-5.8229352346999441E-2</v>
      </c>
      <c r="G79" s="117">
        <v>2991</v>
      </c>
      <c r="H79" s="118">
        <f t="shared" si="10"/>
        <v>-0.3709779179810726</v>
      </c>
      <c r="I79" s="117">
        <v>2488</v>
      </c>
      <c r="J79" s="118">
        <f t="shared" si="10"/>
        <v>-0.1681711802072885</v>
      </c>
      <c r="K79" s="117">
        <v>7733</v>
      </c>
      <c r="L79" s="118">
        <f t="shared" si="9"/>
        <v>2.108118971061093</v>
      </c>
    </row>
    <row r="80" spans="1:13" x14ac:dyDescent="0.25">
      <c r="A80" s="1">
        <v>6</v>
      </c>
      <c r="B80" s="116" t="s">
        <v>86</v>
      </c>
      <c r="C80" s="117">
        <v>3205</v>
      </c>
      <c r="D80" s="118">
        <v>-8.2187857961053878E-2</v>
      </c>
      <c r="E80" s="117">
        <v>6156</v>
      </c>
      <c r="F80" s="118">
        <f t="shared" si="10"/>
        <v>0.92074882995319807</v>
      </c>
      <c r="G80" s="117">
        <v>5195</v>
      </c>
      <c r="H80" s="118">
        <f t="shared" si="10"/>
        <v>-0.15610786224821316</v>
      </c>
      <c r="I80" s="117">
        <v>3556</v>
      </c>
      <c r="J80" s="118">
        <f t="shared" si="10"/>
        <v>-0.31549566891241576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8428</v>
      </c>
      <c r="D81" s="118">
        <v>0.20883534136546178</v>
      </c>
      <c r="E81" s="117">
        <v>15691</v>
      </c>
      <c r="F81" s="118">
        <f t="shared" si="10"/>
        <v>0.8617702895111532</v>
      </c>
      <c r="G81" s="117">
        <v>7798</v>
      </c>
      <c r="H81" s="118">
        <f t="shared" si="10"/>
        <v>-0.5030272130520681</v>
      </c>
      <c r="I81" s="117">
        <v>11890</v>
      </c>
      <c r="J81" s="118">
        <f t="shared" si="10"/>
        <v>0.52474993588099506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13552</v>
      </c>
      <c r="D82" s="118">
        <v>-0.25102243837736271</v>
      </c>
      <c r="E82" s="117">
        <v>8431</v>
      </c>
      <c r="F82" s="118">
        <f t="shared" si="10"/>
        <v>-0.3778778040141676</v>
      </c>
      <c r="G82" s="117">
        <v>7937</v>
      </c>
      <c r="H82" s="118">
        <f t="shared" si="10"/>
        <v>-5.8593286680109102E-2</v>
      </c>
      <c r="I82" s="117">
        <v>10889</v>
      </c>
      <c r="J82" s="118">
        <f t="shared" si="10"/>
        <v>0.37192894040569491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7224</v>
      </c>
      <c r="D83" s="118">
        <v>-0.29508196721311475</v>
      </c>
      <c r="E83" s="117">
        <v>6609</v>
      </c>
      <c r="F83" s="118">
        <f t="shared" si="10"/>
        <v>-8.5132890365448466E-2</v>
      </c>
      <c r="G83" s="117">
        <v>4531</v>
      </c>
      <c r="H83" s="118">
        <f t="shared" si="10"/>
        <v>-0.31441973067029805</v>
      </c>
      <c r="I83" s="117">
        <v>11153</v>
      </c>
      <c r="J83" s="118">
        <f t="shared" si="10"/>
        <v>1.4614875303465018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3152</v>
      </c>
      <c r="D84" s="118">
        <v>-0.63433874709976801</v>
      </c>
      <c r="E84" s="117">
        <v>4290</v>
      </c>
      <c r="F84" s="118">
        <f t="shared" si="10"/>
        <v>0.36104060913705593</v>
      </c>
      <c r="G84" s="117">
        <v>6827</v>
      </c>
      <c r="H84" s="118">
        <f t="shared" si="10"/>
        <v>0.59137529137529143</v>
      </c>
      <c r="I84" s="117">
        <v>4754</v>
      </c>
      <c r="J84" s="118">
        <f t="shared" si="10"/>
        <v>-0.30364728284751719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1849</v>
      </c>
      <c r="D85" s="118">
        <v>-0.28939277478862413</v>
      </c>
      <c r="E85" s="117">
        <v>1747</v>
      </c>
      <c r="F85" s="118">
        <f t="shared" si="10"/>
        <v>-5.516495402920496E-2</v>
      </c>
      <c r="G85" s="117">
        <v>1477</v>
      </c>
      <c r="H85" s="118">
        <f t="shared" si="10"/>
        <v>-0.15455065827132231</v>
      </c>
      <c r="I85" s="117">
        <v>1130</v>
      </c>
      <c r="J85" s="118">
        <f t="shared" si="10"/>
        <v>-0.23493568043331081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3838</v>
      </c>
      <c r="D86" s="118">
        <v>7.2966172770478011E-2</v>
      </c>
      <c r="E86" s="117">
        <v>2294</v>
      </c>
      <c r="F86" s="118">
        <f t="shared" si="10"/>
        <v>-0.40229286086503391</v>
      </c>
      <c r="G86" s="117">
        <v>954</v>
      </c>
      <c r="H86" s="118">
        <f t="shared" si="10"/>
        <v>-0.58413251961639057</v>
      </c>
      <c r="I86" s="117">
        <v>2380</v>
      </c>
      <c r="J86" s="118">
        <f t="shared" si="10"/>
        <v>1.4947589098532497</v>
      </c>
      <c r="K86" s="117"/>
      <c r="L86" s="118"/>
    </row>
    <row r="87" spans="1:13" ht="15.75" x14ac:dyDescent="0.25">
      <c r="B87" s="119" t="s">
        <v>32</v>
      </c>
      <c r="C87" s="120">
        <v>57602</v>
      </c>
      <c r="D87" s="121">
        <v>-0.33359556671332879</v>
      </c>
      <c r="E87" s="120">
        <v>67596</v>
      </c>
      <c r="F87" s="121">
        <f t="shared" si="10"/>
        <v>0.17350092010694063</v>
      </c>
      <c r="G87" s="120">
        <v>47888</v>
      </c>
      <c r="H87" s="121">
        <f t="shared" si="10"/>
        <v>-0.29155571335581987</v>
      </c>
      <c r="I87" s="120">
        <v>53311</v>
      </c>
      <c r="J87" s="121">
        <f t="shared" si="10"/>
        <v>0.11324340126962906</v>
      </c>
      <c r="K87" s="120">
        <v>17088</v>
      </c>
      <c r="L87" s="121">
        <v>1.2606164836618601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  <c r="I90" s="122"/>
      <c r="L90" s="81"/>
    </row>
    <row r="92" spans="1:13" ht="48.75" customHeight="1" thickBot="1" x14ac:dyDescent="0.3">
      <c r="B92" s="277" t="s">
        <v>289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$C$7</f>
        <v>2022</v>
      </c>
      <c r="D95" s="302"/>
      <c r="E95" s="303">
        <f>$E$7</f>
        <v>2023</v>
      </c>
      <c r="F95" s="302"/>
      <c r="G95" s="303">
        <f>$G$7</f>
        <v>2024</v>
      </c>
      <c r="H95" s="302"/>
      <c r="I95" s="303">
        <f>$I$7</f>
        <v>2025</v>
      </c>
      <c r="J95" s="302"/>
      <c r="K95" s="303">
        <f>$K$7</f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CONCATENATE("var. ",RIGHT(C95,2),"/",RIGHT(C95-1,2))</f>
        <v>var. 22/21</v>
      </c>
      <c r="E96" s="115" t="s">
        <v>74</v>
      </c>
      <c r="F96" s="114" t="s">
        <v>261</v>
      </c>
      <c r="G96" s="115" t="s">
        <v>74</v>
      </c>
      <c r="H96" s="114" t="s">
        <v>261</v>
      </c>
      <c r="I96" s="115" t="s">
        <v>74</v>
      </c>
      <c r="J96" s="114" t="s">
        <v>261</v>
      </c>
      <c r="K96" s="115" t="s">
        <v>74</v>
      </c>
      <c r="L96" s="114" t="s">
        <v>286</v>
      </c>
    </row>
    <row r="97" spans="2:12" x14ac:dyDescent="0.25">
      <c r="B97" s="116" t="s">
        <v>76</v>
      </c>
      <c r="C97" s="117">
        <v>110611</v>
      </c>
      <c r="D97" s="118">
        <v>4.9673608113940437</v>
      </c>
      <c r="E97" s="117">
        <v>156236</v>
      </c>
      <c r="F97" s="118">
        <f t="shared" ref="F97:J109" si="11">IFERROR(E97/C97-1,"-")</f>
        <v>0.41248157958973342</v>
      </c>
      <c r="G97" s="117">
        <v>171091</v>
      </c>
      <c r="H97" s="118">
        <f t="shared" si="11"/>
        <v>9.5080519214521653E-2</v>
      </c>
      <c r="I97" s="117">
        <v>165754</v>
      </c>
      <c r="J97" s="118">
        <f t="shared" si="11"/>
        <v>-3.1193926039359221E-2</v>
      </c>
      <c r="K97" s="117">
        <v>166911</v>
      </c>
      <c r="L97" s="118">
        <f t="shared" ref="L97:L101" si="12">IFERROR(K97/I97-1,"-")</f>
        <v>6.9802237050087257E-3</v>
      </c>
    </row>
    <row r="98" spans="2:12" x14ac:dyDescent="0.25">
      <c r="B98" s="116" t="s">
        <v>78</v>
      </c>
      <c r="C98" s="117">
        <v>137218</v>
      </c>
      <c r="D98" s="118">
        <v>10.125182422571752</v>
      </c>
      <c r="E98" s="117">
        <v>151743</v>
      </c>
      <c r="F98" s="118">
        <f t="shared" si="11"/>
        <v>0.10585345945867153</v>
      </c>
      <c r="G98" s="117">
        <v>163400</v>
      </c>
      <c r="H98" s="118">
        <f t="shared" si="11"/>
        <v>7.6820677065828402E-2</v>
      </c>
      <c r="I98" s="117">
        <v>165672</v>
      </c>
      <c r="J98" s="118">
        <f t="shared" si="11"/>
        <v>1.3904528763769797E-2</v>
      </c>
      <c r="K98" s="117">
        <v>163873</v>
      </c>
      <c r="L98" s="118">
        <f t="shared" si="12"/>
        <v>-1.0858805350330791E-2</v>
      </c>
    </row>
    <row r="99" spans="2:12" x14ac:dyDescent="0.25">
      <c r="B99" s="116" t="s">
        <v>80</v>
      </c>
      <c r="C99" s="117">
        <v>144147</v>
      </c>
      <c r="D99" s="118">
        <v>8.5071230708349823</v>
      </c>
      <c r="E99" s="117">
        <v>139689</v>
      </c>
      <c r="F99" s="118">
        <f t="shared" si="11"/>
        <v>-3.0926762263522645E-2</v>
      </c>
      <c r="G99" s="117">
        <v>169538</v>
      </c>
      <c r="H99" s="118">
        <f t="shared" si="11"/>
        <v>0.21368182176119799</v>
      </c>
      <c r="I99" s="117">
        <v>162929</v>
      </c>
      <c r="J99" s="118">
        <f t="shared" si="11"/>
        <v>-3.8982411022897567E-2</v>
      </c>
      <c r="K99" s="117">
        <v>163375</v>
      </c>
      <c r="L99" s="118">
        <f t="shared" si="12"/>
        <v>2.737388678504038E-3</v>
      </c>
    </row>
    <row r="100" spans="2:12" x14ac:dyDescent="0.25">
      <c r="B100" s="116" t="s">
        <v>82</v>
      </c>
      <c r="C100" s="117">
        <v>143925</v>
      </c>
      <c r="D100" s="118">
        <v>11.199101542634345</v>
      </c>
      <c r="E100" s="117">
        <v>133479</v>
      </c>
      <c r="F100" s="118">
        <f t="shared" si="11"/>
        <v>-7.25794684731631E-2</v>
      </c>
      <c r="G100" s="117">
        <v>149421</v>
      </c>
      <c r="H100" s="118">
        <f t="shared" si="11"/>
        <v>0.11943451778931524</v>
      </c>
      <c r="I100" s="117">
        <v>151843</v>
      </c>
      <c r="J100" s="118">
        <f t="shared" si="11"/>
        <v>1.6209234311107545E-2</v>
      </c>
      <c r="K100" s="117">
        <v>144616</v>
      </c>
      <c r="L100" s="118">
        <f t="shared" si="12"/>
        <v>-4.7595213477078291E-2</v>
      </c>
    </row>
    <row r="101" spans="2:12" x14ac:dyDescent="0.25">
      <c r="B101" s="116" t="s">
        <v>84</v>
      </c>
      <c r="C101" s="117">
        <v>118400</v>
      </c>
      <c r="D101" s="118">
        <v>7.6372920922089289</v>
      </c>
      <c r="E101" s="117">
        <v>132335</v>
      </c>
      <c r="F101" s="118">
        <f t="shared" si="11"/>
        <v>0.11769425675675671</v>
      </c>
      <c r="G101" s="117">
        <v>153273</v>
      </c>
      <c r="H101" s="118">
        <f t="shared" si="11"/>
        <v>0.15821966977745872</v>
      </c>
      <c r="I101" s="117">
        <v>136165</v>
      </c>
      <c r="J101" s="118">
        <f t="shared" si="11"/>
        <v>-0.11161783223398769</v>
      </c>
      <c r="K101" s="117">
        <v>130317</v>
      </c>
      <c r="L101" s="118">
        <f t="shared" si="12"/>
        <v>-4.294789409907096E-2</v>
      </c>
    </row>
    <row r="102" spans="2:12" x14ac:dyDescent="0.25">
      <c r="B102" s="116" t="s">
        <v>86</v>
      </c>
      <c r="C102" s="117">
        <v>125009</v>
      </c>
      <c r="D102" s="118">
        <v>9.7803552949292865</v>
      </c>
      <c r="E102" s="117">
        <v>130573</v>
      </c>
      <c r="F102" s="118">
        <f t="shared" si="11"/>
        <v>4.4508795366733578E-2</v>
      </c>
      <c r="G102" s="117">
        <v>147800</v>
      </c>
      <c r="H102" s="118">
        <f t="shared" si="11"/>
        <v>0.13193386075222291</v>
      </c>
      <c r="I102" s="117">
        <v>146652</v>
      </c>
      <c r="J102" s="118">
        <f t="shared" si="11"/>
        <v>-7.7672530446549759E-3</v>
      </c>
      <c r="K102" s="117"/>
      <c r="L102" s="118"/>
    </row>
    <row r="103" spans="2:12" x14ac:dyDescent="0.25">
      <c r="B103" s="116" t="s">
        <v>88</v>
      </c>
      <c r="C103" s="117">
        <v>142649</v>
      </c>
      <c r="D103" s="118">
        <v>2.3367406610371688</v>
      </c>
      <c r="E103" s="117">
        <v>152930</v>
      </c>
      <c r="F103" s="118">
        <f t="shared" si="11"/>
        <v>7.2072008916991948E-2</v>
      </c>
      <c r="G103" s="117">
        <v>158620</v>
      </c>
      <c r="H103" s="118">
        <f t="shared" si="11"/>
        <v>3.7206565095141642E-2</v>
      </c>
      <c r="I103" s="117">
        <v>166590</v>
      </c>
      <c r="J103" s="118">
        <f t="shared" si="11"/>
        <v>5.0245870634220147E-2</v>
      </c>
      <c r="K103" s="117"/>
      <c r="L103" s="118"/>
    </row>
    <row r="104" spans="2:12" x14ac:dyDescent="0.25">
      <c r="B104" s="116" t="s">
        <v>90</v>
      </c>
      <c r="C104" s="117">
        <v>156262</v>
      </c>
      <c r="D104" s="118">
        <v>1.5155266504612115</v>
      </c>
      <c r="E104" s="117">
        <v>164834</v>
      </c>
      <c r="F104" s="118">
        <f t="shared" si="11"/>
        <v>5.4856587014117331E-2</v>
      </c>
      <c r="G104" s="117">
        <v>161517</v>
      </c>
      <c r="H104" s="118">
        <f t="shared" si="11"/>
        <v>-2.012327553781379E-2</v>
      </c>
      <c r="I104" s="117">
        <v>166410</v>
      </c>
      <c r="J104" s="118">
        <f t="shared" si="11"/>
        <v>3.0294024777577588E-2</v>
      </c>
      <c r="K104" s="117"/>
      <c r="L104" s="118"/>
    </row>
    <row r="105" spans="2:12" x14ac:dyDescent="0.25">
      <c r="B105" s="116" t="s">
        <v>92</v>
      </c>
      <c r="C105" s="117">
        <v>123782</v>
      </c>
      <c r="D105" s="118">
        <v>0.73471046583328659</v>
      </c>
      <c r="E105" s="117">
        <v>138541</v>
      </c>
      <c r="F105" s="118">
        <f t="shared" si="11"/>
        <v>0.11923381428640667</v>
      </c>
      <c r="G105" s="117">
        <v>134625</v>
      </c>
      <c r="H105" s="118">
        <f t="shared" si="11"/>
        <v>-2.8266000678499492E-2</v>
      </c>
      <c r="I105" s="117">
        <v>143628</v>
      </c>
      <c r="J105" s="118">
        <f t="shared" si="11"/>
        <v>6.687465181058494E-2</v>
      </c>
      <c r="K105" s="117"/>
      <c r="L105" s="118"/>
    </row>
    <row r="106" spans="2:12" x14ac:dyDescent="0.25">
      <c r="B106" s="116" t="s">
        <v>94</v>
      </c>
      <c r="C106" s="117">
        <v>148245</v>
      </c>
      <c r="D106" s="118">
        <v>0.19876278656046575</v>
      </c>
      <c r="E106" s="117">
        <v>163070</v>
      </c>
      <c r="F106" s="118">
        <f t="shared" si="11"/>
        <v>0.10000337279503535</v>
      </c>
      <c r="G106" s="117">
        <v>166146</v>
      </c>
      <c r="H106" s="118">
        <f t="shared" si="11"/>
        <v>1.8863064941436303E-2</v>
      </c>
      <c r="I106" s="117">
        <v>171953</v>
      </c>
      <c r="J106" s="118">
        <f t="shared" si="11"/>
        <v>3.4951187509780546E-2</v>
      </c>
      <c r="K106" s="117"/>
      <c r="L106" s="118"/>
    </row>
    <row r="107" spans="2:12" x14ac:dyDescent="0.25">
      <c r="B107" s="116" t="s">
        <v>96</v>
      </c>
      <c r="C107" s="117">
        <v>149094</v>
      </c>
      <c r="D107" s="118">
        <v>0.11922349337897487</v>
      </c>
      <c r="E107" s="117">
        <v>159961</v>
      </c>
      <c r="F107" s="118">
        <f t="shared" si="11"/>
        <v>7.2886903564194361E-2</v>
      </c>
      <c r="G107" s="117">
        <v>156940</v>
      </c>
      <c r="H107" s="118">
        <f t="shared" si="11"/>
        <v>-1.8885853426772736E-2</v>
      </c>
      <c r="I107" s="117">
        <v>156848</v>
      </c>
      <c r="J107" s="118">
        <f t="shared" si="11"/>
        <v>-5.862112909391648E-4</v>
      </c>
      <c r="K107" s="117"/>
      <c r="L107" s="118"/>
    </row>
    <row r="108" spans="2:12" x14ac:dyDescent="0.25">
      <c r="B108" s="116" t="s">
        <v>98</v>
      </c>
      <c r="C108" s="117">
        <v>148556</v>
      </c>
      <c r="D108" s="118">
        <v>0.27233018439692014</v>
      </c>
      <c r="E108" s="117">
        <v>152113</v>
      </c>
      <c r="F108" s="118">
        <f t="shared" si="11"/>
        <v>2.3943832628773087E-2</v>
      </c>
      <c r="G108" s="117">
        <v>154995</v>
      </c>
      <c r="H108" s="118">
        <f t="shared" si="11"/>
        <v>1.8946441132579039E-2</v>
      </c>
      <c r="I108" s="117">
        <v>156094</v>
      </c>
      <c r="J108" s="118">
        <f t="shared" si="11"/>
        <v>7.0905513081067628E-3</v>
      </c>
      <c r="K108" s="117"/>
      <c r="L108" s="118"/>
    </row>
    <row r="109" spans="2:12" ht="15.75" x14ac:dyDescent="0.25">
      <c r="B109" s="119" t="s">
        <v>32</v>
      </c>
      <c r="C109" s="120">
        <v>1647898</v>
      </c>
      <c r="D109" s="121">
        <v>1.6033308267350819</v>
      </c>
      <c r="E109" s="120">
        <v>1775504</v>
      </c>
      <c r="F109" s="121">
        <f t="shared" si="11"/>
        <v>7.7435617981209903E-2</v>
      </c>
      <c r="G109" s="120">
        <v>1887366</v>
      </c>
      <c r="H109" s="121">
        <f t="shared" si="11"/>
        <v>6.3002955780443237E-2</v>
      </c>
      <c r="I109" s="120">
        <v>1890538</v>
      </c>
      <c r="J109" s="121">
        <f t="shared" si="11"/>
        <v>1.6806491162817405E-3</v>
      </c>
      <c r="K109" s="120">
        <v>769092</v>
      </c>
      <c r="L109" s="121">
        <v>-1.6962714238786814E-2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  <c r="I112" s="122"/>
      <c r="L112" s="81"/>
    </row>
    <row r="114" spans="1:13" ht="48.75" customHeight="1" thickBot="1" x14ac:dyDescent="0.3">
      <c r="B114" s="277" t="s">
        <v>290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>$C$7</f>
        <v>2022</v>
      </c>
      <c r="D117" s="302"/>
      <c r="E117" s="303">
        <f>$E$7</f>
        <v>2023</v>
      </c>
      <c r="F117" s="302"/>
      <c r="G117" s="303">
        <f>$G$7</f>
        <v>2024</v>
      </c>
      <c r="H117" s="302"/>
      <c r="I117" s="303">
        <f>$I$7</f>
        <v>2025</v>
      </c>
      <c r="J117" s="302"/>
      <c r="K117" s="303">
        <f>$K$7</f>
        <v>2026</v>
      </c>
      <c r="L117" s="304"/>
    </row>
    <row r="118" spans="1:13" ht="16.5" thickTop="1" thickBot="1" x14ac:dyDescent="0.3">
      <c r="B118" s="87"/>
      <c r="C118" s="113" t="s">
        <v>74</v>
      </c>
      <c r="D118" s="114" t="str">
        <f>CONCATENATE("var. ",RIGHT(C117,2),"/",RIGHT(C117-1,2))</f>
        <v>var. 22/21</v>
      </c>
      <c r="E118" s="115" t="s">
        <v>74</v>
      </c>
      <c r="F118" s="114" t="s">
        <v>261</v>
      </c>
      <c r="G118" s="115" t="s">
        <v>74</v>
      </c>
      <c r="H118" s="114" t="s">
        <v>261</v>
      </c>
      <c r="I118" s="115" t="s">
        <v>74</v>
      </c>
      <c r="J118" s="114" t="s">
        <v>261</v>
      </c>
      <c r="K118" s="115" t="s">
        <v>74</v>
      </c>
      <c r="L118" s="114" t="s">
        <v>286</v>
      </c>
    </row>
    <row r="119" spans="1:13" x14ac:dyDescent="0.25">
      <c r="B119" s="116" t="s">
        <v>76</v>
      </c>
      <c r="C119" s="117">
        <v>36008</v>
      </c>
      <c r="D119" s="118">
        <v>45.521963824289408</v>
      </c>
      <c r="E119" s="117">
        <v>59113</v>
      </c>
      <c r="F119" s="118">
        <f t="shared" ref="F119:J131" si="13">IFERROR(E119/C119-1,"-")</f>
        <v>0.64166296378582532</v>
      </c>
      <c r="G119" s="117">
        <v>68773</v>
      </c>
      <c r="H119" s="118">
        <f t="shared" si="13"/>
        <v>0.16341583069713939</v>
      </c>
      <c r="I119" s="117">
        <v>72901</v>
      </c>
      <c r="J119" s="118">
        <f t="shared" si="13"/>
        <v>6.0023555755892577E-2</v>
      </c>
      <c r="K119" s="117">
        <v>68988</v>
      </c>
      <c r="L119" s="118">
        <f t="shared" ref="L119:L123" si="14">IFERROR(K119/I119-1,"-")</f>
        <v>-5.3675532571569651E-2</v>
      </c>
    </row>
    <row r="120" spans="1:13" x14ac:dyDescent="0.25">
      <c r="B120" s="116" t="s">
        <v>78</v>
      </c>
      <c r="C120" s="117">
        <v>53181</v>
      </c>
      <c r="D120" s="118">
        <v>153.59593023255815</v>
      </c>
      <c r="E120" s="117">
        <v>57709</v>
      </c>
      <c r="F120" s="118">
        <f t="shared" si="13"/>
        <v>8.5143190237114696E-2</v>
      </c>
      <c r="G120" s="117">
        <v>68185</v>
      </c>
      <c r="H120" s="118">
        <f t="shared" si="13"/>
        <v>0.18153147689268567</v>
      </c>
      <c r="I120" s="117">
        <v>72176</v>
      </c>
      <c r="J120" s="118">
        <f t="shared" si="13"/>
        <v>5.8531935176358463E-2</v>
      </c>
      <c r="K120" s="117">
        <v>70434</v>
      </c>
      <c r="L120" s="118">
        <f t="shared" si="14"/>
        <v>-2.413544668587897E-2</v>
      </c>
    </row>
    <row r="121" spans="1:13" x14ac:dyDescent="0.25">
      <c r="B121" s="116" t="s">
        <v>80</v>
      </c>
      <c r="C121" s="117">
        <v>65273</v>
      </c>
      <c r="D121" s="118">
        <v>262.19758064516128</v>
      </c>
      <c r="E121" s="117">
        <v>46927</v>
      </c>
      <c r="F121" s="118">
        <f t="shared" si="13"/>
        <v>-0.28106567799855986</v>
      </c>
      <c r="G121" s="117">
        <v>62209</v>
      </c>
      <c r="H121" s="118">
        <f t="shared" si="13"/>
        <v>0.3256547403413812</v>
      </c>
      <c r="I121" s="117">
        <v>65836</v>
      </c>
      <c r="J121" s="118">
        <f t="shared" si="13"/>
        <v>5.8303460914015615E-2</v>
      </c>
      <c r="K121" s="117">
        <v>72644</v>
      </c>
      <c r="L121" s="118">
        <f t="shared" si="14"/>
        <v>0.1034084695303481</v>
      </c>
    </row>
    <row r="122" spans="1:13" x14ac:dyDescent="0.25">
      <c r="B122" s="116" t="s">
        <v>82</v>
      </c>
      <c r="C122" s="117">
        <v>69119</v>
      </c>
      <c r="D122" s="118">
        <v>775.61797752808991</v>
      </c>
      <c r="E122" s="117">
        <v>48951</v>
      </c>
      <c r="F122" s="118">
        <f t="shared" si="13"/>
        <v>-0.29178662885747764</v>
      </c>
      <c r="G122" s="117">
        <v>65140</v>
      </c>
      <c r="H122" s="118">
        <f t="shared" si="13"/>
        <v>0.33071847357561635</v>
      </c>
      <c r="I122" s="117">
        <v>70585</v>
      </c>
      <c r="J122" s="118">
        <f t="shared" si="13"/>
        <v>8.3589192508443322E-2</v>
      </c>
      <c r="K122" s="117">
        <v>67507</v>
      </c>
      <c r="L122" s="118">
        <f t="shared" si="14"/>
        <v>-4.3606998654105E-2</v>
      </c>
    </row>
    <row r="123" spans="1:13" x14ac:dyDescent="0.25">
      <c r="B123" s="116" t="s">
        <v>84</v>
      </c>
      <c r="C123" s="117">
        <v>59127</v>
      </c>
      <c r="D123" s="118">
        <v>353.05389221556885</v>
      </c>
      <c r="E123" s="117">
        <v>59272</v>
      </c>
      <c r="F123" s="118">
        <f t="shared" si="13"/>
        <v>2.4523483349401243E-3</v>
      </c>
      <c r="G123" s="117">
        <v>74566</v>
      </c>
      <c r="H123" s="118">
        <f t="shared" si="13"/>
        <v>0.2580307733837226</v>
      </c>
      <c r="I123" s="117">
        <v>74655</v>
      </c>
      <c r="J123" s="118">
        <f t="shared" si="13"/>
        <v>1.1935734785291086E-3</v>
      </c>
      <c r="K123" s="117">
        <v>61122</v>
      </c>
      <c r="L123" s="118">
        <f t="shared" si="14"/>
        <v>-0.18127385975487242</v>
      </c>
    </row>
    <row r="124" spans="1:13" x14ac:dyDescent="0.25">
      <c r="B124" s="116" t="s">
        <v>86</v>
      </c>
      <c r="C124" s="117">
        <v>59135</v>
      </c>
      <c r="D124" s="118">
        <v>120.17827868852459</v>
      </c>
      <c r="E124" s="117">
        <v>59708</v>
      </c>
      <c r="F124" s="118">
        <f t="shared" si="13"/>
        <v>9.689693075167094E-3</v>
      </c>
      <c r="G124" s="117">
        <v>77243</v>
      </c>
      <c r="H124" s="118">
        <f t="shared" si="13"/>
        <v>0.293679238962953</v>
      </c>
      <c r="I124" s="117">
        <v>76127</v>
      </c>
      <c r="J124" s="118">
        <f t="shared" si="13"/>
        <v>-1.4447911137578817E-2</v>
      </c>
      <c r="K124" s="117"/>
      <c r="L124" s="118"/>
    </row>
    <row r="125" spans="1:13" x14ac:dyDescent="0.25">
      <c r="B125" s="116" t="s">
        <v>88</v>
      </c>
      <c r="C125" s="117">
        <v>64510</v>
      </c>
      <c r="D125" s="118">
        <v>14.268639053254438</v>
      </c>
      <c r="E125" s="117">
        <v>69784</v>
      </c>
      <c r="F125" s="118">
        <f t="shared" si="13"/>
        <v>8.1754766702836879E-2</v>
      </c>
      <c r="G125" s="117">
        <v>76495</v>
      </c>
      <c r="H125" s="118">
        <f t="shared" si="13"/>
        <v>9.6168176086208979E-2</v>
      </c>
      <c r="I125" s="117">
        <v>80250</v>
      </c>
      <c r="J125" s="118">
        <f t="shared" si="13"/>
        <v>4.9088175697757919E-2</v>
      </c>
      <c r="K125" s="117"/>
      <c r="L125" s="118"/>
    </row>
    <row r="126" spans="1:13" x14ac:dyDescent="0.25">
      <c r="B126" s="116" t="s">
        <v>90</v>
      </c>
      <c r="C126" s="117">
        <v>78894</v>
      </c>
      <c r="D126" s="118">
        <v>4.3951993434999661</v>
      </c>
      <c r="E126" s="117">
        <v>76684</v>
      </c>
      <c r="F126" s="118">
        <f t="shared" si="13"/>
        <v>-2.8012269627601616E-2</v>
      </c>
      <c r="G126" s="117">
        <v>82370</v>
      </c>
      <c r="H126" s="118">
        <f t="shared" si="13"/>
        <v>7.4148453393145797E-2</v>
      </c>
      <c r="I126" s="117">
        <v>87951</v>
      </c>
      <c r="J126" s="118">
        <f t="shared" si="13"/>
        <v>6.7755250698069647E-2</v>
      </c>
      <c r="K126" s="117"/>
      <c r="L126" s="118"/>
    </row>
    <row r="127" spans="1:13" x14ac:dyDescent="0.25">
      <c r="B127" s="116" t="s">
        <v>92</v>
      </c>
      <c r="C127" s="117">
        <v>60744</v>
      </c>
      <c r="D127" s="118">
        <v>1.9122638795665932</v>
      </c>
      <c r="E127" s="117">
        <v>69941</v>
      </c>
      <c r="F127" s="118">
        <f t="shared" si="13"/>
        <v>0.15140590017121025</v>
      </c>
      <c r="G127" s="117">
        <v>69701</v>
      </c>
      <c r="H127" s="118">
        <f t="shared" si="13"/>
        <v>-3.4314636622295724E-3</v>
      </c>
      <c r="I127" s="117">
        <v>74942</v>
      </c>
      <c r="J127" s="118">
        <f t="shared" si="13"/>
        <v>7.51926084274257E-2</v>
      </c>
      <c r="K127" s="117"/>
      <c r="L127" s="118"/>
    </row>
    <row r="128" spans="1:13" x14ac:dyDescent="0.25">
      <c r="A128" s="122"/>
      <c r="B128" s="116" t="s">
        <v>94</v>
      </c>
      <c r="C128" s="117">
        <v>74615</v>
      </c>
      <c r="D128" s="118">
        <v>0.50309220201043492</v>
      </c>
      <c r="E128" s="117">
        <v>76376</v>
      </c>
      <c r="F128" s="118">
        <f t="shared" si="13"/>
        <v>2.3601152583260676E-2</v>
      </c>
      <c r="G128" s="117">
        <v>81903</v>
      </c>
      <c r="H128" s="118">
        <f t="shared" si="13"/>
        <v>7.2365664606682811E-2</v>
      </c>
      <c r="I128" s="117">
        <v>83011</v>
      </c>
      <c r="J128" s="118">
        <f t="shared" si="13"/>
        <v>1.352819799030569E-2</v>
      </c>
      <c r="K128" s="117"/>
      <c r="L128" s="118"/>
    </row>
    <row r="129" spans="2:13" x14ac:dyDescent="0.25">
      <c r="B129" s="116" t="s">
        <v>96</v>
      </c>
      <c r="C129" s="117">
        <v>58033</v>
      </c>
      <c r="D129" s="118">
        <v>0.10088210186853841</v>
      </c>
      <c r="E129" s="117">
        <v>64734</v>
      </c>
      <c r="F129" s="118">
        <f t="shared" si="13"/>
        <v>0.11546878500163693</v>
      </c>
      <c r="G129" s="117">
        <v>69290</v>
      </c>
      <c r="H129" s="118">
        <f t="shared" si="13"/>
        <v>7.0380325640312602E-2</v>
      </c>
      <c r="I129" s="117">
        <v>66356</v>
      </c>
      <c r="J129" s="118">
        <f t="shared" si="13"/>
        <v>-4.2343772550151537E-2</v>
      </c>
      <c r="K129" s="117"/>
      <c r="L129" s="118"/>
    </row>
    <row r="130" spans="2:13" x14ac:dyDescent="0.25">
      <c r="B130" s="116" t="s">
        <v>98</v>
      </c>
      <c r="C130" s="117">
        <v>61422</v>
      </c>
      <c r="D130" s="118">
        <v>0.582551788106771</v>
      </c>
      <c r="E130" s="117">
        <v>58399</v>
      </c>
      <c r="F130" s="118">
        <f t="shared" si="13"/>
        <v>-4.921689296994558E-2</v>
      </c>
      <c r="G130" s="117">
        <v>63488</v>
      </c>
      <c r="H130" s="118">
        <f t="shared" si="13"/>
        <v>8.7141903114779318E-2</v>
      </c>
      <c r="I130" s="117">
        <v>63934</v>
      </c>
      <c r="J130" s="118">
        <f t="shared" si="13"/>
        <v>7.0249495967742437E-3</v>
      </c>
      <c r="K130" s="117"/>
      <c r="L130" s="118"/>
    </row>
    <row r="131" spans="2:13" ht="15.75" x14ac:dyDescent="0.25">
      <c r="B131" s="119" t="s">
        <v>32</v>
      </c>
      <c r="C131" s="120">
        <v>740061</v>
      </c>
      <c r="D131" s="121">
        <v>3.0444027893149128</v>
      </c>
      <c r="E131" s="120">
        <v>747598</v>
      </c>
      <c r="F131" s="121">
        <f t="shared" si="13"/>
        <v>1.0184295618874684E-2</v>
      </c>
      <c r="G131" s="120">
        <v>859363</v>
      </c>
      <c r="H131" s="121">
        <f t="shared" si="13"/>
        <v>0.1494987948068347</v>
      </c>
      <c r="I131" s="120">
        <v>888724</v>
      </c>
      <c r="J131" s="121">
        <f t="shared" si="13"/>
        <v>3.4166004354388102E-2</v>
      </c>
      <c r="K131" s="120">
        <v>340695</v>
      </c>
      <c r="L131" s="121">
        <v>-4.3402694909210338E-2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C134" s="122"/>
      <c r="I134" s="122"/>
      <c r="L134" s="81"/>
    </row>
    <row r="136" spans="2:13" ht="48.75" customHeight="1" thickBot="1" x14ac:dyDescent="0.3">
      <c r="B136" s="277" t="s">
        <v>291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>$C$7</f>
        <v>2022</v>
      </c>
      <c r="D139" s="302"/>
      <c r="E139" s="303">
        <f>$E$7</f>
        <v>2023</v>
      </c>
      <c r="F139" s="302"/>
      <c r="G139" s="303">
        <f>$G$7</f>
        <v>2024</v>
      </c>
      <c r="H139" s="302"/>
      <c r="I139" s="303">
        <f>$I$7</f>
        <v>2025</v>
      </c>
      <c r="J139" s="302"/>
      <c r="K139" s="303">
        <f>$K$7</f>
        <v>2026</v>
      </c>
      <c r="L139" s="304"/>
    </row>
    <row r="140" spans="2:13" ht="16.5" thickTop="1" thickBot="1" x14ac:dyDescent="0.3">
      <c r="B140" s="87"/>
      <c r="C140" s="113" t="s">
        <v>74</v>
      </c>
      <c r="D140" s="114" t="str">
        <f>CONCATENATE("var. ",RIGHT(C139,2),"/",RIGHT(C139-1,2))</f>
        <v>var. 22/21</v>
      </c>
      <c r="E140" s="115" t="s">
        <v>74</v>
      </c>
      <c r="F140" s="114" t="s">
        <v>261</v>
      </c>
      <c r="G140" s="115" t="s">
        <v>74</v>
      </c>
      <c r="H140" s="114" t="s">
        <v>261</v>
      </c>
      <c r="I140" s="115" t="s">
        <v>74</v>
      </c>
      <c r="J140" s="114" t="s">
        <v>261</v>
      </c>
      <c r="K140" s="115" t="s">
        <v>74</v>
      </c>
      <c r="L140" s="114" t="s">
        <v>286</v>
      </c>
    </row>
    <row r="141" spans="2:13" x14ac:dyDescent="0.25">
      <c r="B141" s="116" t="s">
        <v>76</v>
      </c>
      <c r="C141" s="117">
        <v>10166</v>
      </c>
      <c r="D141" s="118">
        <v>4.6134732192159031</v>
      </c>
      <c r="E141" s="117">
        <v>13510</v>
      </c>
      <c r="F141" s="118">
        <f t="shared" ref="F141:J153" si="15">IFERROR(E141/C141-1,"-")</f>
        <v>0.32893960259689159</v>
      </c>
      <c r="G141" s="117">
        <v>15329</v>
      </c>
      <c r="H141" s="118">
        <f t="shared" si="15"/>
        <v>0.13464100666173207</v>
      </c>
      <c r="I141" s="117">
        <v>14398</v>
      </c>
      <c r="J141" s="118">
        <f t="shared" si="15"/>
        <v>-6.0734555417835456E-2</v>
      </c>
      <c r="K141" s="117">
        <v>14127</v>
      </c>
      <c r="L141" s="118">
        <f t="shared" ref="L141:L145" si="16">IFERROR(K141/I141-1,"-")</f>
        <v>-1.882205861925268E-2</v>
      </c>
    </row>
    <row r="142" spans="2:13" x14ac:dyDescent="0.25">
      <c r="B142" s="116" t="s">
        <v>78</v>
      </c>
      <c r="C142" s="117">
        <v>9417</v>
      </c>
      <c r="D142" s="118">
        <v>5.9910913140311806</v>
      </c>
      <c r="E142" s="117">
        <v>15201</v>
      </c>
      <c r="F142" s="118">
        <f t="shared" si="15"/>
        <v>0.6142083466071997</v>
      </c>
      <c r="G142" s="117">
        <v>18617</v>
      </c>
      <c r="H142" s="118">
        <f t="shared" si="15"/>
        <v>0.22472205775935783</v>
      </c>
      <c r="I142" s="117">
        <v>15634</v>
      </c>
      <c r="J142" s="118">
        <f t="shared" si="15"/>
        <v>-0.16022989740559701</v>
      </c>
      <c r="K142" s="117">
        <v>14638</v>
      </c>
      <c r="L142" s="118">
        <f t="shared" si="16"/>
        <v>-6.3707304592554692E-2</v>
      </c>
    </row>
    <row r="143" spans="2:13" x14ac:dyDescent="0.25">
      <c r="B143" s="116" t="s">
        <v>80</v>
      </c>
      <c r="C143" s="117">
        <v>11533</v>
      </c>
      <c r="D143" s="118">
        <v>4.0472647702406999</v>
      </c>
      <c r="E143" s="117">
        <v>17535</v>
      </c>
      <c r="F143" s="118">
        <f t="shared" si="15"/>
        <v>0.52041966530824579</v>
      </c>
      <c r="G143" s="117">
        <v>27146</v>
      </c>
      <c r="H143" s="118">
        <f t="shared" si="15"/>
        <v>0.54810379241516971</v>
      </c>
      <c r="I143" s="117">
        <v>19555</v>
      </c>
      <c r="J143" s="118">
        <f t="shared" si="15"/>
        <v>-0.27963604214248872</v>
      </c>
      <c r="K143" s="117">
        <v>19683</v>
      </c>
      <c r="L143" s="118">
        <f t="shared" si="16"/>
        <v>6.5456405011505847E-3</v>
      </c>
    </row>
    <row r="144" spans="2:13" x14ac:dyDescent="0.25">
      <c r="B144" s="116" t="s">
        <v>82</v>
      </c>
      <c r="C144" s="117">
        <v>11437</v>
      </c>
      <c r="D144" s="118">
        <v>4.7908860759493672</v>
      </c>
      <c r="E144" s="117">
        <v>12234</v>
      </c>
      <c r="F144" s="118">
        <f t="shared" si="15"/>
        <v>6.9686106496458899E-2</v>
      </c>
      <c r="G144" s="117">
        <v>15780</v>
      </c>
      <c r="H144" s="118">
        <f t="shared" si="15"/>
        <v>0.28984796468857277</v>
      </c>
      <c r="I144" s="117">
        <v>16806</v>
      </c>
      <c r="J144" s="118">
        <f t="shared" si="15"/>
        <v>6.5019011406844074E-2</v>
      </c>
      <c r="K144" s="117">
        <v>13203</v>
      </c>
      <c r="L144" s="118">
        <f t="shared" si="16"/>
        <v>-0.21438771867190287</v>
      </c>
    </row>
    <row r="145" spans="1:13" x14ac:dyDescent="0.25">
      <c r="B145" s="116" t="s">
        <v>84</v>
      </c>
      <c r="C145" s="117">
        <v>6863</v>
      </c>
      <c r="D145" s="118">
        <v>2.9994172494172493</v>
      </c>
      <c r="E145" s="117">
        <v>12664</v>
      </c>
      <c r="F145" s="118">
        <f t="shared" si="15"/>
        <v>0.84525717616202822</v>
      </c>
      <c r="G145" s="117">
        <v>15299</v>
      </c>
      <c r="H145" s="118">
        <f t="shared" si="15"/>
        <v>0.20807012002526837</v>
      </c>
      <c r="I145" s="117">
        <v>10398</v>
      </c>
      <c r="J145" s="118">
        <f t="shared" si="15"/>
        <v>-0.32034773514608794</v>
      </c>
      <c r="K145" s="117">
        <v>10136</v>
      </c>
      <c r="L145" s="118">
        <f t="shared" si="16"/>
        <v>-2.5197153298711306E-2</v>
      </c>
    </row>
    <row r="146" spans="1:13" x14ac:dyDescent="0.25">
      <c r="B146" s="116" t="s">
        <v>86</v>
      </c>
      <c r="C146" s="117">
        <v>9733</v>
      </c>
      <c r="D146" s="118">
        <v>4.2954298150163224</v>
      </c>
      <c r="E146" s="117">
        <v>14038</v>
      </c>
      <c r="F146" s="118">
        <f t="shared" si="15"/>
        <v>0.44230966813931993</v>
      </c>
      <c r="G146" s="117">
        <v>12045</v>
      </c>
      <c r="H146" s="118">
        <f t="shared" si="15"/>
        <v>-0.14197179085339795</v>
      </c>
      <c r="I146" s="117">
        <v>14419</v>
      </c>
      <c r="J146" s="118">
        <f t="shared" si="15"/>
        <v>0.19709422997094239</v>
      </c>
      <c r="K146" s="117"/>
      <c r="L146" s="118"/>
    </row>
    <row r="147" spans="1:13" x14ac:dyDescent="0.25">
      <c r="B147" s="116" t="s">
        <v>88</v>
      </c>
      <c r="C147" s="117">
        <v>9290</v>
      </c>
      <c r="D147" s="118">
        <v>0.8609775641025641</v>
      </c>
      <c r="E147" s="117">
        <v>14285</v>
      </c>
      <c r="F147" s="118">
        <f t="shared" si="15"/>
        <v>0.53767491926803013</v>
      </c>
      <c r="G147" s="117">
        <v>11369</v>
      </c>
      <c r="H147" s="118">
        <f t="shared" si="15"/>
        <v>-0.20413020651032554</v>
      </c>
      <c r="I147" s="117">
        <v>15851</v>
      </c>
      <c r="J147" s="118">
        <f t="shared" si="15"/>
        <v>0.39422992347611929</v>
      </c>
      <c r="K147" s="117"/>
      <c r="L147" s="118"/>
    </row>
    <row r="148" spans="1:13" x14ac:dyDescent="0.25">
      <c r="B148" s="116" t="s">
        <v>90</v>
      </c>
      <c r="C148" s="117">
        <v>9424</v>
      </c>
      <c r="D148" s="118">
        <v>0.57829509294925474</v>
      </c>
      <c r="E148" s="117">
        <v>15009</v>
      </c>
      <c r="F148" s="118">
        <f t="shared" si="15"/>
        <v>0.59263582342954169</v>
      </c>
      <c r="G148" s="117">
        <v>11599</v>
      </c>
      <c r="H148" s="118">
        <f t="shared" si="15"/>
        <v>-0.22719701512425883</v>
      </c>
      <c r="I148" s="117">
        <v>14741</v>
      </c>
      <c r="J148" s="118">
        <f t="shared" si="15"/>
        <v>0.27088542115699621</v>
      </c>
      <c r="K148" s="117"/>
      <c r="L148" s="118"/>
    </row>
    <row r="149" spans="1:13" x14ac:dyDescent="0.25">
      <c r="B149" s="116" t="s">
        <v>92</v>
      </c>
      <c r="C149" s="117">
        <v>9609</v>
      </c>
      <c r="D149" s="118">
        <v>0.58512042230287031</v>
      </c>
      <c r="E149" s="117">
        <v>12732</v>
      </c>
      <c r="F149" s="118">
        <f t="shared" si="15"/>
        <v>0.32500780518264127</v>
      </c>
      <c r="G149" s="117">
        <v>10309</v>
      </c>
      <c r="H149" s="118">
        <f t="shared" si="15"/>
        <v>-0.19030788564247569</v>
      </c>
      <c r="I149" s="117">
        <v>13426</v>
      </c>
      <c r="J149" s="118">
        <f t="shared" si="15"/>
        <v>0.30235716364341836</v>
      </c>
      <c r="K149" s="117"/>
      <c r="L149" s="118"/>
    </row>
    <row r="150" spans="1:13" x14ac:dyDescent="0.25">
      <c r="A150" s="122"/>
      <c r="B150" s="116" t="s">
        <v>94</v>
      </c>
      <c r="C150" s="117">
        <v>12307</v>
      </c>
      <c r="D150" s="118">
        <v>-4.1137514608492354E-2</v>
      </c>
      <c r="E150" s="117">
        <v>18958</v>
      </c>
      <c r="F150" s="118">
        <f t="shared" si="15"/>
        <v>0.5404241488583732</v>
      </c>
      <c r="G150" s="117">
        <v>17259</v>
      </c>
      <c r="H150" s="118">
        <f t="shared" si="15"/>
        <v>-8.9619158139044197E-2</v>
      </c>
      <c r="I150" s="117">
        <v>19414</v>
      </c>
      <c r="J150" s="118">
        <f t="shared" si="15"/>
        <v>0.12486239063676918</v>
      </c>
      <c r="K150" s="117"/>
      <c r="L150" s="118"/>
    </row>
    <row r="151" spans="1:13" x14ac:dyDescent="0.25">
      <c r="B151" s="116" t="s">
        <v>96</v>
      </c>
      <c r="C151" s="117">
        <v>19260</v>
      </c>
      <c r="D151" s="118">
        <v>0.23612091650086642</v>
      </c>
      <c r="E151" s="117">
        <v>19377</v>
      </c>
      <c r="F151" s="118">
        <f t="shared" si="15"/>
        <v>6.0747663551401487E-3</v>
      </c>
      <c r="G151" s="117">
        <v>20409</v>
      </c>
      <c r="H151" s="118">
        <f t="shared" si="15"/>
        <v>5.3259018423904569E-2</v>
      </c>
      <c r="I151" s="117">
        <v>19041</v>
      </c>
      <c r="J151" s="118">
        <f t="shared" si="15"/>
        <v>-6.7029251800676204E-2</v>
      </c>
      <c r="K151" s="117"/>
      <c r="L151" s="118"/>
    </row>
    <row r="152" spans="1:13" x14ac:dyDescent="0.25">
      <c r="B152" s="116" t="s">
        <v>98</v>
      </c>
      <c r="C152" s="117">
        <v>13422</v>
      </c>
      <c r="D152" s="118">
        <v>3.9498141263940578E-2</v>
      </c>
      <c r="E152" s="117">
        <v>16292</v>
      </c>
      <c r="F152" s="118">
        <f t="shared" si="15"/>
        <v>0.2138280435106541</v>
      </c>
      <c r="G152" s="117">
        <v>15069</v>
      </c>
      <c r="H152" s="118">
        <f t="shared" si="15"/>
        <v>-7.506751780014731E-2</v>
      </c>
      <c r="I152" s="117">
        <v>16167</v>
      </c>
      <c r="J152" s="118">
        <f t="shared" si="15"/>
        <v>7.2864821819629721E-2</v>
      </c>
      <c r="K152" s="117"/>
      <c r="L152" s="118"/>
    </row>
    <row r="153" spans="1:13" ht="15.75" x14ac:dyDescent="0.25">
      <c r="B153" s="119" t="s">
        <v>32</v>
      </c>
      <c r="C153" s="120">
        <v>132461</v>
      </c>
      <c r="D153" s="121">
        <v>0.91072484673638665</v>
      </c>
      <c r="E153" s="120">
        <v>181835</v>
      </c>
      <c r="F153" s="121">
        <f t="shared" si="15"/>
        <v>0.37274367549693865</v>
      </c>
      <c r="G153" s="120">
        <v>190230</v>
      </c>
      <c r="H153" s="121">
        <f t="shared" si="15"/>
        <v>4.6168229438776853E-2</v>
      </c>
      <c r="I153" s="120">
        <v>189850</v>
      </c>
      <c r="J153" s="121">
        <f t="shared" si="15"/>
        <v>-1.9975818745728846E-3</v>
      </c>
      <c r="K153" s="120">
        <v>71787</v>
      </c>
      <c r="L153" s="121">
        <v>-6.5163886392936687E-2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C156" s="122"/>
      <c r="I156" s="122"/>
      <c r="L156" s="81"/>
    </row>
    <row r="158" spans="1:13" ht="48.75" customHeight="1" thickBot="1" x14ac:dyDescent="0.3">
      <c r="B158" s="277" t="s">
        <v>292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>$C$7</f>
        <v>2022</v>
      </c>
      <c r="D161" s="302"/>
      <c r="E161" s="303">
        <f>$E$7</f>
        <v>2023</v>
      </c>
      <c r="F161" s="302"/>
      <c r="G161" s="303">
        <f>$G$7</f>
        <v>2024</v>
      </c>
      <c r="H161" s="302"/>
      <c r="I161" s="303">
        <f>$I$7</f>
        <v>2025</v>
      </c>
      <c r="J161" s="302"/>
      <c r="K161" s="303">
        <f>$K$7</f>
        <v>2026</v>
      </c>
      <c r="L161" s="304"/>
    </row>
    <row r="162" spans="2:12" ht="16.5" thickTop="1" thickBot="1" x14ac:dyDescent="0.3">
      <c r="B162" s="87"/>
      <c r="C162" s="113" t="s">
        <v>74</v>
      </c>
      <c r="D162" s="114" t="str">
        <f>CONCATENATE("var. ",RIGHT(C161,2),"/",RIGHT(C161-1,2))</f>
        <v>var. 22/21</v>
      </c>
      <c r="E162" s="115" t="s">
        <v>74</v>
      </c>
      <c r="F162" s="114" t="s">
        <v>261</v>
      </c>
      <c r="G162" s="115" t="s">
        <v>74</v>
      </c>
      <c r="H162" s="114" t="s">
        <v>261</v>
      </c>
      <c r="I162" s="115" t="s">
        <v>74</v>
      </c>
      <c r="J162" s="114" t="s">
        <v>261</v>
      </c>
      <c r="K162" s="115" t="s">
        <v>74</v>
      </c>
      <c r="L162" s="114" t="s">
        <v>286</v>
      </c>
    </row>
    <row r="163" spans="2:12" x14ac:dyDescent="0.25">
      <c r="B163" s="116" t="s">
        <v>76</v>
      </c>
      <c r="C163" s="117">
        <v>8832</v>
      </c>
      <c r="D163" s="118">
        <v>0.46686596910812161</v>
      </c>
      <c r="E163" s="117">
        <v>11164</v>
      </c>
      <c r="F163" s="118">
        <f t="shared" ref="F163:J175" si="17">IFERROR(E163/C163-1,"-")</f>
        <v>0.26403985507246386</v>
      </c>
      <c r="G163" s="117">
        <v>11817</v>
      </c>
      <c r="H163" s="118">
        <f t="shared" si="17"/>
        <v>5.8491580078824823E-2</v>
      </c>
      <c r="I163" s="117">
        <v>11295</v>
      </c>
      <c r="J163" s="118">
        <f t="shared" si="17"/>
        <v>-4.4173648134044119E-2</v>
      </c>
      <c r="K163" s="117">
        <v>10198</v>
      </c>
      <c r="L163" s="118">
        <f t="shared" ref="L163:L167" si="18">IFERROR(K163/I163-1,"-")</f>
        <v>-9.7122620628596779E-2</v>
      </c>
    </row>
    <row r="164" spans="2:12" x14ac:dyDescent="0.25">
      <c r="B164" s="116" t="s">
        <v>78</v>
      </c>
      <c r="C164" s="117">
        <v>17087</v>
      </c>
      <c r="D164" s="118">
        <v>2.9737209302325582</v>
      </c>
      <c r="E164" s="117">
        <v>13725</v>
      </c>
      <c r="F164" s="118">
        <f t="shared" si="17"/>
        <v>-0.19675776906420084</v>
      </c>
      <c r="G164" s="117">
        <v>12570</v>
      </c>
      <c r="H164" s="118">
        <f t="shared" si="17"/>
        <v>-8.4153005464480901E-2</v>
      </c>
      <c r="I164" s="117">
        <v>14802</v>
      </c>
      <c r="J164" s="118">
        <f t="shared" si="17"/>
        <v>0.17756563245823398</v>
      </c>
      <c r="K164" s="117">
        <v>12645</v>
      </c>
      <c r="L164" s="118">
        <f t="shared" si="18"/>
        <v>-0.1457235508715039</v>
      </c>
    </row>
    <row r="165" spans="2:12" x14ac:dyDescent="0.25">
      <c r="B165" s="116" t="s">
        <v>80</v>
      </c>
      <c r="C165" s="117">
        <v>13393</v>
      </c>
      <c r="D165" s="118">
        <v>1.7954498017115426</v>
      </c>
      <c r="E165" s="117">
        <v>12285</v>
      </c>
      <c r="F165" s="118">
        <f t="shared" si="17"/>
        <v>-8.2729784215635038E-2</v>
      </c>
      <c r="G165" s="117">
        <v>17270</v>
      </c>
      <c r="H165" s="118">
        <f t="shared" si="17"/>
        <v>0.40577940577940574</v>
      </c>
      <c r="I165" s="117">
        <v>13070</v>
      </c>
      <c r="J165" s="118">
        <f t="shared" si="17"/>
        <v>-0.24319629415170818</v>
      </c>
      <c r="K165" s="117">
        <v>11194</v>
      </c>
      <c r="L165" s="118">
        <f t="shared" si="18"/>
        <v>-0.14353481254781941</v>
      </c>
    </row>
    <row r="166" spans="2:12" x14ac:dyDescent="0.25">
      <c r="B166" s="116" t="s">
        <v>82</v>
      </c>
      <c r="C166" s="117">
        <v>16101</v>
      </c>
      <c r="D166" s="118">
        <v>7.3815720978656945</v>
      </c>
      <c r="E166" s="117">
        <v>17559</v>
      </c>
      <c r="F166" s="118">
        <f t="shared" si="17"/>
        <v>9.0553381777529252E-2</v>
      </c>
      <c r="G166" s="117">
        <v>18946</v>
      </c>
      <c r="H166" s="118">
        <f t="shared" si="17"/>
        <v>7.8990830912922139E-2</v>
      </c>
      <c r="I166" s="117">
        <v>13583</v>
      </c>
      <c r="J166" s="118">
        <f t="shared" si="17"/>
        <v>-0.28306766599809985</v>
      </c>
      <c r="K166" s="117">
        <v>18769</v>
      </c>
      <c r="L166" s="118">
        <f t="shared" si="18"/>
        <v>0.38180078038724874</v>
      </c>
    </row>
    <row r="167" spans="2:12" x14ac:dyDescent="0.25">
      <c r="B167" s="116" t="s">
        <v>84</v>
      </c>
      <c r="C167" s="117">
        <v>15637</v>
      </c>
      <c r="D167" s="118">
        <v>3.0301546391752581</v>
      </c>
      <c r="E167" s="117">
        <v>15901</v>
      </c>
      <c r="F167" s="118">
        <f t="shared" si="17"/>
        <v>1.6883033830018546E-2</v>
      </c>
      <c r="G167" s="117">
        <v>17473</v>
      </c>
      <c r="H167" s="118">
        <f t="shared" si="17"/>
        <v>9.8861706810892347E-2</v>
      </c>
      <c r="I167" s="117">
        <v>12618</v>
      </c>
      <c r="J167" s="118">
        <f t="shared" si="17"/>
        <v>-0.27785726549533563</v>
      </c>
      <c r="K167" s="117">
        <v>14385</v>
      </c>
      <c r="L167" s="118">
        <f t="shared" si="18"/>
        <v>0.14003804089396099</v>
      </c>
    </row>
    <row r="168" spans="2:12" x14ac:dyDescent="0.25">
      <c r="B168" s="116" t="s">
        <v>86</v>
      </c>
      <c r="C168" s="117">
        <v>13362</v>
      </c>
      <c r="D168" s="118">
        <v>4.9598572702943802</v>
      </c>
      <c r="E168" s="117">
        <v>11816</v>
      </c>
      <c r="F168" s="118">
        <f t="shared" si="17"/>
        <v>-0.1157012423289927</v>
      </c>
      <c r="G168" s="117">
        <v>11749</v>
      </c>
      <c r="H168" s="118">
        <f t="shared" si="17"/>
        <v>-5.6702775897088387E-3</v>
      </c>
      <c r="I168" s="117">
        <v>12238</v>
      </c>
      <c r="J168" s="118">
        <f t="shared" si="17"/>
        <v>4.1620563452208659E-2</v>
      </c>
      <c r="K168" s="117"/>
      <c r="L168" s="118"/>
    </row>
    <row r="169" spans="2:12" x14ac:dyDescent="0.25">
      <c r="B169" s="116" t="s">
        <v>88</v>
      </c>
      <c r="C169" s="117">
        <v>15174</v>
      </c>
      <c r="D169" s="118">
        <v>1.0743677375256322</v>
      </c>
      <c r="E169" s="117">
        <v>13479</v>
      </c>
      <c r="F169" s="118">
        <f t="shared" si="17"/>
        <v>-0.11170423092131276</v>
      </c>
      <c r="G169" s="117">
        <v>14161</v>
      </c>
      <c r="H169" s="118">
        <f t="shared" si="17"/>
        <v>5.0597225313450567E-2</v>
      </c>
      <c r="I169" s="117">
        <v>15027</v>
      </c>
      <c r="J169" s="118">
        <f t="shared" si="17"/>
        <v>6.1153873314031548E-2</v>
      </c>
      <c r="K169" s="117"/>
      <c r="L169" s="118"/>
    </row>
    <row r="170" spans="2:12" x14ac:dyDescent="0.25">
      <c r="B170" s="116" t="s">
        <v>90</v>
      </c>
      <c r="C170" s="117">
        <v>18095</v>
      </c>
      <c r="D170" s="118">
        <v>0.46553818741394681</v>
      </c>
      <c r="E170" s="117">
        <v>16431</v>
      </c>
      <c r="F170" s="118">
        <f t="shared" si="17"/>
        <v>-9.1959104725062191E-2</v>
      </c>
      <c r="G170" s="117">
        <v>16901</v>
      </c>
      <c r="H170" s="118">
        <f t="shared" si="17"/>
        <v>2.8604467165723291E-2</v>
      </c>
      <c r="I170" s="117">
        <v>16604</v>
      </c>
      <c r="J170" s="118">
        <f t="shared" si="17"/>
        <v>-1.7572924679013058E-2</v>
      </c>
      <c r="K170" s="117"/>
      <c r="L170" s="118"/>
    </row>
    <row r="171" spans="2:12" x14ac:dyDescent="0.25">
      <c r="B171" s="116" t="s">
        <v>92</v>
      </c>
      <c r="C171" s="117">
        <v>11521</v>
      </c>
      <c r="D171" s="118">
        <v>0.34089851024208562</v>
      </c>
      <c r="E171" s="117">
        <v>13438</v>
      </c>
      <c r="F171" s="118">
        <f t="shared" si="17"/>
        <v>0.16639180626681704</v>
      </c>
      <c r="G171" s="117">
        <v>10957</v>
      </c>
      <c r="H171" s="118">
        <f t="shared" si="17"/>
        <v>-0.18462568834648008</v>
      </c>
      <c r="I171" s="117">
        <v>12394</v>
      </c>
      <c r="J171" s="118">
        <f t="shared" si="17"/>
        <v>0.13114903714520398</v>
      </c>
      <c r="K171" s="117"/>
      <c r="L171" s="118"/>
    </row>
    <row r="172" spans="2:12" x14ac:dyDescent="0.25">
      <c r="B172" s="116" t="s">
        <v>94</v>
      </c>
      <c r="C172" s="117">
        <v>17416</v>
      </c>
      <c r="D172" s="118">
        <v>3.6790094058816614E-2</v>
      </c>
      <c r="E172" s="117">
        <v>15664</v>
      </c>
      <c r="F172" s="118">
        <f t="shared" si="17"/>
        <v>-0.10059715204409736</v>
      </c>
      <c r="G172" s="117">
        <v>17244</v>
      </c>
      <c r="H172" s="118">
        <f t="shared" si="17"/>
        <v>0.1008682328907049</v>
      </c>
      <c r="I172" s="117">
        <v>18386</v>
      </c>
      <c r="J172" s="118">
        <f t="shared" si="17"/>
        <v>6.6225933658083935E-2</v>
      </c>
      <c r="K172" s="117"/>
      <c r="L172" s="118"/>
    </row>
    <row r="173" spans="2:12" x14ac:dyDescent="0.25">
      <c r="B173" s="116" t="s">
        <v>96</v>
      </c>
      <c r="C173" s="117">
        <v>12685</v>
      </c>
      <c r="D173" s="118">
        <v>-8.5238335616932281E-2</v>
      </c>
      <c r="E173" s="117">
        <v>10572</v>
      </c>
      <c r="F173" s="118">
        <f t="shared" si="17"/>
        <v>-0.16657469452108786</v>
      </c>
      <c r="G173" s="117">
        <v>7982</v>
      </c>
      <c r="H173" s="118">
        <f t="shared" si="17"/>
        <v>-0.24498675747256904</v>
      </c>
      <c r="I173" s="117">
        <v>9277</v>
      </c>
      <c r="J173" s="118">
        <f t="shared" si="17"/>
        <v>0.16224004009020287</v>
      </c>
      <c r="K173" s="117"/>
      <c r="L173" s="118"/>
    </row>
    <row r="174" spans="2:12" x14ac:dyDescent="0.25">
      <c r="B174" s="116" t="s">
        <v>98</v>
      </c>
      <c r="C174" s="117">
        <v>11919</v>
      </c>
      <c r="D174" s="118">
        <v>-1.9259755484843932E-3</v>
      </c>
      <c r="E174" s="117">
        <v>10446</v>
      </c>
      <c r="F174" s="118">
        <f t="shared" si="17"/>
        <v>-0.12358419330480741</v>
      </c>
      <c r="G174" s="117">
        <v>9423</v>
      </c>
      <c r="H174" s="118">
        <f t="shared" si="17"/>
        <v>-9.7932222860425022E-2</v>
      </c>
      <c r="I174" s="117">
        <v>10324</v>
      </c>
      <c r="J174" s="118">
        <f t="shared" si="17"/>
        <v>9.5617107078425079E-2</v>
      </c>
      <c r="K174" s="117"/>
      <c r="L174" s="118"/>
    </row>
    <row r="175" spans="2:12" ht="15.75" x14ac:dyDescent="0.25">
      <c r="B175" s="119" t="s">
        <v>32</v>
      </c>
      <c r="C175" s="120">
        <v>171222</v>
      </c>
      <c r="D175" s="121">
        <v>0.82120064669843429</v>
      </c>
      <c r="E175" s="120">
        <v>162480</v>
      </c>
      <c r="F175" s="121">
        <f t="shared" si="17"/>
        <v>-5.1056523110347918E-2</v>
      </c>
      <c r="G175" s="120">
        <v>166493</v>
      </c>
      <c r="H175" s="121">
        <f t="shared" si="17"/>
        <v>2.4698424421467191E-2</v>
      </c>
      <c r="I175" s="120">
        <v>159618</v>
      </c>
      <c r="J175" s="121">
        <f t="shared" si="17"/>
        <v>-4.1293027334482479E-2</v>
      </c>
      <c r="K175" s="120">
        <v>67191</v>
      </c>
      <c r="L175" s="121">
        <v>2.7888263370456468E-2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</row>
    <row r="178" spans="1:13" x14ac:dyDescent="0.25">
      <c r="C178" s="122"/>
      <c r="I178" s="122"/>
      <c r="L178" s="81"/>
    </row>
    <row r="180" spans="1:13" ht="48.75" customHeight="1" thickBot="1" x14ac:dyDescent="0.3">
      <c r="B180" s="277" t="s">
        <v>293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>$C$7</f>
        <v>2022</v>
      </c>
      <c r="D183" s="302"/>
      <c r="E183" s="303">
        <f>$E$7</f>
        <v>2023</v>
      </c>
      <c r="F183" s="302"/>
      <c r="G183" s="303">
        <f>$G$7</f>
        <v>2024</v>
      </c>
      <c r="H183" s="302"/>
      <c r="I183" s="303">
        <f>$I$7</f>
        <v>2025</v>
      </c>
      <c r="J183" s="302"/>
      <c r="K183" s="303">
        <f>$K$7</f>
        <v>2026</v>
      </c>
      <c r="L183" s="304"/>
    </row>
    <row r="184" spans="1:13" ht="16.5" thickTop="1" thickBot="1" x14ac:dyDescent="0.3">
      <c r="B184" s="87"/>
      <c r="C184" s="113" t="s">
        <v>74</v>
      </c>
      <c r="D184" s="114" t="str">
        <f>CONCATENATE("var. ",RIGHT(C183,2),"/",RIGHT(C183-1,2))</f>
        <v>var. 22/21</v>
      </c>
      <c r="E184" s="115" t="s">
        <v>74</v>
      </c>
      <c r="F184" s="114" t="s">
        <v>261</v>
      </c>
      <c r="G184" s="115" t="s">
        <v>74</v>
      </c>
      <c r="H184" s="114" t="s">
        <v>261</v>
      </c>
      <c r="I184" s="115" t="s">
        <v>74</v>
      </c>
      <c r="J184" s="114" t="s">
        <v>261</v>
      </c>
      <c r="K184" s="115" t="s">
        <v>74</v>
      </c>
      <c r="L184" s="114" t="s">
        <v>286</v>
      </c>
    </row>
    <row r="185" spans="1:13" x14ac:dyDescent="0.25">
      <c r="A185" s="122"/>
      <c r="B185" s="116" t="s">
        <v>76</v>
      </c>
      <c r="C185" s="117">
        <v>3577</v>
      </c>
      <c r="D185" s="118">
        <v>2.2400362318840581</v>
      </c>
      <c r="E185" s="117">
        <v>3157</v>
      </c>
      <c r="F185" s="118">
        <f t="shared" ref="F185:J197" si="19">IFERROR(E185/C185-1,"-")</f>
        <v>-0.11741682974559686</v>
      </c>
      <c r="G185" s="117">
        <v>3441</v>
      </c>
      <c r="H185" s="118">
        <f t="shared" si="19"/>
        <v>8.9958821666138666E-2</v>
      </c>
      <c r="I185" s="117">
        <v>2559</v>
      </c>
      <c r="J185" s="118">
        <f t="shared" si="19"/>
        <v>-0.25632083696599828</v>
      </c>
      <c r="K185" s="117">
        <v>2491</v>
      </c>
      <c r="L185" s="118">
        <f t="shared" ref="L185:L189" si="20">IFERROR(K185/I185-1,"-")</f>
        <v>-2.6572880031262236E-2</v>
      </c>
    </row>
    <row r="186" spans="1:13" x14ac:dyDescent="0.25">
      <c r="B186" s="116" t="s">
        <v>78</v>
      </c>
      <c r="C186" s="117">
        <v>2176</v>
      </c>
      <c r="D186" s="118">
        <v>13.038709677419355</v>
      </c>
      <c r="E186" s="117">
        <v>3342</v>
      </c>
      <c r="F186" s="118">
        <f t="shared" si="19"/>
        <v>0.53584558823529416</v>
      </c>
      <c r="G186" s="117">
        <v>3536</v>
      </c>
      <c r="H186" s="118">
        <f t="shared" si="19"/>
        <v>5.8049072411729519E-2</v>
      </c>
      <c r="I186" s="117">
        <v>2201</v>
      </c>
      <c r="J186" s="118">
        <f t="shared" si="19"/>
        <v>-0.37754524886877827</v>
      </c>
      <c r="K186" s="117">
        <v>2593</v>
      </c>
      <c r="L186" s="118">
        <f t="shared" si="20"/>
        <v>0.17810086324398</v>
      </c>
    </row>
    <row r="187" spans="1:13" x14ac:dyDescent="0.25">
      <c r="B187" s="116" t="s">
        <v>80</v>
      </c>
      <c r="C187" s="117">
        <v>2516</v>
      </c>
      <c r="D187" s="118">
        <v>22.961904761904762</v>
      </c>
      <c r="E187" s="117">
        <v>2951</v>
      </c>
      <c r="F187" s="118">
        <f t="shared" si="19"/>
        <v>0.17289348171701113</v>
      </c>
      <c r="G187" s="117">
        <v>4561</v>
      </c>
      <c r="H187" s="118">
        <f t="shared" si="19"/>
        <v>0.54557777024737386</v>
      </c>
      <c r="I187" s="117">
        <v>2940</v>
      </c>
      <c r="J187" s="118">
        <f t="shared" si="19"/>
        <v>-0.35540451655338745</v>
      </c>
      <c r="K187" s="117">
        <v>2415</v>
      </c>
      <c r="L187" s="118">
        <f t="shared" si="20"/>
        <v>-0.1785714285714286</v>
      </c>
    </row>
    <row r="188" spans="1:13" x14ac:dyDescent="0.25">
      <c r="B188" s="116" t="s">
        <v>82</v>
      </c>
      <c r="C188" s="117">
        <v>3467</v>
      </c>
      <c r="D188" s="118">
        <v>19.156976744186046</v>
      </c>
      <c r="E188" s="117">
        <v>2782</v>
      </c>
      <c r="F188" s="118">
        <f t="shared" si="19"/>
        <v>-0.19757715604268822</v>
      </c>
      <c r="G188" s="117">
        <v>3507</v>
      </c>
      <c r="H188" s="118">
        <f t="shared" si="19"/>
        <v>0.26060388209920915</v>
      </c>
      <c r="I188" s="117">
        <v>3393</v>
      </c>
      <c r="J188" s="118">
        <f t="shared" si="19"/>
        <v>-3.2506415739948724E-2</v>
      </c>
      <c r="K188" s="117">
        <v>2874</v>
      </c>
      <c r="L188" s="118">
        <f t="shared" si="20"/>
        <v>-0.15296198054818744</v>
      </c>
    </row>
    <row r="189" spans="1:13" x14ac:dyDescent="0.25">
      <c r="B189" s="116" t="s">
        <v>84</v>
      </c>
      <c r="C189" s="117">
        <v>1313</v>
      </c>
      <c r="D189" s="118">
        <v>1.2677029360967187</v>
      </c>
      <c r="E189" s="117">
        <v>3918</v>
      </c>
      <c r="F189" s="118">
        <f t="shared" si="19"/>
        <v>1.9840060929169838</v>
      </c>
      <c r="G189" s="117">
        <v>4860</v>
      </c>
      <c r="H189" s="118">
        <f t="shared" si="19"/>
        <v>0.24042879019908114</v>
      </c>
      <c r="I189" s="117">
        <v>2524</v>
      </c>
      <c r="J189" s="118">
        <f t="shared" si="19"/>
        <v>-0.48065843621399174</v>
      </c>
      <c r="K189" s="117">
        <v>3065</v>
      </c>
      <c r="L189" s="118">
        <f t="shared" si="20"/>
        <v>0.21434231378763857</v>
      </c>
    </row>
    <row r="190" spans="1:13" x14ac:dyDescent="0.25">
      <c r="B190" s="116" t="s">
        <v>125</v>
      </c>
      <c r="C190" s="117">
        <v>1664</v>
      </c>
      <c r="D190" s="118">
        <v>1.8444444444444446</v>
      </c>
      <c r="E190" s="117">
        <v>2826</v>
      </c>
      <c r="F190" s="118">
        <f t="shared" si="19"/>
        <v>0.69831730769230771</v>
      </c>
      <c r="G190" s="117">
        <v>4328</v>
      </c>
      <c r="H190" s="118">
        <f t="shared" si="19"/>
        <v>0.53149327671620661</v>
      </c>
      <c r="I190" s="117">
        <v>2367</v>
      </c>
      <c r="J190" s="118">
        <f t="shared" si="19"/>
        <v>-0.45309611829944552</v>
      </c>
      <c r="K190" s="117"/>
      <c r="L190" s="118"/>
    </row>
    <row r="191" spans="1:13" x14ac:dyDescent="0.25">
      <c r="B191" s="116" t="s">
        <v>88</v>
      </c>
      <c r="C191" s="117">
        <v>4163</v>
      </c>
      <c r="D191" s="118">
        <v>1.241787829833064</v>
      </c>
      <c r="E191" s="117">
        <v>4699</v>
      </c>
      <c r="F191" s="118">
        <f t="shared" si="19"/>
        <v>0.12875330290655773</v>
      </c>
      <c r="G191" s="117">
        <v>4658</v>
      </c>
      <c r="H191" s="118">
        <f t="shared" si="19"/>
        <v>-8.7252606937646693E-3</v>
      </c>
      <c r="I191" s="117">
        <v>4292</v>
      </c>
      <c r="J191" s="118">
        <f t="shared" si="19"/>
        <v>-7.8574495491627316E-2</v>
      </c>
      <c r="K191" s="117"/>
      <c r="L191" s="118"/>
    </row>
    <row r="192" spans="1:13" x14ac:dyDescent="0.25">
      <c r="B192" s="116" t="s">
        <v>90</v>
      </c>
      <c r="C192" s="117">
        <v>2347</v>
      </c>
      <c r="D192" s="118">
        <v>-0.18788927335640138</v>
      </c>
      <c r="E192" s="117">
        <v>3754</v>
      </c>
      <c r="F192" s="118">
        <f t="shared" si="19"/>
        <v>0.59948870899020035</v>
      </c>
      <c r="G192" s="117">
        <v>3150</v>
      </c>
      <c r="H192" s="118">
        <f t="shared" si="19"/>
        <v>-0.16089504528502929</v>
      </c>
      <c r="I192" s="117">
        <v>2359</v>
      </c>
      <c r="J192" s="118">
        <f t="shared" si="19"/>
        <v>-0.25111111111111106</v>
      </c>
      <c r="K192" s="117"/>
      <c r="L192" s="118"/>
    </row>
    <row r="193" spans="2:13" x14ac:dyDescent="0.25">
      <c r="B193" s="116" t="s">
        <v>92</v>
      </c>
      <c r="C193" s="117">
        <v>2357</v>
      </c>
      <c r="D193" s="118">
        <v>-0.25364154528182392</v>
      </c>
      <c r="E193" s="117">
        <v>2600</v>
      </c>
      <c r="F193" s="118">
        <f t="shared" si="19"/>
        <v>0.10309715740347891</v>
      </c>
      <c r="G193" s="117">
        <v>1713</v>
      </c>
      <c r="H193" s="118">
        <f t="shared" si="19"/>
        <v>-0.34115384615384614</v>
      </c>
      <c r="I193" s="117">
        <v>1481</v>
      </c>
      <c r="J193" s="118">
        <f t="shared" si="19"/>
        <v>-0.13543490951546988</v>
      </c>
      <c r="K193" s="117"/>
      <c r="L193" s="118"/>
    </row>
    <row r="194" spans="2:13" x14ac:dyDescent="0.25">
      <c r="B194" s="116" t="s">
        <v>94</v>
      </c>
      <c r="C194" s="117">
        <v>2416</v>
      </c>
      <c r="D194" s="118">
        <v>3.3222591362125353E-3</v>
      </c>
      <c r="E194" s="117">
        <v>3994</v>
      </c>
      <c r="F194" s="118">
        <f t="shared" si="19"/>
        <v>0.6531456953642385</v>
      </c>
      <c r="G194" s="117">
        <v>2226</v>
      </c>
      <c r="H194" s="118">
        <f t="shared" si="19"/>
        <v>-0.44266399599399098</v>
      </c>
      <c r="I194" s="117">
        <v>3035</v>
      </c>
      <c r="J194" s="118">
        <f t="shared" si="19"/>
        <v>0.36343216531895783</v>
      </c>
      <c r="K194" s="117"/>
      <c r="L194" s="118"/>
    </row>
    <row r="195" spans="2:13" x14ac:dyDescent="0.25">
      <c r="B195" s="116" t="s">
        <v>96</v>
      </c>
      <c r="C195" s="117">
        <v>3088</v>
      </c>
      <c r="D195" s="118">
        <v>-0.33790737564322471</v>
      </c>
      <c r="E195" s="117">
        <v>3416</v>
      </c>
      <c r="F195" s="118">
        <f t="shared" si="19"/>
        <v>0.10621761658031081</v>
      </c>
      <c r="G195" s="117">
        <v>2752</v>
      </c>
      <c r="H195" s="118">
        <f t="shared" si="19"/>
        <v>-0.19437939110070257</v>
      </c>
      <c r="I195" s="117">
        <v>2708</v>
      </c>
      <c r="J195" s="118">
        <f t="shared" si="19"/>
        <v>-1.5988372093023284E-2</v>
      </c>
      <c r="K195" s="117"/>
      <c r="L195" s="118"/>
    </row>
    <row r="196" spans="2:13" x14ac:dyDescent="0.25">
      <c r="B196" s="116" t="s">
        <v>98</v>
      </c>
      <c r="C196" s="117">
        <v>3054</v>
      </c>
      <c r="D196" s="118">
        <v>-2.459278185883107E-2</v>
      </c>
      <c r="E196" s="117">
        <v>3610</v>
      </c>
      <c r="F196" s="118">
        <f t="shared" si="19"/>
        <v>0.18205631958087753</v>
      </c>
      <c r="G196" s="117">
        <v>3325</v>
      </c>
      <c r="H196" s="118">
        <f t="shared" si="19"/>
        <v>-7.8947368421052655E-2</v>
      </c>
      <c r="I196" s="117">
        <v>3493</v>
      </c>
      <c r="J196" s="118">
        <f t="shared" si="19"/>
        <v>5.0526315789473752E-2</v>
      </c>
      <c r="K196" s="117"/>
      <c r="L196" s="118"/>
    </row>
    <row r="197" spans="2:13" ht="15.75" x14ac:dyDescent="0.25">
      <c r="B197" s="119" t="s">
        <v>32</v>
      </c>
      <c r="C197" s="120">
        <v>32138</v>
      </c>
      <c r="D197" s="121">
        <v>0.5445021145713187</v>
      </c>
      <c r="E197" s="120">
        <v>41049</v>
      </c>
      <c r="F197" s="121">
        <f t="shared" si="19"/>
        <v>0.27727301014375505</v>
      </c>
      <c r="G197" s="120">
        <v>42057</v>
      </c>
      <c r="H197" s="121">
        <f t="shared" si="19"/>
        <v>2.4556018417013714E-2</v>
      </c>
      <c r="I197" s="120">
        <v>33352</v>
      </c>
      <c r="J197" s="121">
        <f t="shared" si="19"/>
        <v>-0.2069810019735121</v>
      </c>
      <c r="K197" s="120">
        <v>13438</v>
      </c>
      <c r="L197" s="121">
        <v>-1.3145333039582874E-2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C200" s="122"/>
      <c r="I200" s="122"/>
      <c r="L200" s="81"/>
    </row>
    <row r="202" spans="2:13" ht="48.75" customHeight="1" thickBot="1" x14ac:dyDescent="0.3">
      <c r="B202" s="277" t="s">
        <v>294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>$C$7</f>
        <v>2022</v>
      </c>
      <c r="D205" s="302"/>
      <c r="E205" s="303">
        <f>$E$7</f>
        <v>2023</v>
      </c>
      <c r="F205" s="302"/>
      <c r="G205" s="303">
        <f>$G$7</f>
        <v>2024</v>
      </c>
      <c r="H205" s="302"/>
      <c r="I205" s="303">
        <f>$I$7</f>
        <v>2025</v>
      </c>
      <c r="J205" s="302"/>
      <c r="K205" s="303">
        <f>$K$7</f>
        <v>2026</v>
      </c>
      <c r="L205" s="304"/>
    </row>
    <row r="206" spans="2:13" ht="16.5" thickTop="1" thickBot="1" x14ac:dyDescent="0.3">
      <c r="B206" s="87"/>
      <c r="C206" s="113" t="s">
        <v>74</v>
      </c>
      <c r="D206" s="114" t="str">
        <f>CONCATENATE("var. ",RIGHT(C205,2),"/",RIGHT(C205-1,2))</f>
        <v>var. 22/21</v>
      </c>
      <c r="E206" s="115" t="s">
        <v>74</v>
      </c>
      <c r="F206" s="114" t="s">
        <v>261</v>
      </c>
      <c r="G206" s="115" t="s">
        <v>74</v>
      </c>
      <c r="H206" s="114" t="s">
        <v>261</v>
      </c>
      <c r="I206" s="115" t="s">
        <v>74</v>
      </c>
      <c r="J206" s="114" t="s">
        <v>261</v>
      </c>
      <c r="K206" s="115" t="s">
        <v>74</v>
      </c>
      <c r="L206" s="114" t="s">
        <v>286</v>
      </c>
    </row>
    <row r="207" spans="2:13" x14ac:dyDescent="0.25">
      <c r="B207" s="116" t="s">
        <v>76</v>
      </c>
      <c r="C207" s="117">
        <v>5030</v>
      </c>
      <c r="D207" s="118">
        <v>25.197916666666668</v>
      </c>
      <c r="E207" s="117">
        <v>5017</v>
      </c>
      <c r="F207" s="118">
        <f t="shared" ref="F207:J219" si="21">IFERROR(E207/C207-1,"-")</f>
        <v>-2.5844930417494583E-3</v>
      </c>
      <c r="G207" s="117">
        <v>5676</v>
      </c>
      <c r="H207" s="118">
        <f t="shared" si="21"/>
        <v>0.13135339844528593</v>
      </c>
      <c r="I207" s="117">
        <v>4517</v>
      </c>
      <c r="J207" s="118">
        <f t="shared" si="21"/>
        <v>-0.20419309372797745</v>
      </c>
      <c r="K207" s="117">
        <v>3650</v>
      </c>
      <c r="L207" s="118">
        <f t="shared" ref="L207:L211" si="22">IFERROR(K207/I207-1,"-")</f>
        <v>-0.19194155412884661</v>
      </c>
    </row>
    <row r="208" spans="2:13" x14ac:dyDescent="0.25">
      <c r="B208" s="116" t="s">
        <v>78</v>
      </c>
      <c r="C208" s="117">
        <v>4398</v>
      </c>
      <c r="D208" s="118">
        <v>34.756097560975611</v>
      </c>
      <c r="E208" s="117">
        <v>4633</v>
      </c>
      <c r="F208" s="118">
        <f t="shared" si="21"/>
        <v>5.3433378808549259E-2</v>
      </c>
      <c r="G208" s="117">
        <v>6436</v>
      </c>
      <c r="H208" s="118">
        <f t="shared" si="21"/>
        <v>0.38916468810705807</v>
      </c>
      <c r="I208" s="117">
        <v>4373</v>
      </c>
      <c r="J208" s="118">
        <f t="shared" si="21"/>
        <v>-0.32054070851460537</v>
      </c>
      <c r="K208" s="117">
        <v>4043</v>
      </c>
      <c r="L208" s="118">
        <f t="shared" si="22"/>
        <v>-7.5463068831465807E-2</v>
      </c>
    </row>
    <row r="209" spans="2:13" x14ac:dyDescent="0.25">
      <c r="B209" s="116" t="s">
        <v>80</v>
      </c>
      <c r="C209" s="117">
        <v>3695</v>
      </c>
      <c r="D209" s="118">
        <v>36.323232323232325</v>
      </c>
      <c r="E209" s="117">
        <v>4750</v>
      </c>
      <c r="F209" s="118">
        <f t="shared" si="21"/>
        <v>0.28552097428958056</v>
      </c>
      <c r="G209" s="117">
        <v>4950</v>
      </c>
      <c r="H209" s="118">
        <f t="shared" si="21"/>
        <v>4.2105263157894646E-2</v>
      </c>
      <c r="I209" s="117">
        <v>4108</v>
      </c>
      <c r="J209" s="118">
        <f t="shared" si="21"/>
        <v>-0.17010101010101009</v>
      </c>
      <c r="K209" s="117">
        <v>4557</v>
      </c>
      <c r="L209" s="118">
        <f t="shared" si="22"/>
        <v>0.10929892891918214</v>
      </c>
    </row>
    <row r="210" spans="2:13" x14ac:dyDescent="0.25">
      <c r="B210" s="116" t="s">
        <v>82</v>
      </c>
      <c r="C210" s="117">
        <v>5717</v>
      </c>
      <c r="D210" s="118">
        <v>79.521126760563376</v>
      </c>
      <c r="E210" s="117">
        <v>7114</v>
      </c>
      <c r="F210" s="118">
        <f t="shared" si="21"/>
        <v>0.24435892950848337</v>
      </c>
      <c r="G210" s="117">
        <v>4758</v>
      </c>
      <c r="H210" s="118">
        <f t="shared" si="21"/>
        <v>-0.3311779589541749</v>
      </c>
      <c r="I210" s="117">
        <v>4247</v>
      </c>
      <c r="J210" s="118">
        <f t="shared" si="21"/>
        <v>-0.10739806641445981</v>
      </c>
      <c r="K210" s="117">
        <v>5955</v>
      </c>
      <c r="L210" s="118">
        <f t="shared" si="22"/>
        <v>0.40216623498940418</v>
      </c>
    </row>
    <row r="211" spans="2:13" x14ac:dyDescent="0.25">
      <c r="B211" s="116" t="s">
        <v>84</v>
      </c>
      <c r="C211" s="117">
        <v>5879</v>
      </c>
      <c r="D211" s="118">
        <v>33.380116959064324</v>
      </c>
      <c r="E211" s="117">
        <v>5786</v>
      </c>
      <c r="F211" s="118">
        <f t="shared" si="21"/>
        <v>-1.5819016839598521E-2</v>
      </c>
      <c r="G211" s="117">
        <v>5717</v>
      </c>
      <c r="H211" s="118">
        <f t="shared" si="21"/>
        <v>-1.1925337020394E-2</v>
      </c>
      <c r="I211" s="117">
        <v>3153</v>
      </c>
      <c r="J211" s="118">
        <f t="shared" si="21"/>
        <v>-0.44848696868987226</v>
      </c>
      <c r="K211" s="117">
        <v>2746</v>
      </c>
      <c r="L211" s="118">
        <f t="shared" si="22"/>
        <v>-0.1290834126228988</v>
      </c>
    </row>
    <row r="212" spans="2:13" x14ac:dyDescent="0.25">
      <c r="B212" s="116" t="s">
        <v>86</v>
      </c>
      <c r="C212" s="117">
        <v>4085</v>
      </c>
      <c r="D212" s="118">
        <v>8.6117647058823525</v>
      </c>
      <c r="E212" s="117">
        <v>5430</v>
      </c>
      <c r="F212" s="118">
        <f t="shared" si="21"/>
        <v>0.32925336597307231</v>
      </c>
      <c r="G212" s="117">
        <v>5221</v>
      </c>
      <c r="H212" s="118">
        <f t="shared" si="21"/>
        <v>-3.8489871086556215E-2</v>
      </c>
      <c r="I212" s="117">
        <v>3653</v>
      </c>
      <c r="J212" s="118">
        <f t="shared" si="21"/>
        <v>-0.30032560812104958</v>
      </c>
      <c r="K212" s="117"/>
      <c r="L212" s="118"/>
    </row>
    <row r="213" spans="2:13" x14ac:dyDescent="0.25">
      <c r="B213" s="116" t="s">
        <v>88</v>
      </c>
      <c r="C213" s="117">
        <v>6948</v>
      </c>
      <c r="D213" s="118">
        <v>8.046875</v>
      </c>
      <c r="E213" s="117">
        <v>9073</v>
      </c>
      <c r="F213" s="118">
        <f t="shared" si="21"/>
        <v>0.30584340817501432</v>
      </c>
      <c r="G213" s="117">
        <v>5284</v>
      </c>
      <c r="H213" s="118">
        <f t="shared" si="21"/>
        <v>-0.41761269701311587</v>
      </c>
      <c r="I213" s="117">
        <v>5938</v>
      </c>
      <c r="J213" s="118">
        <f t="shared" si="21"/>
        <v>0.12376987130961403</v>
      </c>
      <c r="K213" s="117"/>
      <c r="L213" s="118"/>
    </row>
    <row r="214" spans="2:13" x14ac:dyDescent="0.25">
      <c r="B214" s="116" t="s">
        <v>90</v>
      </c>
      <c r="C214" s="117">
        <v>7259</v>
      </c>
      <c r="D214" s="118">
        <v>4.7748607796340492</v>
      </c>
      <c r="E214" s="117">
        <v>11019</v>
      </c>
      <c r="F214" s="118">
        <f t="shared" si="21"/>
        <v>0.51797768287642931</v>
      </c>
      <c r="G214" s="117">
        <v>4873</v>
      </c>
      <c r="H214" s="118">
        <f t="shared" si="21"/>
        <v>-0.5577638624194573</v>
      </c>
      <c r="I214" s="117">
        <v>5372</v>
      </c>
      <c r="J214" s="118">
        <f t="shared" si="21"/>
        <v>0.10240098501949513</v>
      </c>
      <c r="K214" s="117"/>
      <c r="L214" s="118"/>
    </row>
    <row r="215" spans="2:13" x14ac:dyDescent="0.25">
      <c r="B215" s="116" t="s">
        <v>92</v>
      </c>
      <c r="C215" s="117">
        <v>5770</v>
      </c>
      <c r="D215" s="118">
        <v>0.73481659651232722</v>
      </c>
      <c r="E215" s="117">
        <v>7531</v>
      </c>
      <c r="F215" s="118">
        <f t="shared" si="21"/>
        <v>0.30519930675909879</v>
      </c>
      <c r="G215" s="117">
        <v>3763</v>
      </c>
      <c r="H215" s="118">
        <f t="shared" si="21"/>
        <v>-0.50033196122692869</v>
      </c>
      <c r="I215" s="117">
        <v>4657</v>
      </c>
      <c r="J215" s="118">
        <f t="shared" si="21"/>
        <v>0.23757640180706874</v>
      </c>
      <c r="K215" s="117"/>
      <c r="L215" s="118"/>
    </row>
    <row r="216" spans="2:13" x14ac:dyDescent="0.25">
      <c r="B216" s="116" t="s">
        <v>94</v>
      </c>
      <c r="C216" s="117">
        <v>4458</v>
      </c>
      <c r="D216" s="118">
        <v>-0.30430711610486894</v>
      </c>
      <c r="E216" s="117">
        <v>7404</v>
      </c>
      <c r="F216" s="118">
        <f t="shared" si="21"/>
        <v>0.66083445491251691</v>
      </c>
      <c r="G216" s="117">
        <v>5114</v>
      </c>
      <c r="H216" s="118">
        <f t="shared" si="21"/>
        <v>-0.3092922744462453</v>
      </c>
      <c r="I216" s="117">
        <v>6487</v>
      </c>
      <c r="J216" s="118">
        <f t="shared" si="21"/>
        <v>0.2684786859601096</v>
      </c>
      <c r="K216" s="117"/>
      <c r="L216" s="118"/>
    </row>
    <row r="217" spans="2:13" x14ac:dyDescent="0.25">
      <c r="B217" s="116" t="s">
        <v>96</v>
      </c>
      <c r="C217" s="117">
        <v>3763</v>
      </c>
      <c r="D217" s="118">
        <v>-0.26846811819595651</v>
      </c>
      <c r="E217" s="117">
        <v>5727</v>
      </c>
      <c r="F217" s="118">
        <f t="shared" si="21"/>
        <v>0.52192399681105495</v>
      </c>
      <c r="G217" s="117">
        <v>3398</v>
      </c>
      <c r="H217" s="118">
        <f t="shared" si="21"/>
        <v>-0.40667015889645541</v>
      </c>
      <c r="I217" s="117">
        <v>6448</v>
      </c>
      <c r="J217" s="118">
        <f t="shared" si="21"/>
        <v>0.8975868157739848</v>
      </c>
      <c r="K217" s="117"/>
      <c r="L217" s="118"/>
    </row>
    <row r="218" spans="2:13" x14ac:dyDescent="0.25">
      <c r="B218" s="116" t="s">
        <v>98</v>
      </c>
      <c r="C218" s="117">
        <v>3879</v>
      </c>
      <c r="D218" s="118">
        <v>-0.11296592728104271</v>
      </c>
      <c r="E218" s="117">
        <v>5808</v>
      </c>
      <c r="F218" s="118">
        <f t="shared" si="21"/>
        <v>0.49729311678267596</v>
      </c>
      <c r="G218" s="117">
        <v>3856</v>
      </c>
      <c r="H218" s="118">
        <f t="shared" si="21"/>
        <v>-0.33608815426997241</v>
      </c>
      <c r="I218" s="117">
        <v>4138</v>
      </c>
      <c r="J218" s="118">
        <f t="shared" si="21"/>
        <v>7.3132780082987514E-2</v>
      </c>
      <c r="K218" s="117"/>
      <c r="L218" s="118"/>
    </row>
    <row r="219" spans="2:13" ht="15.75" x14ac:dyDescent="0.25">
      <c r="B219" s="119" t="s">
        <v>32</v>
      </c>
      <c r="C219" s="120">
        <v>60881</v>
      </c>
      <c r="D219" s="121">
        <v>1.7231292212729792</v>
      </c>
      <c r="E219" s="120">
        <v>79292</v>
      </c>
      <c r="F219" s="121">
        <f t="shared" si="21"/>
        <v>0.30240961876447492</v>
      </c>
      <c r="G219" s="120">
        <v>59046</v>
      </c>
      <c r="H219" s="121">
        <f t="shared" si="21"/>
        <v>-0.25533471220299653</v>
      </c>
      <c r="I219" s="120">
        <v>57091</v>
      </c>
      <c r="J219" s="121">
        <f t="shared" si="21"/>
        <v>-3.3109778816515889E-2</v>
      </c>
      <c r="K219" s="120">
        <v>20951</v>
      </c>
      <c r="L219" s="121">
        <v>2.7110501029512735E-2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C222" s="122"/>
      <c r="I222" s="122"/>
      <c r="L222" s="81"/>
    </row>
    <row r="224" spans="2:13" ht="48.75" customHeight="1" thickBot="1" x14ac:dyDescent="0.3">
      <c r="B224" s="277" t="s">
        <v>295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152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153</v>
      </c>
    </row>
    <row r="226" spans="2:13" ht="22.5" thickTop="1" thickBot="1" x14ac:dyDescent="0.3">
      <c r="B226" s="123" t="str">
        <f>C226</f>
        <v>Dinamarca</v>
      </c>
      <c r="C226" s="299" t="s">
        <v>133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>$C$7</f>
        <v>2022</v>
      </c>
      <c r="D227" s="302"/>
      <c r="E227" s="303">
        <f>$E$7</f>
        <v>2023</v>
      </c>
      <c r="F227" s="302"/>
      <c r="G227" s="303">
        <f>$G$7</f>
        <v>2024</v>
      </c>
      <c r="H227" s="302"/>
      <c r="I227" s="303">
        <f>$I$7</f>
        <v>2025</v>
      </c>
      <c r="J227" s="302"/>
      <c r="K227" s="303">
        <f>$K$7</f>
        <v>2026</v>
      </c>
      <c r="L227" s="304"/>
    </row>
    <row r="228" spans="2:13" ht="16.5" thickTop="1" thickBot="1" x14ac:dyDescent="0.3">
      <c r="B228" s="87"/>
      <c r="C228" s="113" t="s">
        <v>74</v>
      </c>
      <c r="D228" s="114" t="str">
        <f>CONCATENATE("var. ",RIGHT(C227,2),"/",RIGHT(C227-1,2))</f>
        <v>var. 22/21</v>
      </c>
      <c r="E228" s="115" t="s">
        <v>74</v>
      </c>
      <c r="F228" s="114" t="s">
        <v>261</v>
      </c>
      <c r="G228" s="115" t="s">
        <v>74</v>
      </c>
      <c r="H228" s="114" t="s">
        <v>261</v>
      </c>
      <c r="I228" s="115" t="s">
        <v>74</v>
      </c>
      <c r="J228" s="114" t="s">
        <v>261</v>
      </c>
      <c r="K228" s="115" t="s">
        <v>74</v>
      </c>
      <c r="L228" s="114" t="s">
        <v>286</v>
      </c>
    </row>
    <row r="229" spans="2:13" x14ac:dyDescent="0.25">
      <c r="B229" s="116" t="s">
        <v>76</v>
      </c>
      <c r="C229" s="117">
        <v>3368</v>
      </c>
      <c r="D229" s="118">
        <v>34.452631578947368</v>
      </c>
      <c r="E229" s="117">
        <v>6826</v>
      </c>
      <c r="F229" s="118">
        <f t="shared" ref="F229:J241" si="23">IFERROR(E229/C229-1,"-")</f>
        <v>1.0267220902612828</v>
      </c>
      <c r="G229" s="117">
        <v>4848</v>
      </c>
      <c r="H229" s="118">
        <f t="shared" si="23"/>
        <v>-0.28977439203047173</v>
      </c>
      <c r="I229" s="117">
        <v>5194</v>
      </c>
      <c r="J229" s="118">
        <f t="shared" si="23"/>
        <v>7.136963696369647E-2</v>
      </c>
      <c r="K229" s="117">
        <v>4306</v>
      </c>
      <c r="L229" s="118">
        <f t="shared" ref="L229:L233" si="24">IFERROR(K229/I229-1,"-")</f>
        <v>-0.17096649980747014</v>
      </c>
    </row>
    <row r="230" spans="2:13" x14ac:dyDescent="0.25">
      <c r="B230" s="116" t="s">
        <v>78</v>
      </c>
      <c r="C230" s="117">
        <v>3577</v>
      </c>
      <c r="D230" s="118">
        <v>98.361111111111114</v>
      </c>
      <c r="E230" s="117">
        <v>5937</v>
      </c>
      <c r="F230" s="118">
        <f t="shared" si="23"/>
        <v>0.65977075761811577</v>
      </c>
      <c r="G230" s="117">
        <v>5083</v>
      </c>
      <c r="H230" s="118">
        <f t="shared" si="23"/>
        <v>-0.14384369210038739</v>
      </c>
      <c r="I230" s="117">
        <v>4547</v>
      </c>
      <c r="J230" s="118">
        <f t="shared" si="23"/>
        <v>-0.10544953767460163</v>
      </c>
      <c r="K230" s="117">
        <v>4528</v>
      </c>
      <c r="L230" s="118">
        <f t="shared" si="24"/>
        <v>-4.1785792830437707E-3</v>
      </c>
    </row>
    <row r="231" spans="2:13" x14ac:dyDescent="0.25">
      <c r="B231" s="116" t="s">
        <v>80</v>
      </c>
      <c r="C231" s="117">
        <v>4011</v>
      </c>
      <c r="D231" s="118">
        <v>1336</v>
      </c>
      <c r="E231" s="117">
        <v>3783</v>
      </c>
      <c r="F231" s="118">
        <f t="shared" si="23"/>
        <v>-5.6843679880329123E-2</v>
      </c>
      <c r="G231" s="117">
        <v>4024</v>
      </c>
      <c r="H231" s="118">
        <f t="shared" si="23"/>
        <v>6.3706053396775042E-2</v>
      </c>
      <c r="I231" s="117">
        <v>5135</v>
      </c>
      <c r="J231" s="118">
        <f t="shared" si="23"/>
        <v>0.27609343936381703</v>
      </c>
      <c r="K231" s="117">
        <v>5212</v>
      </c>
      <c r="L231" s="118">
        <f t="shared" si="24"/>
        <v>1.4995131450827648E-2</v>
      </c>
    </row>
    <row r="232" spans="2:13" x14ac:dyDescent="0.25">
      <c r="B232" s="116" t="s">
        <v>82</v>
      </c>
      <c r="C232" s="117">
        <v>2697</v>
      </c>
      <c r="D232" s="118" t="s">
        <v>257</v>
      </c>
      <c r="E232" s="117">
        <v>1857</v>
      </c>
      <c r="F232" s="118">
        <f t="shared" si="23"/>
        <v>-0.31145717463848721</v>
      </c>
      <c r="G232" s="117">
        <v>1498</v>
      </c>
      <c r="H232" s="118">
        <f t="shared" si="23"/>
        <v>-0.19332256327409802</v>
      </c>
      <c r="I232" s="117">
        <v>2670</v>
      </c>
      <c r="J232" s="118">
        <f t="shared" si="23"/>
        <v>0.78237650200267028</v>
      </c>
      <c r="K232" s="117">
        <v>1599</v>
      </c>
      <c r="L232" s="118">
        <f t="shared" si="24"/>
        <v>-0.40112359550561794</v>
      </c>
    </row>
    <row r="233" spans="2:13" x14ac:dyDescent="0.25">
      <c r="B233" s="116" t="s">
        <v>84</v>
      </c>
      <c r="C233" s="117">
        <v>98</v>
      </c>
      <c r="D233" s="118">
        <v>1.1304347826086958</v>
      </c>
      <c r="E233" s="117">
        <v>46</v>
      </c>
      <c r="F233" s="118">
        <f t="shared" si="23"/>
        <v>-0.53061224489795911</v>
      </c>
      <c r="G233" s="117">
        <v>193</v>
      </c>
      <c r="H233" s="118">
        <f t="shared" si="23"/>
        <v>3.1956521739130439</v>
      </c>
      <c r="I233" s="117">
        <v>122</v>
      </c>
      <c r="J233" s="118">
        <f t="shared" si="23"/>
        <v>-0.36787564766839376</v>
      </c>
      <c r="K233" s="117">
        <v>97</v>
      </c>
      <c r="L233" s="118">
        <f t="shared" si="24"/>
        <v>-0.20491803278688525</v>
      </c>
    </row>
    <row r="234" spans="2:13" x14ac:dyDescent="0.25">
      <c r="B234" s="116" t="s">
        <v>86</v>
      </c>
      <c r="C234" s="117">
        <v>86</v>
      </c>
      <c r="D234" s="118">
        <v>3.3</v>
      </c>
      <c r="E234" s="117">
        <v>6</v>
      </c>
      <c r="F234" s="118">
        <f t="shared" si="23"/>
        <v>-0.93023255813953487</v>
      </c>
      <c r="G234" s="117">
        <v>28</v>
      </c>
      <c r="H234" s="118">
        <f t="shared" si="23"/>
        <v>3.666666666666667</v>
      </c>
      <c r="I234" s="117">
        <v>136</v>
      </c>
      <c r="J234" s="118">
        <f t="shared" si="23"/>
        <v>3.8571428571428568</v>
      </c>
      <c r="K234" s="117"/>
      <c r="L234" s="118"/>
    </row>
    <row r="235" spans="2:13" x14ac:dyDescent="0.25">
      <c r="B235" s="116" t="s">
        <v>88</v>
      </c>
      <c r="C235" s="117">
        <v>683</v>
      </c>
      <c r="D235" s="118">
        <v>2.0765765765765765</v>
      </c>
      <c r="E235" s="117">
        <v>55</v>
      </c>
      <c r="F235" s="118">
        <f t="shared" si="23"/>
        <v>-0.91947291361639827</v>
      </c>
      <c r="G235" s="117">
        <v>144</v>
      </c>
      <c r="H235" s="118">
        <f t="shared" si="23"/>
        <v>1.6181818181818182</v>
      </c>
      <c r="I235" s="117">
        <v>513</v>
      </c>
      <c r="J235" s="118">
        <f t="shared" si="23"/>
        <v>2.5625</v>
      </c>
      <c r="K235" s="117"/>
      <c r="L235" s="118"/>
    </row>
    <row r="236" spans="2:13" x14ac:dyDescent="0.25">
      <c r="B236" s="116" t="s">
        <v>90</v>
      </c>
      <c r="C236" s="117">
        <v>164</v>
      </c>
      <c r="D236" s="118">
        <v>15.399999999999999</v>
      </c>
      <c r="E236" s="117">
        <v>110</v>
      </c>
      <c r="F236" s="118">
        <f t="shared" si="23"/>
        <v>-0.32926829268292679</v>
      </c>
      <c r="G236" s="117">
        <v>161</v>
      </c>
      <c r="H236" s="118">
        <f t="shared" si="23"/>
        <v>0.46363636363636362</v>
      </c>
      <c r="I236" s="117">
        <v>114</v>
      </c>
      <c r="J236" s="118">
        <f t="shared" si="23"/>
        <v>-0.29192546583850931</v>
      </c>
      <c r="K236" s="117"/>
      <c r="L236" s="118"/>
    </row>
    <row r="237" spans="2:13" x14ac:dyDescent="0.25">
      <c r="B237" s="116" t="s">
        <v>92</v>
      </c>
      <c r="C237" s="117">
        <v>126</v>
      </c>
      <c r="D237" s="118">
        <v>5.3</v>
      </c>
      <c r="E237" s="117">
        <v>46</v>
      </c>
      <c r="F237" s="118">
        <f t="shared" si="23"/>
        <v>-0.63492063492063489</v>
      </c>
      <c r="G237" s="117">
        <v>94</v>
      </c>
      <c r="H237" s="118">
        <f t="shared" si="23"/>
        <v>1.0434782608695654</v>
      </c>
      <c r="I237" s="117">
        <v>167</v>
      </c>
      <c r="J237" s="118">
        <f t="shared" si="23"/>
        <v>0.77659574468085113</v>
      </c>
      <c r="K237" s="117"/>
      <c r="L237" s="118"/>
    </row>
    <row r="238" spans="2:13" x14ac:dyDescent="0.25">
      <c r="B238" s="116" t="s">
        <v>94</v>
      </c>
      <c r="C238" s="117">
        <v>539</v>
      </c>
      <c r="D238" s="118">
        <v>-0.68571428571428572</v>
      </c>
      <c r="E238" s="117">
        <v>545</v>
      </c>
      <c r="F238" s="118">
        <f t="shared" si="23"/>
        <v>1.1131725417439675E-2</v>
      </c>
      <c r="G238" s="117">
        <v>1114</v>
      </c>
      <c r="H238" s="118">
        <f t="shared" si="23"/>
        <v>1.0440366972477064</v>
      </c>
      <c r="I238" s="117">
        <v>947</v>
      </c>
      <c r="J238" s="118">
        <f t="shared" si="23"/>
        <v>-0.14991023339317777</v>
      </c>
      <c r="K238" s="117"/>
      <c r="L238" s="118"/>
    </row>
    <row r="239" spans="2:13" x14ac:dyDescent="0.25">
      <c r="B239" s="116" t="s">
        <v>96</v>
      </c>
      <c r="C239" s="117">
        <v>5248</v>
      </c>
      <c r="D239" s="118">
        <v>0.35362393603301512</v>
      </c>
      <c r="E239" s="117">
        <v>4889</v>
      </c>
      <c r="F239" s="118">
        <f t="shared" si="23"/>
        <v>-6.8407012195121908E-2</v>
      </c>
      <c r="G239" s="117">
        <v>3947</v>
      </c>
      <c r="H239" s="118">
        <f t="shared" si="23"/>
        <v>-0.19267743914911029</v>
      </c>
      <c r="I239" s="117">
        <v>3414</v>
      </c>
      <c r="J239" s="118">
        <f t="shared" si="23"/>
        <v>-0.13503927033189767</v>
      </c>
      <c r="K239" s="117"/>
      <c r="L239" s="118"/>
    </row>
    <row r="240" spans="2:13" x14ac:dyDescent="0.25">
      <c r="B240" s="116" t="s">
        <v>98</v>
      </c>
      <c r="C240" s="117">
        <v>4094</v>
      </c>
      <c r="D240" s="118">
        <v>4.598875830352589E-2</v>
      </c>
      <c r="E240" s="117">
        <v>4075</v>
      </c>
      <c r="F240" s="118">
        <f t="shared" si="23"/>
        <v>-4.6409379579872567E-3</v>
      </c>
      <c r="G240" s="117">
        <v>4912</v>
      </c>
      <c r="H240" s="118">
        <f t="shared" si="23"/>
        <v>0.20539877300613507</v>
      </c>
      <c r="I240" s="117">
        <v>3725</v>
      </c>
      <c r="J240" s="118">
        <f t="shared" si="23"/>
        <v>-0.24165309446254069</v>
      </c>
      <c r="K240" s="117"/>
      <c r="L240" s="118"/>
    </row>
    <row r="241" spans="2:13" ht="15.75" x14ac:dyDescent="0.25">
      <c r="B241" s="119" t="s">
        <v>32</v>
      </c>
      <c r="C241" s="120">
        <v>24691</v>
      </c>
      <c r="D241" s="121">
        <v>1.4795139586262303</v>
      </c>
      <c r="E241" s="120">
        <v>28175</v>
      </c>
      <c r="F241" s="121">
        <f t="shared" si="23"/>
        <v>0.14110404600866722</v>
      </c>
      <c r="G241" s="120">
        <v>26046</v>
      </c>
      <c r="H241" s="121">
        <f t="shared" si="23"/>
        <v>-7.5563442768411759E-2</v>
      </c>
      <c r="I241" s="120">
        <v>26684</v>
      </c>
      <c r="J241" s="121">
        <f t="shared" si="23"/>
        <v>2.4495124011364444E-2</v>
      </c>
      <c r="K241" s="120">
        <v>15742</v>
      </c>
      <c r="L241" s="121">
        <v>-0.10901064070636179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L244" s="81"/>
    </row>
    <row r="250" spans="2:13" ht="48.75" customHeight="1" thickBot="1" x14ac:dyDescent="0.3">
      <c r="B250" s="277" t="s">
        <v>296</v>
      </c>
      <c r="C250" s="277"/>
      <c r="D250" s="277"/>
      <c r="E250" s="277"/>
      <c r="F250" s="277"/>
      <c r="G250" s="277"/>
      <c r="H250" s="277"/>
      <c r="I250" s="277"/>
      <c r="J250" s="277"/>
      <c r="K250" s="277"/>
      <c r="L250" s="277"/>
      <c r="M250" s="1" t="s">
        <v>152</v>
      </c>
    </row>
    <row r="251" spans="2:13" ht="10.5" customHeight="1" thickBot="1" x14ac:dyDescent="0.3">
      <c r="B251" s="109"/>
      <c r="C251" s="110"/>
      <c r="D251" s="109"/>
      <c r="E251" s="109"/>
      <c r="F251" s="109"/>
      <c r="G251" s="109"/>
      <c r="H251" s="109"/>
      <c r="I251" s="109"/>
      <c r="J251" s="109"/>
      <c r="K251" s="4"/>
      <c r="L251" s="4"/>
      <c r="M251" s="1" t="s">
        <v>153</v>
      </c>
    </row>
    <row r="252" spans="2:13" ht="22.5" thickTop="1" thickBot="1" x14ac:dyDescent="0.3">
      <c r="B252" s="123" t="str">
        <f>C252</f>
        <v>Suecia</v>
      </c>
      <c r="C252" s="299" t="s">
        <v>136</v>
      </c>
      <c r="D252" s="300"/>
      <c r="E252" s="300"/>
      <c r="F252" s="300"/>
      <c r="G252" s="300"/>
      <c r="H252" s="300"/>
      <c r="I252" s="300"/>
      <c r="J252" s="300"/>
      <c r="K252" s="300"/>
      <c r="L252" s="300"/>
    </row>
    <row r="253" spans="2:13" ht="22.5" thickTop="1" thickBot="1" x14ac:dyDescent="0.3">
      <c r="B253" s="112"/>
      <c r="C253" s="301">
        <f>$C$7</f>
        <v>2022</v>
      </c>
      <c r="D253" s="302"/>
      <c r="E253" s="303">
        <f>$E$7</f>
        <v>2023</v>
      </c>
      <c r="F253" s="302"/>
      <c r="G253" s="303">
        <f>$G$7</f>
        <v>2024</v>
      </c>
      <c r="H253" s="302"/>
      <c r="I253" s="303">
        <f>$I$7</f>
        <v>2025</v>
      </c>
      <c r="J253" s="302"/>
      <c r="K253" s="303">
        <f>$K$7</f>
        <v>2026</v>
      </c>
      <c r="L253" s="304"/>
    </row>
    <row r="254" spans="2:13" ht="16.5" thickTop="1" thickBot="1" x14ac:dyDescent="0.3">
      <c r="B254" s="87"/>
      <c r="C254" s="113" t="s">
        <v>74</v>
      </c>
      <c r="D254" s="114" t="str">
        <f>CONCATENATE("var. ",RIGHT(C253,2),"/",RIGHT(C253-1,2))</f>
        <v>var. 22/21</v>
      </c>
      <c r="E254" s="115" t="s">
        <v>74</v>
      </c>
      <c r="F254" s="114" t="s">
        <v>261</v>
      </c>
      <c r="G254" s="115" t="s">
        <v>74</v>
      </c>
      <c r="H254" s="114" t="s">
        <v>261</v>
      </c>
      <c r="I254" s="115" t="s">
        <v>74</v>
      </c>
      <c r="J254" s="114" t="s">
        <v>261</v>
      </c>
      <c r="K254" s="115" t="s">
        <v>74</v>
      </c>
      <c r="L254" s="114" t="s">
        <v>286</v>
      </c>
    </row>
    <row r="255" spans="2:13" x14ac:dyDescent="0.25">
      <c r="B255" s="116" t="s">
        <v>76</v>
      </c>
      <c r="C255" s="117">
        <v>1650</v>
      </c>
      <c r="D255" s="118">
        <v>26.049180327868854</v>
      </c>
      <c r="E255" s="117">
        <v>4002</v>
      </c>
      <c r="F255" s="118">
        <f t="shared" ref="F255:J267" si="25">IFERROR(E255/C255-1,"-")</f>
        <v>1.4254545454545453</v>
      </c>
      <c r="G255" s="117">
        <v>4204</v>
      </c>
      <c r="H255" s="118">
        <f t="shared" si="25"/>
        <v>5.047476261869055E-2</v>
      </c>
      <c r="I255" s="117">
        <v>2656</v>
      </c>
      <c r="J255" s="118">
        <f t="shared" si="25"/>
        <v>-0.36822074215033307</v>
      </c>
      <c r="K255" s="117">
        <v>2865</v>
      </c>
      <c r="L255" s="118">
        <f t="shared" ref="L255:L259" si="26">IFERROR(K255/I255-1,"-")</f>
        <v>7.8689759036144613E-2</v>
      </c>
    </row>
    <row r="256" spans="2:13" x14ac:dyDescent="0.25">
      <c r="B256" s="116" t="s">
        <v>78</v>
      </c>
      <c r="C256" s="117">
        <v>1120</v>
      </c>
      <c r="D256" s="118">
        <v>31</v>
      </c>
      <c r="E256" s="117">
        <v>3629</v>
      </c>
      <c r="F256" s="118">
        <f t="shared" si="25"/>
        <v>2.2401785714285714</v>
      </c>
      <c r="G256" s="117">
        <v>3238</v>
      </c>
      <c r="H256" s="118">
        <f t="shared" si="25"/>
        <v>-0.10774317993937721</v>
      </c>
      <c r="I256" s="117">
        <v>2572</v>
      </c>
      <c r="J256" s="118">
        <f t="shared" si="25"/>
        <v>-0.2056825200741198</v>
      </c>
      <c r="K256" s="117">
        <v>2383</v>
      </c>
      <c r="L256" s="118">
        <f t="shared" si="26"/>
        <v>-7.3483670295489856E-2</v>
      </c>
    </row>
    <row r="257" spans="2:12" x14ac:dyDescent="0.25">
      <c r="B257" s="116" t="s">
        <v>80</v>
      </c>
      <c r="C257" s="117">
        <v>2215</v>
      </c>
      <c r="D257" s="118">
        <v>33.609375</v>
      </c>
      <c r="E257" s="117">
        <v>2337</v>
      </c>
      <c r="F257" s="118">
        <f t="shared" si="25"/>
        <v>5.5079006772009054E-2</v>
      </c>
      <c r="G257" s="117">
        <v>2853</v>
      </c>
      <c r="H257" s="118">
        <f t="shared" si="25"/>
        <v>0.22079589216944795</v>
      </c>
      <c r="I257" s="117">
        <v>2401</v>
      </c>
      <c r="J257" s="118">
        <f t="shared" si="25"/>
        <v>-0.15842972309849279</v>
      </c>
      <c r="K257" s="117">
        <v>2390</v>
      </c>
      <c r="L257" s="118">
        <f t="shared" si="26"/>
        <v>-4.5814244064973364E-3</v>
      </c>
    </row>
    <row r="258" spans="2:12" x14ac:dyDescent="0.25">
      <c r="B258" s="116" t="s">
        <v>82</v>
      </c>
      <c r="C258" s="117">
        <v>1354</v>
      </c>
      <c r="D258" s="118" t="s">
        <v>257</v>
      </c>
      <c r="E258" s="117">
        <v>2417</v>
      </c>
      <c r="F258" s="118">
        <f t="shared" si="25"/>
        <v>0.78508124076809449</v>
      </c>
      <c r="G258" s="117">
        <v>920</v>
      </c>
      <c r="H258" s="118">
        <f t="shared" si="25"/>
        <v>-0.61936284650393048</v>
      </c>
      <c r="I258" s="117">
        <v>897</v>
      </c>
      <c r="J258" s="118">
        <f t="shared" si="25"/>
        <v>-2.5000000000000022E-2</v>
      </c>
      <c r="K258" s="117">
        <v>1349</v>
      </c>
      <c r="L258" s="118">
        <f t="shared" si="26"/>
        <v>0.50390189520624307</v>
      </c>
    </row>
    <row r="259" spans="2:12" x14ac:dyDescent="0.25">
      <c r="B259" s="116" t="s">
        <v>84</v>
      </c>
      <c r="C259" s="117">
        <v>12</v>
      </c>
      <c r="D259" s="118">
        <v>9.0909090909090828E-2</v>
      </c>
      <c r="E259" s="117">
        <v>133</v>
      </c>
      <c r="F259" s="118">
        <f t="shared" si="25"/>
        <v>10.083333333333334</v>
      </c>
      <c r="G259" s="117">
        <v>71</v>
      </c>
      <c r="H259" s="118">
        <f t="shared" si="25"/>
        <v>-0.46616541353383456</v>
      </c>
      <c r="I259" s="117">
        <v>79</v>
      </c>
      <c r="J259" s="118">
        <f t="shared" si="25"/>
        <v>0.11267605633802824</v>
      </c>
      <c r="K259" s="117">
        <v>62</v>
      </c>
      <c r="L259" s="118">
        <f t="shared" si="26"/>
        <v>-0.21518987341772156</v>
      </c>
    </row>
    <row r="260" spans="2:12" x14ac:dyDescent="0.25">
      <c r="B260" s="116" t="s">
        <v>86</v>
      </c>
      <c r="C260" s="117">
        <v>46</v>
      </c>
      <c r="D260" s="118">
        <v>3.1818181818181817</v>
      </c>
      <c r="E260" s="117">
        <v>42</v>
      </c>
      <c r="F260" s="118">
        <f t="shared" si="25"/>
        <v>-8.6956521739130488E-2</v>
      </c>
      <c r="G260" s="117">
        <v>24</v>
      </c>
      <c r="H260" s="118">
        <f t="shared" si="25"/>
        <v>-0.4285714285714286</v>
      </c>
      <c r="I260" s="117">
        <v>166</v>
      </c>
      <c r="J260" s="118">
        <f t="shared" si="25"/>
        <v>5.916666666666667</v>
      </c>
      <c r="K260" s="117"/>
      <c r="L260" s="118"/>
    </row>
    <row r="261" spans="2:12" x14ac:dyDescent="0.25">
      <c r="B261" s="116" t="s">
        <v>88</v>
      </c>
      <c r="C261" s="117">
        <v>101</v>
      </c>
      <c r="D261" s="118">
        <v>3.208333333333333</v>
      </c>
      <c r="E261" s="117">
        <v>126</v>
      </c>
      <c r="F261" s="118">
        <f t="shared" si="25"/>
        <v>0.24752475247524752</v>
      </c>
      <c r="G261" s="117">
        <v>146</v>
      </c>
      <c r="H261" s="118">
        <f t="shared" si="25"/>
        <v>0.15873015873015883</v>
      </c>
      <c r="I261" s="117">
        <v>161</v>
      </c>
      <c r="J261" s="118">
        <f t="shared" si="25"/>
        <v>0.10273972602739723</v>
      </c>
      <c r="K261" s="117"/>
      <c r="L261" s="118"/>
    </row>
    <row r="262" spans="2:12" x14ac:dyDescent="0.25">
      <c r="B262" s="116" t="s">
        <v>90</v>
      </c>
      <c r="C262" s="117">
        <v>101</v>
      </c>
      <c r="D262" s="118" t="s">
        <v>257</v>
      </c>
      <c r="E262" s="117">
        <v>188</v>
      </c>
      <c r="F262" s="118">
        <f t="shared" si="25"/>
        <v>0.86138613861386149</v>
      </c>
      <c r="G262" s="117">
        <v>3</v>
      </c>
      <c r="H262" s="118">
        <f t="shared" si="25"/>
        <v>-0.98404255319148937</v>
      </c>
      <c r="I262" s="117">
        <v>76</v>
      </c>
      <c r="J262" s="118">
        <f t="shared" si="25"/>
        <v>24.333333333333332</v>
      </c>
      <c r="K262" s="117"/>
      <c r="L262" s="118"/>
    </row>
    <row r="263" spans="2:12" x14ac:dyDescent="0.25">
      <c r="B263" s="116" t="s">
        <v>92</v>
      </c>
      <c r="C263" s="117">
        <v>15</v>
      </c>
      <c r="D263" s="118" t="s">
        <v>257</v>
      </c>
      <c r="E263" s="117">
        <v>53</v>
      </c>
      <c r="F263" s="118">
        <f t="shared" si="25"/>
        <v>2.5333333333333332</v>
      </c>
      <c r="G263" s="117">
        <v>102</v>
      </c>
      <c r="H263" s="118">
        <f t="shared" si="25"/>
        <v>0.92452830188679247</v>
      </c>
      <c r="I263" s="117">
        <v>26</v>
      </c>
      <c r="J263" s="118">
        <f t="shared" si="25"/>
        <v>-0.74509803921568629</v>
      </c>
      <c r="K263" s="117"/>
      <c r="L263" s="118"/>
    </row>
    <row r="264" spans="2:12" x14ac:dyDescent="0.25">
      <c r="B264" s="116" t="s">
        <v>94</v>
      </c>
      <c r="C264" s="117">
        <v>612</v>
      </c>
      <c r="D264" s="118">
        <v>0.37219730941704032</v>
      </c>
      <c r="E264" s="117">
        <v>560</v>
      </c>
      <c r="F264" s="118">
        <f t="shared" si="25"/>
        <v>-8.496732026143794E-2</v>
      </c>
      <c r="G264" s="117">
        <v>1129</v>
      </c>
      <c r="H264" s="118">
        <f t="shared" si="25"/>
        <v>1.0160714285714287</v>
      </c>
      <c r="I264" s="117">
        <v>1277</v>
      </c>
      <c r="J264" s="118">
        <f t="shared" si="25"/>
        <v>0.13108945969884855</v>
      </c>
      <c r="K264" s="117"/>
      <c r="L264" s="118"/>
    </row>
    <row r="265" spans="2:12" x14ac:dyDescent="0.25">
      <c r="B265" s="116" t="s">
        <v>96</v>
      </c>
      <c r="C265" s="117">
        <v>2952</v>
      </c>
      <c r="D265" s="118">
        <v>-7.3974445191661298E-3</v>
      </c>
      <c r="E265" s="117">
        <v>3991</v>
      </c>
      <c r="F265" s="118">
        <f t="shared" si="25"/>
        <v>0.35196476964769641</v>
      </c>
      <c r="G265" s="117">
        <v>3568</v>
      </c>
      <c r="H265" s="118">
        <f t="shared" si="25"/>
        <v>-0.10598847406664991</v>
      </c>
      <c r="I265" s="117">
        <v>3157</v>
      </c>
      <c r="J265" s="118">
        <f t="shared" si="25"/>
        <v>-0.11519058295964124</v>
      </c>
      <c r="K265" s="117"/>
      <c r="L265" s="118"/>
    </row>
    <row r="266" spans="2:12" x14ac:dyDescent="0.25">
      <c r="B266" s="116" t="s">
        <v>98</v>
      </c>
      <c r="C266" s="117">
        <v>4086</v>
      </c>
      <c r="D266" s="118">
        <v>0.49560761346998539</v>
      </c>
      <c r="E266" s="117">
        <v>3911</v>
      </c>
      <c r="F266" s="118">
        <f t="shared" si="25"/>
        <v>-4.2829172785119884E-2</v>
      </c>
      <c r="G266" s="117">
        <v>3681</v>
      </c>
      <c r="H266" s="118">
        <f t="shared" si="25"/>
        <v>-5.8808488877524878E-2</v>
      </c>
      <c r="I266" s="117">
        <v>3291</v>
      </c>
      <c r="J266" s="118">
        <f t="shared" si="25"/>
        <v>-0.10594947025264878</v>
      </c>
      <c r="K266" s="117"/>
      <c r="L266" s="118"/>
    </row>
    <row r="267" spans="2:12" ht="15.75" x14ac:dyDescent="0.25">
      <c r="B267" s="119" t="s">
        <v>32</v>
      </c>
      <c r="C267" s="120">
        <v>14264</v>
      </c>
      <c r="D267" s="121">
        <v>1.2434727901855931</v>
      </c>
      <c r="E267" s="120">
        <v>21389</v>
      </c>
      <c r="F267" s="121">
        <f t="shared" si="25"/>
        <v>0.49950925406618052</v>
      </c>
      <c r="G267" s="120">
        <v>19939</v>
      </c>
      <c r="H267" s="121">
        <f t="shared" si="25"/>
        <v>-6.7791855626723962E-2</v>
      </c>
      <c r="I267" s="120">
        <v>16759</v>
      </c>
      <c r="J267" s="121">
        <f t="shared" si="25"/>
        <v>-0.15948643362254877</v>
      </c>
      <c r="K267" s="120">
        <v>9049</v>
      </c>
      <c r="L267" s="121">
        <v>5.1597908192910991E-2</v>
      </c>
    </row>
    <row r="268" spans="2:12" ht="6" customHeight="1" x14ac:dyDescent="0.25"/>
    <row r="269" spans="2:12" x14ac:dyDescent="0.25">
      <c r="B269" s="107" t="s">
        <v>57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</row>
    <row r="270" spans="2:12" x14ac:dyDescent="0.25">
      <c r="C270" s="122"/>
      <c r="I270" s="122"/>
      <c r="L270" s="81"/>
    </row>
  </sheetData>
  <mergeCells count="84">
    <mergeCell ref="B250:L250"/>
    <mergeCell ref="C252:L252"/>
    <mergeCell ref="C253:D253"/>
    <mergeCell ref="E253:F253"/>
    <mergeCell ref="G253:H253"/>
    <mergeCell ref="I253:J253"/>
    <mergeCell ref="K253:L253"/>
    <mergeCell ref="B224:L224"/>
    <mergeCell ref="C226:L226"/>
    <mergeCell ref="C227:D227"/>
    <mergeCell ref="E227:F227"/>
    <mergeCell ref="G227:H227"/>
    <mergeCell ref="I227:J227"/>
    <mergeCell ref="K227:L227"/>
    <mergeCell ref="B202:L202"/>
    <mergeCell ref="C204:L204"/>
    <mergeCell ref="C205:D205"/>
    <mergeCell ref="E205:F205"/>
    <mergeCell ref="G205:H205"/>
    <mergeCell ref="I205:J205"/>
    <mergeCell ref="K205:L205"/>
    <mergeCell ref="B180:L180"/>
    <mergeCell ref="C182:L182"/>
    <mergeCell ref="C183:D183"/>
    <mergeCell ref="E183:F183"/>
    <mergeCell ref="G183:H183"/>
    <mergeCell ref="I183:J183"/>
    <mergeCell ref="K183:L183"/>
    <mergeCell ref="B158:L158"/>
    <mergeCell ref="C160:L160"/>
    <mergeCell ref="C161:D161"/>
    <mergeCell ref="E161:F161"/>
    <mergeCell ref="G161:H161"/>
    <mergeCell ref="I161:J161"/>
    <mergeCell ref="K161:L161"/>
    <mergeCell ref="B136:L136"/>
    <mergeCell ref="C138:L138"/>
    <mergeCell ref="C139:D139"/>
    <mergeCell ref="E139:F139"/>
    <mergeCell ref="G139:H139"/>
    <mergeCell ref="I139:J139"/>
    <mergeCell ref="K139:L139"/>
    <mergeCell ref="B114:L114"/>
    <mergeCell ref="C116:L116"/>
    <mergeCell ref="C117:D117"/>
    <mergeCell ref="E117:F117"/>
    <mergeCell ref="G117:H117"/>
    <mergeCell ref="I117:J117"/>
    <mergeCell ref="K117:L117"/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4D96-8F4C-4498-B8C4-CA37AB0948ED}">
  <sheetPr>
    <tabColor rgb="FFF29140"/>
  </sheetPr>
  <dimension ref="A4:M113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2" max="12" width="13.5703125" bestFit="1" customWidth="1"/>
  </cols>
  <sheetData>
    <row r="4" spans="1:13" ht="48.75" customHeight="1" thickBot="1" x14ac:dyDescent="0.3">
      <c r="B4" s="277" t="s">
        <v>284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f>E7-1</f>
        <v>2022</v>
      </c>
      <c r="D7" s="302"/>
      <c r="E7" s="303">
        <f>G7-1</f>
        <v>2023</v>
      </c>
      <c r="F7" s="302"/>
      <c r="G7" s="303">
        <f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26469</v>
      </c>
      <c r="D9" s="118">
        <v>-0.83226235741444865</v>
      </c>
      <c r="E9" s="117">
        <v>163920</v>
      </c>
      <c r="F9" s="118">
        <f t="shared" ref="F9:J21" si="0">IFERROR(E9/C9-1,"-")</f>
        <v>5.1929049076277911</v>
      </c>
      <c r="G9" s="117">
        <v>175787</v>
      </c>
      <c r="H9" s="118">
        <f t="shared" si="0"/>
        <v>7.2395070766227532E-2</v>
      </c>
      <c r="I9" s="117">
        <v>169944</v>
      </c>
      <c r="J9" s="118">
        <f t="shared" si="0"/>
        <v>-3.3239090490195466E-2</v>
      </c>
      <c r="K9" s="117">
        <v>173007</v>
      </c>
      <c r="L9" s="118">
        <f t="shared" ref="L9:L13" si="1">IFERROR(K9/I9-1,"-")</f>
        <v>1.8023584239514223E-2</v>
      </c>
    </row>
    <row r="10" spans="1:13" x14ac:dyDescent="0.25">
      <c r="A10" s="1" t="s">
        <v>77</v>
      </c>
      <c r="B10" s="116" t="s">
        <v>78</v>
      </c>
      <c r="C10" s="117">
        <v>18511</v>
      </c>
      <c r="D10" s="118">
        <v>-0.89292820619606206</v>
      </c>
      <c r="E10" s="117">
        <v>156374</v>
      </c>
      <c r="F10" s="118">
        <f t="shared" si="0"/>
        <v>7.4476257360488365</v>
      </c>
      <c r="G10" s="117">
        <v>166759</v>
      </c>
      <c r="H10" s="118">
        <f t="shared" si="0"/>
        <v>6.6411295995497888E-2</v>
      </c>
      <c r="I10" s="117">
        <v>168166</v>
      </c>
      <c r="J10" s="118">
        <f t="shared" si="0"/>
        <v>8.437325721550204E-3</v>
      </c>
      <c r="K10" s="117">
        <v>167644</v>
      </c>
      <c r="L10" s="118">
        <f t="shared" si="1"/>
        <v>-3.1040757346907366E-3</v>
      </c>
    </row>
    <row r="11" spans="1:13" x14ac:dyDescent="0.25">
      <c r="A11" s="1" t="s">
        <v>79</v>
      </c>
      <c r="B11" s="116" t="s">
        <v>80</v>
      </c>
      <c r="C11" s="117">
        <v>22143</v>
      </c>
      <c r="D11" s="118">
        <v>-0.72998646457009775</v>
      </c>
      <c r="E11" s="117">
        <v>146134</v>
      </c>
      <c r="F11" s="118">
        <f t="shared" si="0"/>
        <v>5.5995574222101796</v>
      </c>
      <c r="G11" s="117">
        <v>176870</v>
      </c>
      <c r="H11" s="118">
        <f t="shared" si="0"/>
        <v>0.21032750762998353</v>
      </c>
      <c r="I11" s="117">
        <v>166403</v>
      </c>
      <c r="J11" s="118">
        <f t="shared" si="0"/>
        <v>-5.9179058065245704E-2</v>
      </c>
      <c r="K11" s="117">
        <v>168396</v>
      </c>
      <c r="L11" s="118">
        <f t="shared" si="1"/>
        <v>1.1976947530994098E-2</v>
      </c>
    </row>
    <row r="12" spans="1:13" x14ac:dyDescent="0.25">
      <c r="A12" s="1" t="s">
        <v>81</v>
      </c>
      <c r="B12" s="116" t="s">
        <v>82</v>
      </c>
      <c r="C12" s="117">
        <v>22148</v>
      </c>
      <c r="D12" s="118" t="s">
        <v>257</v>
      </c>
      <c r="E12" s="117">
        <v>144835</v>
      </c>
      <c r="F12" s="118">
        <f t="shared" si="0"/>
        <v>5.5394166516163992</v>
      </c>
      <c r="G12" s="117">
        <v>154662</v>
      </c>
      <c r="H12" s="118">
        <f t="shared" si="0"/>
        <v>6.7849621983636643E-2</v>
      </c>
      <c r="I12" s="117">
        <v>160144</v>
      </c>
      <c r="J12" s="118">
        <f t="shared" si="0"/>
        <v>3.5445034979503687E-2</v>
      </c>
      <c r="K12" s="117">
        <v>155224</v>
      </c>
      <c r="L12" s="118">
        <f t="shared" si="1"/>
        <v>-3.0722349885103362E-2</v>
      </c>
    </row>
    <row r="13" spans="1:13" x14ac:dyDescent="0.25">
      <c r="A13" s="1" t="s">
        <v>83</v>
      </c>
      <c r="B13" s="116" t="s">
        <v>84</v>
      </c>
      <c r="C13" s="117">
        <v>24096</v>
      </c>
      <c r="D13" s="118" t="s">
        <v>257</v>
      </c>
      <c r="E13" s="117">
        <v>140451</v>
      </c>
      <c r="F13" s="118">
        <f t="shared" si="0"/>
        <v>4.8288097609561751</v>
      </c>
      <c r="G13" s="117">
        <v>159924</v>
      </c>
      <c r="H13" s="118">
        <f t="shared" si="0"/>
        <v>0.1386462182540531</v>
      </c>
      <c r="I13" s="117">
        <v>143215</v>
      </c>
      <c r="J13" s="118">
        <f t="shared" si="0"/>
        <v>-0.10448087841724818</v>
      </c>
      <c r="K13" s="117">
        <v>146616</v>
      </c>
      <c r="L13" s="118">
        <f t="shared" si="1"/>
        <v>2.3747512481234523E-2</v>
      </c>
    </row>
    <row r="14" spans="1:13" x14ac:dyDescent="0.25">
      <c r="A14" s="1" t="s">
        <v>85</v>
      </c>
      <c r="B14" s="116" t="s">
        <v>86</v>
      </c>
      <c r="C14" s="117">
        <v>18794</v>
      </c>
      <c r="D14" s="118" t="s">
        <v>257</v>
      </c>
      <c r="E14" s="117">
        <v>142289</v>
      </c>
      <c r="F14" s="118">
        <f t="shared" si="0"/>
        <v>6.5709801000319255</v>
      </c>
      <c r="G14" s="117">
        <v>157113</v>
      </c>
      <c r="H14" s="118">
        <f t="shared" si="0"/>
        <v>0.10418233313889336</v>
      </c>
      <c r="I14" s="117">
        <v>156124</v>
      </c>
      <c r="J14" s="118">
        <f t="shared" si="0"/>
        <v>-6.2948323817888507E-3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61086</v>
      </c>
      <c r="D15" s="118" t="s">
        <v>257</v>
      </c>
      <c r="E15" s="117">
        <v>176921</v>
      </c>
      <c r="F15" s="118">
        <f t="shared" si="0"/>
        <v>1.8962610090691809</v>
      </c>
      <c r="G15" s="117">
        <v>173767</v>
      </c>
      <c r="H15" s="118">
        <f t="shared" si="0"/>
        <v>-1.7827165797163702E-2</v>
      </c>
      <c r="I15" s="117">
        <v>187387</v>
      </c>
      <c r="J15" s="118">
        <f t="shared" si="0"/>
        <v>7.8380820293841857E-2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94829</v>
      </c>
      <c r="D16" s="118">
        <v>0.56708475864690233</v>
      </c>
      <c r="E16" s="117">
        <v>181874</v>
      </c>
      <c r="F16" s="118">
        <f t="shared" si="0"/>
        <v>0.91791540562486151</v>
      </c>
      <c r="G16" s="117">
        <v>179514</v>
      </c>
      <c r="H16" s="118">
        <f t="shared" si="0"/>
        <v>-1.2976016362976517E-2</v>
      </c>
      <c r="I16" s="117">
        <v>189132</v>
      </c>
      <c r="J16" s="118">
        <f t="shared" si="0"/>
        <v>5.3577993916908984E-2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89027</v>
      </c>
      <c r="D17" s="118">
        <v>2.8861146274389977</v>
      </c>
      <c r="E17" s="117">
        <v>150809</v>
      </c>
      <c r="F17" s="118">
        <f t="shared" si="0"/>
        <v>0.69396924528513826</v>
      </c>
      <c r="G17" s="117">
        <v>145872</v>
      </c>
      <c r="H17" s="118">
        <f t="shared" si="0"/>
        <v>-3.2736773004263697E-2</v>
      </c>
      <c r="I17" s="117">
        <v>164231</v>
      </c>
      <c r="J17" s="118">
        <f t="shared" si="0"/>
        <v>0.12585691565207857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137179</v>
      </c>
      <c r="D18" s="118">
        <v>4.6352544879431461</v>
      </c>
      <c r="E18" s="117">
        <v>170708</v>
      </c>
      <c r="F18" s="118">
        <f t="shared" si="0"/>
        <v>0.24441787737190102</v>
      </c>
      <c r="G18" s="117">
        <v>177711</v>
      </c>
      <c r="H18" s="118">
        <f t="shared" si="0"/>
        <v>4.1023267802329233E-2</v>
      </c>
      <c r="I18" s="117">
        <v>182092</v>
      </c>
      <c r="J18" s="118">
        <f t="shared" si="0"/>
        <v>2.4652385052135184E-2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137494</v>
      </c>
      <c r="D19" s="118">
        <v>3.4850600208768263</v>
      </c>
      <c r="E19" s="117">
        <v>164389</v>
      </c>
      <c r="F19" s="118">
        <f t="shared" si="0"/>
        <v>0.19560853564519176</v>
      </c>
      <c r="G19" s="117">
        <v>162641</v>
      </c>
      <c r="H19" s="118">
        <f t="shared" si="0"/>
        <v>-1.0633314881166034E-2</v>
      </c>
      <c r="I19" s="117">
        <v>162859</v>
      </c>
      <c r="J19" s="118">
        <f t="shared" si="0"/>
        <v>1.3403754280900682E-3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123213</v>
      </c>
      <c r="D20" s="118">
        <v>2.7121294287780189</v>
      </c>
      <c r="E20" s="117">
        <v>158524</v>
      </c>
      <c r="F20" s="118">
        <f t="shared" si="0"/>
        <v>0.28658501943788406</v>
      </c>
      <c r="G20" s="117">
        <v>160539</v>
      </c>
      <c r="H20" s="118">
        <f t="shared" si="0"/>
        <v>1.271100905856537E-2</v>
      </c>
      <c r="I20" s="117">
        <v>163498</v>
      </c>
      <c r="J20" s="118">
        <f t="shared" si="0"/>
        <v>1.8431658350930302E-2</v>
      </c>
      <c r="K20" s="117"/>
      <c r="L20" s="118"/>
    </row>
    <row r="21" spans="1:13" ht="15.75" x14ac:dyDescent="0.25">
      <c r="A21" s="1"/>
      <c r="B21" s="119" t="s">
        <v>32</v>
      </c>
      <c r="C21" s="120">
        <v>774989</v>
      </c>
      <c r="D21" s="121">
        <v>0.26888038954362226</v>
      </c>
      <c r="E21" s="120">
        <v>1897228</v>
      </c>
      <c r="F21" s="121">
        <f t="shared" si="0"/>
        <v>1.4480708758446892</v>
      </c>
      <c r="G21" s="120">
        <v>1991159</v>
      </c>
      <c r="H21" s="121">
        <f t="shared" si="0"/>
        <v>4.9509600322154235E-2</v>
      </c>
      <c r="I21" s="120">
        <v>2013195</v>
      </c>
      <c r="J21" s="121">
        <f t="shared" si="0"/>
        <v>1.1066921325720402E-2</v>
      </c>
      <c r="K21" s="120">
        <v>810887</v>
      </c>
      <c r="L21" s="121">
        <v>3.7320268557394787E-3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I24" s="122"/>
      <c r="L24" s="81"/>
    </row>
    <row r="26" spans="1:13" ht="48.75" customHeight="1" thickBot="1" x14ac:dyDescent="0.3">
      <c r="B26" s="277" t="s">
        <v>297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142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C$7</f>
        <v>2022</v>
      </c>
      <c r="D29" s="302"/>
      <c r="E29" s="301">
        <f>E$7</f>
        <v>2023</v>
      </c>
      <c r="F29" s="302"/>
      <c r="G29" s="301">
        <f>G$7</f>
        <v>2024</v>
      </c>
      <c r="H29" s="302"/>
      <c r="I29" s="301">
        <f>I$7</f>
        <v>2025</v>
      </c>
      <c r="J29" s="302"/>
      <c r="K29" s="303">
        <f>K$7</f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13" x14ac:dyDescent="0.25">
      <c r="B31" s="116" t="s">
        <v>76</v>
      </c>
      <c r="C31" s="117">
        <v>90631</v>
      </c>
      <c r="D31" s="118">
        <v>2.8250611969274924</v>
      </c>
      <c r="E31" s="117">
        <v>134558</v>
      </c>
      <c r="F31" s="118">
        <f t="shared" ref="F31:H43" si="2">IFERROR(E31/C31-1,"-")</f>
        <v>0.48467963500347566</v>
      </c>
      <c r="G31" s="117">
        <v>144668</v>
      </c>
      <c r="H31" s="118">
        <f t="shared" si="2"/>
        <v>7.5134886071433815E-2</v>
      </c>
      <c r="I31" s="117">
        <v>138341</v>
      </c>
      <c r="J31" s="118">
        <f t="shared" ref="J31:J43" si="3">IFERROR(I31/G31-1,"-")</f>
        <v>-4.3734619957419785E-2</v>
      </c>
      <c r="K31" s="117">
        <v>137353</v>
      </c>
      <c r="L31" s="118">
        <f t="shared" ref="L31:L35" si="4">IFERROR(K31/I31-1,"-")</f>
        <v>-7.1417728656002488E-3</v>
      </c>
    </row>
    <row r="32" spans="1:13" x14ac:dyDescent="0.25">
      <c r="B32" s="116" t="s">
        <v>78</v>
      </c>
      <c r="C32" s="117">
        <v>114673</v>
      </c>
      <c r="D32" s="118">
        <v>6.5681758183738124</v>
      </c>
      <c r="E32" s="117">
        <v>128079</v>
      </c>
      <c r="F32" s="118">
        <f t="shared" si="2"/>
        <v>0.11690633366180347</v>
      </c>
      <c r="G32" s="117">
        <v>141936</v>
      </c>
      <c r="H32" s="118">
        <f t="shared" si="2"/>
        <v>0.10819103834352228</v>
      </c>
      <c r="I32" s="117">
        <v>137229</v>
      </c>
      <c r="J32" s="118">
        <f t="shared" si="3"/>
        <v>-3.3162833953331083E-2</v>
      </c>
      <c r="K32" s="117">
        <v>133955</v>
      </c>
      <c r="L32" s="118">
        <f t="shared" si="4"/>
        <v>-2.3857930903817715E-2</v>
      </c>
    </row>
    <row r="33" spans="2:13" x14ac:dyDescent="0.25">
      <c r="B33" s="116" t="s">
        <v>80</v>
      </c>
      <c r="C33" s="117">
        <v>121331</v>
      </c>
      <c r="D33" s="118">
        <v>5.9626420291518425</v>
      </c>
      <c r="E33" s="117">
        <v>117104</v>
      </c>
      <c r="F33" s="118">
        <f t="shared" si="2"/>
        <v>-3.4838582060644052E-2</v>
      </c>
      <c r="G33" s="117">
        <v>145867</v>
      </c>
      <c r="H33" s="118">
        <f t="shared" si="2"/>
        <v>0.24561927858997135</v>
      </c>
      <c r="I33" s="117">
        <v>134131</v>
      </c>
      <c r="J33" s="118">
        <f t="shared" si="3"/>
        <v>-8.0456854531868016E-2</v>
      </c>
      <c r="K33" s="117">
        <v>134117</v>
      </c>
      <c r="L33" s="118">
        <f t="shared" si="4"/>
        <v>-1.0437557313369705E-4</v>
      </c>
    </row>
    <row r="34" spans="2:13" x14ac:dyDescent="0.25">
      <c r="B34" s="116" t="s">
        <v>82</v>
      </c>
      <c r="C34" s="117">
        <v>129658</v>
      </c>
      <c r="D34" s="118">
        <v>6.9559428115604103</v>
      </c>
      <c r="E34" s="117">
        <v>120355</v>
      </c>
      <c r="F34" s="118">
        <f t="shared" si="2"/>
        <v>-7.1750296935013669E-2</v>
      </c>
      <c r="G34" s="117">
        <v>131033</v>
      </c>
      <c r="H34" s="118">
        <f t="shared" si="2"/>
        <v>8.8720867433841555E-2</v>
      </c>
      <c r="I34" s="117">
        <v>131324</v>
      </c>
      <c r="J34" s="118">
        <f t="shared" si="3"/>
        <v>2.2208146039546239E-3</v>
      </c>
      <c r="K34" s="117">
        <v>125607</v>
      </c>
      <c r="L34" s="118">
        <f t="shared" si="4"/>
        <v>-4.3533550607657401E-2</v>
      </c>
    </row>
    <row r="35" spans="2:13" x14ac:dyDescent="0.25">
      <c r="B35" s="116" t="s">
        <v>84</v>
      </c>
      <c r="C35" s="117">
        <v>112218</v>
      </c>
      <c r="D35" s="118">
        <v>5.2319098128505583</v>
      </c>
      <c r="E35" s="117">
        <v>122105</v>
      </c>
      <c r="F35" s="118">
        <f t="shared" si="2"/>
        <v>8.8105295050704857E-2</v>
      </c>
      <c r="G35" s="117">
        <v>138860</v>
      </c>
      <c r="H35" s="118">
        <f t="shared" si="2"/>
        <v>0.1372179681421728</v>
      </c>
      <c r="I35" s="117">
        <v>120839</v>
      </c>
      <c r="J35" s="118">
        <f t="shared" si="3"/>
        <v>-0.12977819386432377</v>
      </c>
      <c r="K35" s="117">
        <v>125753</v>
      </c>
      <c r="L35" s="118">
        <f t="shared" si="4"/>
        <v>4.0665679126771881E-2</v>
      </c>
    </row>
    <row r="36" spans="2:13" x14ac:dyDescent="0.25">
      <c r="B36" s="116" t="s">
        <v>86</v>
      </c>
      <c r="C36" s="117">
        <v>116273</v>
      </c>
      <c r="D36" s="118">
        <v>8.4026362607148641</v>
      </c>
      <c r="E36" s="117">
        <v>123362</v>
      </c>
      <c r="F36" s="118">
        <f t="shared" si="2"/>
        <v>6.0968582560009699E-2</v>
      </c>
      <c r="G36" s="117">
        <v>137217</v>
      </c>
      <c r="H36" s="118">
        <f t="shared" si="2"/>
        <v>0.1123117329485579</v>
      </c>
      <c r="I36" s="117">
        <v>131926</v>
      </c>
      <c r="J36" s="118">
        <f t="shared" si="3"/>
        <v>-3.8559362178155809E-2</v>
      </c>
      <c r="K36" s="117"/>
      <c r="L36" s="118"/>
    </row>
    <row r="37" spans="2:13" x14ac:dyDescent="0.25">
      <c r="B37" s="116" t="s">
        <v>88</v>
      </c>
      <c r="C37" s="117">
        <v>136571</v>
      </c>
      <c r="D37" s="118">
        <v>1.7663871333657428</v>
      </c>
      <c r="E37" s="117">
        <v>150409</v>
      </c>
      <c r="F37" s="118">
        <f t="shared" si="2"/>
        <v>0.10132458574660808</v>
      </c>
      <c r="G37" s="117">
        <v>146858</v>
      </c>
      <c r="H37" s="118">
        <f t="shared" si="2"/>
        <v>-2.3608959570238452E-2</v>
      </c>
      <c r="I37" s="117">
        <v>152938</v>
      </c>
      <c r="J37" s="118">
        <f t="shared" si="3"/>
        <v>4.1400536572743674E-2</v>
      </c>
      <c r="K37" s="117"/>
      <c r="L37" s="118"/>
    </row>
    <row r="38" spans="2:13" x14ac:dyDescent="0.25">
      <c r="B38" s="116" t="s">
        <v>90</v>
      </c>
      <c r="C38" s="117">
        <v>151061</v>
      </c>
      <c r="D38" s="118">
        <v>0.89551283659999492</v>
      </c>
      <c r="E38" s="117">
        <v>150474</v>
      </c>
      <c r="F38" s="118">
        <f t="shared" si="2"/>
        <v>-3.8858474391140208E-3</v>
      </c>
      <c r="G38" s="117">
        <v>148337</v>
      </c>
      <c r="H38" s="118">
        <f t="shared" si="2"/>
        <v>-1.4201789013384425E-2</v>
      </c>
      <c r="I38" s="117">
        <v>149422</v>
      </c>
      <c r="J38" s="118">
        <f t="shared" si="3"/>
        <v>7.3144259355386598E-3</v>
      </c>
      <c r="K38" s="117"/>
      <c r="L38" s="118"/>
    </row>
    <row r="39" spans="2:13" x14ac:dyDescent="0.25">
      <c r="B39" s="116" t="s">
        <v>92</v>
      </c>
      <c r="C39" s="117">
        <v>116897</v>
      </c>
      <c r="D39" s="118">
        <v>0.51599683564823828</v>
      </c>
      <c r="E39" s="117">
        <v>126900</v>
      </c>
      <c r="F39" s="118">
        <f t="shared" si="2"/>
        <v>8.557105828207745E-2</v>
      </c>
      <c r="G39" s="117">
        <v>122477</v>
      </c>
      <c r="H39" s="118">
        <f t="shared" si="2"/>
        <v>-3.4854215918045717E-2</v>
      </c>
      <c r="I39" s="117">
        <v>136310</v>
      </c>
      <c r="J39" s="118">
        <f t="shared" si="3"/>
        <v>0.11294365472700996</v>
      </c>
      <c r="K39" s="117"/>
      <c r="L39" s="118"/>
    </row>
    <row r="40" spans="2:13" x14ac:dyDescent="0.25">
      <c r="B40" s="116" t="s">
        <v>94</v>
      </c>
      <c r="C40" s="117">
        <v>130908</v>
      </c>
      <c r="D40" s="118">
        <v>0.11936929233505489</v>
      </c>
      <c r="E40" s="117">
        <v>143241</v>
      </c>
      <c r="F40" s="118">
        <f t="shared" si="2"/>
        <v>9.421120176001474E-2</v>
      </c>
      <c r="G40" s="117">
        <v>149661</v>
      </c>
      <c r="H40" s="118">
        <f t="shared" si="2"/>
        <v>4.4819569815904625E-2</v>
      </c>
      <c r="I40" s="117">
        <v>149403</v>
      </c>
      <c r="J40" s="118">
        <f t="shared" si="3"/>
        <v>-1.7238960049712482E-3</v>
      </c>
      <c r="K40" s="117"/>
      <c r="L40" s="118"/>
    </row>
    <row r="41" spans="2:13" x14ac:dyDescent="0.25">
      <c r="B41" s="116" t="s">
        <v>96</v>
      </c>
      <c r="C41" s="117">
        <v>124620</v>
      </c>
      <c r="D41" s="118">
        <v>9.0899541300465625E-2</v>
      </c>
      <c r="E41" s="117">
        <v>135531</v>
      </c>
      <c r="F41" s="118">
        <f t="shared" si="2"/>
        <v>8.7554164660568201E-2</v>
      </c>
      <c r="G41" s="117">
        <v>131764</v>
      </c>
      <c r="H41" s="118">
        <f t="shared" si="2"/>
        <v>-2.7794379145730463E-2</v>
      </c>
      <c r="I41" s="117">
        <v>130371</v>
      </c>
      <c r="J41" s="118">
        <f t="shared" si="3"/>
        <v>-1.0571931635348086E-2</v>
      </c>
      <c r="K41" s="117"/>
      <c r="L41" s="118"/>
    </row>
    <row r="42" spans="2:13" x14ac:dyDescent="0.25">
      <c r="B42" s="116" t="s">
        <v>98</v>
      </c>
      <c r="C42" s="117">
        <v>127755</v>
      </c>
      <c r="D42" s="118">
        <v>0.30204139870973012</v>
      </c>
      <c r="E42" s="117">
        <v>128235</v>
      </c>
      <c r="F42" s="118">
        <f t="shared" si="2"/>
        <v>3.7571914993541622E-3</v>
      </c>
      <c r="G42" s="117">
        <v>130081</v>
      </c>
      <c r="H42" s="118">
        <f t="shared" si="2"/>
        <v>1.4395445861114409E-2</v>
      </c>
      <c r="I42" s="117">
        <v>131091</v>
      </c>
      <c r="J42" s="118">
        <f t="shared" si="3"/>
        <v>7.7643929551587387E-3</v>
      </c>
      <c r="K42" s="117"/>
      <c r="L42" s="118"/>
    </row>
    <row r="43" spans="2:13" ht="15.75" x14ac:dyDescent="0.25">
      <c r="B43" s="119" t="s">
        <v>32</v>
      </c>
      <c r="C43" s="120">
        <v>1472596</v>
      </c>
      <c r="D43" s="121">
        <v>1.3066401844565299</v>
      </c>
      <c r="E43" s="120">
        <v>1580353</v>
      </c>
      <c r="F43" s="121">
        <f t="shared" si="2"/>
        <v>7.3174855832828456E-2</v>
      </c>
      <c r="G43" s="120">
        <v>1668759</v>
      </c>
      <c r="H43" s="121">
        <f t="shared" si="2"/>
        <v>5.5940666420730034E-2</v>
      </c>
      <c r="I43" s="120">
        <v>1643325</v>
      </c>
      <c r="J43" s="121">
        <f t="shared" si="3"/>
        <v>-1.5241266114519814E-2</v>
      </c>
      <c r="K43" s="120">
        <v>656785</v>
      </c>
      <c r="L43" s="121">
        <v>-7.6737819249875772E-3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8" spans="2:13" ht="48.75" customHeight="1" thickBot="1" x14ac:dyDescent="0.3">
      <c r="B48" s="277" t="s">
        <v>298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154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C$7</f>
        <v>2022</v>
      </c>
      <c r="D51" s="302"/>
      <c r="E51" s="301">
        <f>E$7</f>
        <v>2023</v>
      </c>
      <c r="F51" s="302"/>
      <c r="G51" s="301">
        <f>G$7</f>
        <v>2024</v>
      </c>
      <c r="H51" s="302"/>
      <c r="I51" s="301">
        <f>I$7</f>
        <v>2025</v>
      </c>
      <c r="J51" s="302"/>
      <c r="K51" s="303">
        <f>K$7</f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1:13" x14ac:dyDescent="0.25">
      <c r="A53" s="1"/>
      <c r="B53" s="116" t="s">
        <v>76</v>
      </c>
      <c r="C53" s="117">
        <v>73133</v>
      </c>
      <c r="D53" s="118" t="s">
        <v>257</v>
      </c>
      <c r="E53" s="117">
        <v>113052</v>
      </c>
      <c r="F53" s="118">
        <f t="shared" ref="F53:H65" si="5">IFERROR(E53/C53-1,"-")</f>
        <v>0.54584113874721396</v>
      </c>
      <c r="G53" s="117">
        <v>116120</v>
      </c>
      <c r="H53" s="118">
        <f t="shared" si="5"/>
        <v>2.7137954215759041E-2</v>
      </c>
      <c r="I53" s="117">
        <v>109525</v>
      </c>
      <c r="J53" s="118">
        <f t="shared" ref="J53:J65" si="6">IFERROR(I53/G53-1,"-")</f>
        <v>-5.6794695142955542E-2</v>
      </c>
      <c r="K53" s="117">
        <v>111526</v>
      </c>
      <c r="L53" s="118">
        <f t="shared" ref="L53:L57" si="7">IFERROR(K53/I53-1,"-")</f>
        <v>1.8269801415202069E-2</v>
      </c>
    </row>
    <row r="54" spans="1:13" x14ac:dyDescent="0.25">
      <c r="A54" s="1">
        <v>2</v>
      </c>
      <c r="B54" s="116" t="s">
        <v>78</v>
      </c>
      <c r="C54" s="117">
        <v>90824</v>
      </c>
      <c r="D54" s="118" t="s">
        <v>257</v>
      </c>
      <c r="E54" s="117">
        <v>109569</v>
      </c>
      <c r="F54" s="118">
        <f t="shared" si="5"/>
        <v>0.2063881793358584</v>
      </c>
      <c r="G54" s="117">
        <v>113810</v>
      </c>
      <c r="H54" s="118">
        <f t="shared" si="5"/>
        <v>3.8706203396946304E-2</v>
      </c>
      <c r="I54" s="117">
        <v>111410</v>
      </c>
      <c r="J54" s="118">
        <f t="shared" si="6"/>
        <v>-2.1087777875406388E-2</v>
      </c>
      <c r="K54" s="117">
        <v>108638</v>
      </c>
      <c r="L54" s="118">
        <f t="shared" si="7"/>
        <v>-2.4881069921910082E-2</v>
      </c>
    </row>
    <row r="55" spans="1:13" x14ac:dyDescent="0.25">
      <c r="A55" s="1">
        <v>3</v>
      </c>
      <c r="B55" s="116" t="s">
        <v>80</v>
      </c>
      <c r="C55" s="117">
        <v>93707</v>
      </c>
      <c r="D55" s="118" t="s">
        <v>257</v>
      </c>
      <c r="E55" s="117">
        <v>96770</v>
      </c>
      <c r="F55" s="118">
        <f t="shared" si="5"/>
        <v>3.2686992433863082E-2</v>
      </c>
      <c r="G55" s="117">
        <v>116605</v>
      </c>
      <c r="H55" s="118">
        <f t="shared" si="5"/>
        <v>0.20497054872377807</v>
      </c>
      <c r="I55" s="117">
        <v>110011</v>
      </c>
      <c r="J55" s="118">
        <f t="shared" si="6"/>
        <v>-5.6549890656489854E-2</v>
      </c>
      <c r="K55" s="117">
        <v>110112</v>
      </c>
      <c r="L55" s="118">
        <f t="shared" si="7"/>
        <v>9.1809000918097183E-4</v>
      </c>
    </row>
    <row r="56" spans="1:13" x14ac:dyDescent="0.25">
      <c r="A56" s="1">
        <v>4</v>
      </c>
      <c r="B56" s="116" t="s">
        <v>82</v>
      </c>
      <c r="C56" s="117">
        <v>104823</v>
      </c>
      <c r="D56" s="118" t="s">
        <v>257</v>
      </c>
      <c r="E56" s="117">
        <v>98829</v>
      </c>
      <c r="F56" s="118">
        <f t="shared" si="5"/>
        <v>-5.7182106980338321E-2</v>
      </c>
      <c r="G56" s="117">
        <v>107032</v>
      </c>
      <c r="H56" s="118">
        <f t="shared" si="5"/>
        <v>8.3001952868085205E-2</v>
      </c>
      <c r="I56" s="117">
        <v>107149</v>
      </c>
      <c r="J56" s="118">
        <f t="shared" si="6"/>
        <v>1.0931310262352056E-3</v>
      </c>
      <c r="K56" s="117">
        <v>103728</v>
      </c>
      <c r="L56" s="118">
        <f t="shared" si="7"/>
        <v>-3.1927502823171472E-2</v>
      </c>
    </row>
    <row r="57" spans="1:13" x14ac:dyDescent="0.25">
      <c r="A57" s="1">
        <v>5</v>
      </c>
      <c r="B57" s="116" t="s">
        <v>84</v>
      </c>
      <c r="C57" s="117">
        <v>85028</v>
      </c>
      <c r="D57" s="118" t="s">
        <v>257</v>
      </c>
      <c r="E57" s="117">
        <v>95544</v>
      </c>
      <c r="F57" s="118">
        <f t="shared" si="5"/>
        <v>0.12367690643082274</v>
      </c>
      <c r="G57" s="117">
        <v>108036</v>
      </c>
      <c r="H57" s="118">
        <f t="shared" si="5"/>
        <v>0.13074604370761111</v>
      </c>
      <c r="I57" s="117">
        <v>94476</v>
      </c>
      <c r="J57" s="118">
        <f t="shared" si="6"/>
        <v>-0.12551371764967234</v>
      </c>
      <c r="K57" s="117">
        <v>101187</v>
      </c>
      <c r="L57" s="118">
        <f t="shared" si="7"/>
        <v>7.1033913374825453E-2</v>
      </c>
    </row>
    <row r="58" spans="1:13" x14ac:dyDescent="0.25">
      <c r="A58" s="1">
        <v>6</v>
      </c>
      <c r="B58" s="116" t="s">
        <v>86</v>
      </c>
      <c r="C58" s="117">
        <v>88450</v>
      </c>
      <c r="D58" s="118" t="s">
        <v>257</v>
      </c>
      <c r="E58" s="117">
        <v>98589</v>
      </c>
      <c r="F58" s="118">
        <f t="shared" si="5"/>
        <v>0.11462973431317125</v>
      </c>
      <c r="G58" s="117">
        <v>106021</v>
      </c>
      <c r="H58" s="118">
        <f t="shared" si="5"/>
        <v>7.5383663491870312E-2</v>
      </c>
      <c r="I58" s="117">
        <v>106243</v>
      </c>
      <c r="J58" s="118">
        <f t="shared" si="6"/>
        <v>2.0939247884852463E-3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106881</v>
      </c>
      <c r="D59" s="118">
        <v>1.9573337760438285</v>
      </c>
      <c r="E59" s="117">
        <v>121506</v>
      </c>
      <c r="F59" s="118">
        <f t="shared" si="5"/>
        <v>0.13683442333062001</v>
      </c>
      <c r="G59" s="117">
        <v>115402</v>
      </c>
      <c r="H59" s="118">
        <f t="shared" si="5"/>
        <v>-5.0236202327457069E-2</v>
      </c>
      <c r="I59" s="117">
        <v>123116</v>
      </c>
      <c r="J59" s="118">
        <f t="shared" si="6"/>
        <v>6.6844595414290886E-2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121705</v>
      </c>
      <c r="D60" s="118">
        <v>1.2229629764927212</v>
      </c>
      <c r="E60" s="117">
        <v>120661</v>
      </c>
      <c r="F60" s="118">
        <f t="shared" si="5"/>
        <v>-8.5781192227106784E-3</v>
      </c>
      <c r="G60" s="117">
        <v>117130</v>
      </c>
      <c r="H60" s="118">
        <f t="shared" si="5"/>
        <v>-2.926380520632188E-2</v>
      </c>
      <c r="I60" s="117">
        <v>119132</v>
      </c>
      <c r="J60" s="118">
        <f t="shared" si="6"/>
        <v>1.7092119866814581E-2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91809</v>
      </c>
      <c r="D61" s="118">
        <v>0.57414742040018507</v>
      </c>
      <c r="E61" s="117">
        <v>98874</v>
      </c>
      <c r="F61" s="118">
        <f t="shared" si="5"/>
        <v>7.695323987844338E-2</v>
      </c>
      <c r="G61" s="117">
        <v>96825</v>
      </c>
      <c r="H61" s="118">
        <f t="shared" si="5"/>
        <v>-2.0723344863159188E-2</v>
      </c>
      <c r="I61" s="117">
        <v>109093</v>
      </c>
      <c r="J61" s="118">
        <f t="shared" si="6"/>
        <v>0.12670281435579644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104534</v>
      </c>
      <c r="D62" s="118">
        <v>0.1141261484023619</v>
      </c>
      <c r="E62" s="117">
        <v>116543</v>
      </c>
      <c r="F62" s="118">
        <f t="shared" si="5"/>
        <v>0.11488128264488107</v>
      </c>
      <c r="G62" s="117">
        <v>123226</v>
      </c>
      <c r="H62" s="118">
        <f t="shared" si="5"/>
        <v>5.734364140274395E-2</v>
      </c>
      <c r="I62" s="117">
        <v>119510</v>
      </c>
      <c r="J62" s="118">
        <f t="shared" si="6"/>
        <v>-3.0155973577004835E-2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99553</v>
      </c>
      <c r="D63" s="118">
        <v>0.14971878645093484</v>
      </c>
      <c r="E63" s="117">
        <v>110808</v>
      </c>
      <c r="F63" s="118">
        <f t="shared" si="5"/>
        <v>0.11305535744779172</v>
      </c>
      <c r="G63" s="117">
        <v>105403</v>
      </c>
      <c r="H63" s="118">
        <f t="shared" si="5"/>
        <v>-4.8778066565590916E-2</v>
      </c>
      <c r="I63" s="117">
        <v>104384</v>
      </c>
      <c r="J63" s="118">
        <f t="shared" si="6"/>
        <v>-9.6676565183154706E-3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101660</v>
      </c>
      <c r="D64" s="118">
        <v>0.3275353234610463</v>
      </c>
      <c r="E64" s="117">
        <v>103266</v>
      </c>
      <c r="F64" s="118">
        <f t="shared" si="5"/>
        <v>1.5797757229982334E-2</v>
      </c>
      <c r="G64" s="117">
        <v>105060</v>
      </c>
      <c r="H64" s="118">
        <f t="shared" si="5"/>
        <v>1.7372610539771127E-2</v>
      </c>
      <c r="I64" s="117">
        <v>108080</v>
      </c>
      <c r="J64" s="118">
        <f t="shared" si="6"/>
        <v>2.8745478774033995E-2</v>
      </c>
      <c r="K64" s="117"/>
      <c r="L64" s="118"/>
    </row>
    <row r="65" spans="1:13" ht="15.75" x14ac:dyDescent="0.25">
      <c r="B65" s="119" t="s">
        <v>32</v>
      </c>
      <c r="C65" s="120">
        <v>1162107</v>
      </c>
      <c r="D65" s="121">
        <v>1.3367483179776318</v>
      </c>
      <c r="E65" s="120">
        <v>1284011</v>
      </c>
      <c r="F65" s="121">
        <f t="shared" si="5"/>
        <v>0.1048991185837449</v>
      </c>
      <c r="G65" s="120">
        <v>1330670</v>
      </c>
      <c r="H65" s="121">
        <f t="shared" si="5"/>
        <v>3.6338473735817001E-2</v>
      </c>
      <c r="I65" s="120">
        <v>1322129</v>
      </c>
      <c r="J65" s="121">
        <f t="shared" si="6"/>
        <v>-6.4185710957638253E-3</v>
      </c>
      <c r="K65" s="120">
        <v>535191</v>
      </c>
      <c r="L65" s="121">
        <v>4.9195318558463708E-3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330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70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C$7</f>
        <v>2022</v>
      </c>
      <c r="D73" s="302"/>
      <c r="E73" s="301">
        <f>E$7</f>
        <v>2023</v>
      </c>
      <c r="F73" s="302"/>
      <c r="G73" s="301">
        <f>G$7</f>
        <v>2024</v>
      </c>
      <c r="H73" s="302"/>
      <c r="I73" s="301">
        <f>I$7</f>
        <v>2025</v>
      </c>
      <c r="J73" s="302"/>
      <c r="K73" s="303">
        <f>K$7</f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1:13" x14ac:dyDescent="0.25">
      <c r="A75" s="1">
        <v>1</v>
      </c>
      <c r="B75" s="116" t="s">
        <v>76</v>
      </c>
      <c r="C75" s="117">
        <v>17498</v>
      </c>
      <c r="D75" s="118" t="s">
        <v>257</v>
      </c>
      <c r="E75" s="117">
        <v>21506</v>
      </c>
      <c r="F75" s="118">
        <f t="shared" ref="F75:H87" si="8">IFERROR(E75/C75-1,"-")</f>
        <v>0.22905474911418455</v>
      </c>
      <c r="G75" s="117">
        <v>28548</v>
      </c>
      <c r="H75" s="118">
        <f t="shared" si="8"/>
        <v>0.32744350413838008</v>
      </c>
      <c r="I75" s="117">
        <v>28816</v>
      </c>
      <c r="J75" s="118">
        <f t="shared" ref="J75:J87" si="9">IFERROR(I75/G75-1,"-")</f>
        <v>9.3876979122879955E-3</v>
      </c>
      <c r="K75" s="117">
        <v>25827</v>
      </c>
      <c r="L75" s="118">
        <f t="shared" ref="L75:L79" si="10">IFERROR(K75/I75-1,"-")</f>
        <v>-0.10372709605774566</v>
      </c>
    </row>
    <row r="76" spans="1:13" x14ac:dyDescent="0.25">
      <c r="A76" s="1">
        <v>2</v>
      </c>
      <c r="B76" s="116" t="s">
        <v>78</v>
      </c>
      <c r="C76" s="117">
        <v>23849</v>
      </c>
      <c r="D76" s="118" t="s">
        <v>257</v>
      </c>
      <c r="E76" s="117">
        <v>18510</v>
      </c>
      <c r="F76" s="118">
        <f t="shared" si="8"/>
        <v>-0.22386682879785313</v>
      </c>
      <c r="G76" s="117">
        <v>28126</v>
      </c>
      <c r="H76" s="118">
        <f t="shared" si="8"/>
        <v>0.51950297136682866</v>
      </c>
      <c r="I76" s="117">
        <v>25819</v>
      </c>
      <c r="J76" s="118">
        <f t="shared" si="9"/>
        <v>-8.2023750266657203E-2</v>
      </c>
      <c r="K76" s="117">
        <v>25317</v>
      </c>
      <c r="L76" s="118">
        <f t="shared" si="10"/>
        <v>-1.9443045818970495E-2</v>
      </c>
    </row>
    <row r="77" spans="1:13" x14ac:dyDescent="0.25">
      <c r="A77" s="1">
        <v>3</v>
      </c>
      <c r="B77" s="116" t="s">
        <v>80</v>
      </c>
      <c r="C77" s="117">
        <v>27624</v>
      </c>
      <c r="D77" s="118" t="s">
        <v>257</v>
      </c>
      <c r="E77" s="117">
        <v>20334</v>
      </c>
      <c r="F77" s="118">
        <f t="shared" si="8"/>
        <v>-0.26390095569070371</v>
      </c>
      <c r="G77" s="117">
        <v>29262</v>
      </c>
      <c r="H77" s="118">
        <f t="shared" si="8"/>
        <v>0.43906757155503096</v>
      </c>
      <c r="I77" s="117">
        <v>24120</v>
      </c>
      <c r="J77" s="118">
        <f t="shared" si="9"/>
        <v>-0.17572278039778555</v>
      </c>
      <c r="K77" s="117">
        <v>24005</v>
      </c>
      <c r="L77" s="118">
        <f t="shared" si="10"/>
        <v>-4.7678275290216066E-3</v>
      </c>
    </row>
    <row r="78" spans="1:13" x14ac:dyDescent="0.25">
      <c r="A78" s="1">
        <v>4</v>
      </c>
      <c r="B78" s="116" t="s">
        <v>82</v>
      </c>
      <c r="C78" s="117">
        <v>24835</v>
      </c>
      <c r="D78" s="118" t="s">
        <v>257</v>
      </c>
      <c r="E78" s="117">
        <v>21526</v>
      </c>
      <c r="F78" s="118">
        <f t="shared" si="8"/>
        <v>-0.13323937990738877</v>
      </c>
      <c r="G78" s="117">
        <v>24001</v>
      </c>
      <c r="H78" s="118">
        <f t="shared" si="8"/>
        <v>0.11497723682988004</v>
      </c>
      <c r="I78" s="117">
        <v>24175</v>
      </c>
      <c r="J78" s="118">
        <f t="shared" si="9"/>
        <v>7.2496979292528962E-3</v>
      </c>
      <c r="K78" s="117">
        <v>21879</v>
      </c>
      <c r="L78" s="118">
        <f t="shared" si="10"/>
        <v>-9.4974146845915208E-2</v>
      </c>
    </row>
    <row r="79" spans="1:13" x14ac:dyDescent="0.25">
      <c r="A79" s="1">
        <v>5</v>
      </c>
      <c r="B79" s="116" t="s">
        <v>84</v>
      </c>
      <c r="C79" s="117">
        <v>27190</v>
      </c>
      <c r="D79" s="118" t="s">
        <v>257</v>
      </c>
      <c r="E79" s="117">
        <v>26561</v>
      </c>
      <c r="F79" s="118">
        <f t="shared" si="8"/>
        <v>-2.3133504965060725E-2</v>
      </c>
      <c r="G79" s="117">
        <v>30824</v>
      </c>
      <c r="H79" s="118">
        <f t="shared" si="8"/>
        <v>0.16049847520801164</v>
      </c>
      <c r="I79" s="117">
        <v>26363</v>
      </c>
      <c r="J79" s="118">
        <f t="shared" si="9"/>
        <v>-0.14472488969634056</v>
      </c>
      <c r="K79" s="117">
        <v>24566</v>
      </c>
      <c r="L79" s="118">
        <f t="shared" si="10"/>
        <v>-6.8163714296551992E-2</v>
      </c>
    </row>
    <row r="80" spans="1:13" x14ac:dyDescent="0.25">
      <c r="A80" s="1">
        <v>6</v>
      </c>
      <c r="B80" s="116" t="s">
        <v>86</v>
      </c>
      <c r="C80" s="117">
        <v>27823</v>
      </c>
      <c r="D80" s="118" t="s">
        <v>257</v>
      </c>
      <c r="E80" s="117">
        <v>24773</v>
      </c>
      <c r="F80" s="118">
        <f t="shared" si="8"/>
        <v>-0.10962153613916548</v>
      </c>
      <c r="G80" s="117">
        <v>31196</v>
      </c>
      <c r="H80" s="118">
        <f t="shared" si="8"/>
        <v>0.25927420982521299</v>
      </c>
      <c r="I80" s="117">
        <v>25683</v>
      </c>
      <c r="J80" s="118">
        <f t="shared" si="9"/>
        <v>-0.17672137453519687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29690</v>
      </c>
      <c r="D81" s="118">
        <v>1.2446510924623877</v>
      </c>
      <c r="E81" s="117">
        <v>28903</v>
      </c>
      <c r="F81" s="118">
        <f t="shared" si="8"/>
        <v>-2.6507241495453027E-2</v>
      </c>
      <c r="G81" s="117">
        <v>31456</v>
      </c>
      <c r="H81" s="118">
        <f t="shared" si="8"/>
        <v>8.8329931149015772E-2</v>
      </c>
      <c r="I81" s="117">
        <v>29822</v>
      </c>
      <c r="J81" s="118">
        <f t="shared" si="9"/>
        <v>-5.1945574771108838E-2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29356</v>
      </c>
      <c r="D82" s="118">
        <v>0.17682902385247545</v>
      </c>
      <c r="E82" s="117">
        <v>29813</v>
      </c>
      <c r="F82" s="118">
        <f t="shared" si="8"/>
        <v>1.5567516010355664E-2</v>
      </c>
      <c r="G82" s="117">
        <v>31207</v>
      </c>
      <c r="H82" s="118">
        <f t="shared" si="8"/>
        <v>4.6758125649884352E-2</v>
      </c>
      <c r="I82" s="117">
        <v>30290</v>
      </c>
      <c r="J82" s="118">
        <f t="shared" si="9"/>
        <v>-2.9384432979780217E-2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25088</v>
      </c>
      <c r="D83" s="118">
        <v>0.33546257851591621</v>
      </c>
      <c r="E83" s="117">
        <v>28026</v>
      </c>
      <c r="F83" s="118">
        <f t="shared" si="8"/>
        <v>0.11710778061224492</v>
      </c>
      <c r="G83" s="117">
        <v>25652</v>
      </c>
      <c r="H83" s="118">
        <f t="shared" si="8"/>
        <v>-8.470705773210585E-2</v>
      </c>
      <c r="I83" s="117">
        <v>27217</v>
      </c>
      <c r="J83" s="118">
        <f t="shared" si="9"/>
        <v>6.1008888195852151E-2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26374</v>
      </c>
      <c r="D84" s="118">
        <v>0.14064527290026807</v>
      </c>
      <c r="E84" s="117">
        <v>26698</v>
      </c>
      <c r="F84" s="118">
        <f t="shared" si="8"/>
        <v>1.2284825964965496E-2</v>
      </c>
      <c r="G84" s="117">
        <v>26435</v>
      </c>
      <c r="H84" s="118">
        <f t="shared" si="8"/>
        <v>-9.8509251629335104E-3</v>
      </c>
      <c r="I84" s="117">
        <v>29893</v>
      </c>
      <c r="J84" s="118">
        <f t="shared" si="9"/>
        <v>0.13081142424815595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25067</v>
      </c>
      <c r="D85" s="118">
        <v>-9.3319347487973325E-2</v>
      </c>
      <c r="E85" s="117">
        <v>24723</v>
      </c>
      <c r="F85" s="118">
        <f t="shared" si="8"/>
        <v>-1.3723221765667981E-2</v>
      </c>
      <c r="G85" s="117">
        <v>26361</v>
      </c>
      <c r="H85" s="118">
        <f t="shared" si="8"/>
        <v>6.6254095376774735E-2</v>
      </c>
      <c r="I85" s="117">
        <v>25987</v>
      </c>
      <c r="J85" s="118">
        <f t="shared" si="9"/>
        <v>-1.4187625659117686E-2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26095</v>
      </c>
      <c r="D86" s="118">
        <v>0.21141079801309126</v>
      </c>
      <c r="E86" s="117">
        <v>24969</v>
      </c>
      <c r="F86" s="118">
        <f t="shared" si="8"/>
        <v>-4.3150028741138158E-2</v>
      </c>
      <c r="G86" s="117">
        <v>25021</v>
      </c>
      <c r="H86" s="118">
        <f t="shared" si="8"/>
        <v>2.0825824021786232E-3</v>
      </c>
      <c r="I86" s="117">
        <v>23011</v>
      </c>
      <c r="J86" s="118">
        <f t="shared" si="9"/>
        <v>-8.033252068262664E-2</v>
      </c>
      <c r="K86" s="117"/>
      <c r="L86" s="118"/>
    </row>
    <row r="87" spans="1:13" ht="15.75" x14ac:dyDescent="0.25">
      <c r="B87" s="119" t="s">
        <v>32</v>
      </c>
      <c r="C87" s="120">
        <v>310489</v>
      </c>
      <c r="D87" s="121">
        <v>1.2005202058143984</v>
      </c>
      <c r="E87" s="120">
        <v>296342</v>
      </c>
      <c r="F87" s="121">
        <f t="shared" si="8"/>
        <v>-4.5563610949180156E-2</v>
      </c>
      <c r="G87" s="120">
        <v>338089</v>
      </c>
      <c r="H87" s="121">
        <f t="shared" si="8"/>
        <v>0.14087439512455213</v>
      </c>
      <c r="I87" s="120">
        <v>321196</v>
      </c>
      <c r="J87" s="121">
        <f t="shared" si="9"/>
        <v>-4.9966133177950178E-2</v>
      </c>
      <c r="K87" s="120">
        <v>121594</v>
      </c>
      <c r="L87" s="121">
        <v>-5.9546920560277772E-2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299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120</v>
      </c>
    </row>
    <row r="94" spans="1:13" ht="22.5" thickTop="1" thickBot="1" x14ac:dyDescent="0.3">
      <c r="B94" s="123" t="s">
        <v>101</v>
      </c>
      <c r="C94" s="299" t="s">
        <v>34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C$7</f>
        <v>2022</v>
      </c>
      <c r="D95" s="302"/>
      <c r="E95" s="301">
        <f>E$7</f>
        <v>2023</v>
      </c>
      <c r="F95" s="302"/>
      <c r="G95" s="301">
        <f>G$7</f>
        <v>2024</v>
      </c>
      <c r="H95" s="302"/>
      <c r="I95" s="301">
        <f>I$7</f>
        <v>2025</v>
      </c>
      <c r="J95" s="302"/>
      <c r="K95" s="303">
        <f>K$7</f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",RIGHT(E95,2),"/",RIGHT(C95,2))</f>
        <v>var 23/22</v>
      </c>
      <c r="G96" s="115" t="s">
        <v>74</v>
      </c>
      <c r="H96" s="114" t="str">
        <f>CONCATENATE("var ",RIGHT(G95,2),"/",RIGHT(E95,2))</f>
        <v>var 24/23</v>
      </c>
      <c r="I96" s="115" t="s">
        <v>74</v>
      </c>
      <c r="J96" s="114" t="str">
        <f>CONCATENATE("var ",RIGHT(I95,2),"/",RIGHT(G95,2))</f>
        <v>var 25/24</v>
      </c>
      <c r="K96" s="115" t="s">
        <v>74</v>
      </c>
      <c r="L96" s="114" t="str">
        <f>CONCATENATE("var ",RIGHT(K95,2),"/",RIGHT(I95,2))</f>
        <v>var 26/25</v>
      </c>
    </row>
    <row r="97" spans="2:12" x14ac:dyDescent="0.25">
      <c r="B97" s="116" t="s">
        <v>76</v>
      </c>
      <c r="C97" s="117">
        <v>24239</v>
      </c>
      <c r="D97" s="118">
        <v>7.7347747747747739</v>
      </c>
      <c r="E97" s="117">
        <v>29362</v>
      </c>
      <c r="F97" s="118">
        <f t="shared" ref="F97:H109" si="11">IFERROR(E97/C97-1,"-")</f>
        <v>0.21135360369652223</v>
      </c>
      <c r="G97" s="117">
        <v>31119</v>
      </c>
      <c r="H97" s="118">
        <f t="shared" si="11"/>
        <v>5.9839248007628854E-2</v>
      </c>
      <c r="I97" s="117">
        <v>31603</v>
      </c>
      <c r="J97" s="118">
        <f t="shared" ref="J97:J109" si="12">IFERROR(I97/G97-1,"-")</f>
        <v>1.5553199010250873E-2</v>
      </c>
      <c r="K97" s="117">
        <v>35654</v>
      </c>
      <c r="L97" s="118">
        <f t="shared" ref="L97:L101" si="13">IFERROR(K97/I97-1,"-")</f>
        <v>0.12818403316140881</v>
      </c>
    </row>
    <row r="98" spans="2:12" x14ac:dyDescent="0.25">
      <c r="B98" s="116" t="s">
        <v>78</v>
      </c>
      <c r="C98" s="117">
        <v>26617</v>
      </c>
      <c r="D98" s="118">
        <v>6.9240845489729086</v>
      </c>
      <c r="E98" s="117">
        <v>28295</v>
      </c>
      <c r="F98" s="118">
        <f t="shared" si="11"/>
        <v>6.3042416500732612E-2</v>
      </c>
      <c r="G98" s="117">
        <v>24823</v>
      </c>
      <c r="H98" s="118">
        <f t="shared" si="11"/>
        <v>-0.12270719208340697</v>
      </c>
      <c r="I98" s="117">
        <v>30937</v>
      </c>
      <c r="J98" s="118">
        <f t="shared" si="12"/>
        <v>0.24630383112436038</v>
      </c>
      <c r="K98" s="117">
        <v>33689</v>
      </c>
      <c r="L98" s="118">
        <f t="shared" si="13"/>
        <v>8.8954973009664817E-2</v>
      </c>
    </row>
    <row r="99" spans="2:12" x14ac:dyDescent="0.25">
      <c r="B99" s="116" t="s">
        <v>80</v>
      </c>
      <c r="C99" s="117">
        <v>27574</v>
      </c>
      <c r="D99" s="118">
        <v>4.845664617341531</v>
      </c>
      <c r="E99" s="117">
        <v>29030</v>
      </c>
      <c r="F99" s="118">
        <f t="shared" si="11"/>
        <v>5.2803365489229037E-2</v>
      </c>
      <c r="G99" s="117">
        <v>31003</v>
      </c>
      <c r="H99" s="118">
        <f t="shared" si="11"/>
        <v>6.7964174991388182E-2</v>
      </c>
      <c r="I99" s="117">
        <v>32272</v>
      </c>
      <c r="J99" s="118">
        <f t="shared" si="12"/>
        <v>4.0931522755862426E-2</v>
      </c>
      <c r="K99" s="117">
        <v>34279</v>
      </c>
      <c r="L99" s="118">
        <f t="shared" si="13"/>
        <v>6.2190133862171537E-2</v>
      </c>
    </row>
    <row r="100" spans="2:12" x14ac:dyDescent="0.25">
      <c r="B100" s="116" t="s">
        <v>82</v>
      </c>
      <c r="C100" s="117">
        <v>22852</v>
      </c>
      <c r="D100" s="118">
        <v>2.9056571526234833</v>
      </c>
      <c r="E100" s="117">
        <v>24480</v>
      </c>
      <c r="F100" s="118">
        <f t="shared" si="11"/>
        <v>7.1241029231577047E-2</v>
      </c>
      <c r="G100" s="117">
        <v>23629</v>
      </c>
      <c r="H100" s="118">
        <f t="shared" si="11"/>
        <v>-3.4763071895424824E-2</v>
      </c>
      <c r="I100" s="117">
        <v>28820</v>
      </c>
      <c r="J100" s="118">
        <f t="shared" si="12"/>
        <v>0.21968767192856231</v>
      </c>
      <c r="K100" s="117">
        <v>29617</v>
      </c>
      <c r="L100" s="118">
        <f t="shared" si="13"/>
        <v>2.7654406662040332E-2</v>
      </c>
    </row>
    <row r="101" spans="2:12" x14ac:dyDescent="0.25">
      <c r="B101" s="116" t="s">
        <v>84</v>
      </c>
      <c r="C101" s="117">
        <v>13692</v>
      </c>
      <c r="D101" s="118">
        <v>1.248645097717195</v>
      </c>
      <c r="E101" s="117">
        <v>18346</v>
      </c>
      <c r="F101" s="118">
        <f t="shared" si="11"/>
        <v>0.3399065147531406</v>
      </c>
      <c r="G101" s="117">
        <v>21064</v>
      </c>
      <c r="H101" s="118">
        <f t="shared" si="11"/>
        <v>0.14815218576256406</v>
      </c>
      <c r="I101" s="117">
        <v>22376</v>
      </c>
      <c r="J101" s="118">
        <f t="shared" si="12"/>
        <v>6.2286365362704155E-2</v>
      </c>
      <c r="K101" s="117">
        <v>20863</v>
      </c>
      <c r="L101" s="118">
        <f t="shared" si="13"/>
        <v>-6.7617089739006042E-2</v>
      </c>
    </row>
    <row r="102" spans="2:12" x14ac:dyDescent="0.25">
      <c r="B102" s="116" t="s">
        <v>86</v>
      </c>
      <c r="C102" s="117">
        <v>15947</v>
      </c>
      <c r="D102" s="118">
        <v>1.4808649657747357</v>
      </c>
      <c r="E102" s="117">
        <v>18927</v>
      </c>
      <c r="F102" s="118">
        <f t="shared" si="11"/>
        <v>0.18686900357434011</v>
      </c>
      <c r="G102" s="117">
        <v>19896</v>
      </c>
      <c r="H102" s="118">
        <f t="shared" si="11"/>
        <v>5.1196703122523335E-2</v>
      </c>
      <c r="I102" s="117">
        <v>24198</v>
      </c>
      <c r="J102" s="118">
        <f t="shared" si="12"/>
        <v>0.21622436670687573</v>
      </c>
      <c r="K102" s="117"/>
      <c r="L102" s="118"/>
    </row>
    <row r="103" spans="2:12" x14ac:dyDescent="0.25">
      <c r="B103" s="116" t="s">
        <v>88</v>
      </c>
      <c r="C103" s="117">
        <v>22949</v>
      </c>
      <c r="D103" s="118">
        <v>0.95844000682710351</v>
      </c>
      <c r="E103" s="117">
        <v>26512</v>
      </c>
      <c r="F103" s="118">
        <f t="shared" si="11"/>
        <v>0.15525730968669649</v>
      </c>
      <c r="G103" s="117">
        <v>26909</v>
      </c>
      <c r="H103" s="118">
        <f t="shared" si="11"/>
        <v>1.4974351237175609E-2</v>
      </c>
      <c r="I103" s="117">
        <v>34449</v>
      </c>
      <c r="J103" s="118">
        <f t="shared" si="12"/>
        <v>0.28020364933665309</v>
      </c>
      <c r="K103" s="117"/>
      <c r="L103" s="118"/>
    </row>
    <row r="104" spans="2:12" x14ac:dyDescent="0.25">
      <c r="B104" s="116" t="s">
        <v>90</v>
      </c>
      <c r="C104" s="117">
        <v>27464</v>
      </c>
      <c r="D104" s="118">
        <v>0.81460191608853649</v>
      </c>
      <c r="E104" s="117">
        <v>31400</v>
      </c>
      <c r="F104" s="118">
        <f t="shared" si="11"/>
        <v>0.14331488494028544</v>
      </c>
      <c r="G104" s="117">
        <v>31177</v>
      </c>
      <c r="H104" s="118">
        <f t="shared" si="11"/>
        <v>-7.1019108280254706E-3</v>
      </c>
      <c r="I104" s="117">
        <v>39710</v>
      </c>
      <c r="J104" s="118">
        <f t="shared" si="12"/>
        <v>0.27369535234307341</v>
      </c>
      <c r="K104" s="117"/>
      <c r="L104" s="118"/>
    </row>
    <row r="105" spans="2:12" x14ac:dyDescent="0.25">
      <c r="B105" s="116" t="s">
        <v>92</v>
      </c>
      <c r="C105" s="117">
        <v>19192</v>
      </c>
      <c r="D105" s="118">
        <v>0.61033730491693228</v>
      </c>
      <c r="E105" s="117">
        <v>23909</v>
      </c>
      <c r="F105" s="118">
        <f t="shared" si="11"/>
        <v>0.24577949145477285</v>
      </c>
      <c r="G105" s="117">
        <v>23395</v>
      </c>
      <c r="H105" s="118">
        <f t="shared" si="11"/>
        <v>-2.1498180601447148E-2</v>
      </c>
      <c r="I105" s="117">
        <v>27921</v>
      </c>
      <c r="J105" s="118">
        <f t="shared" si="12"/>
        <v>0.19346014105578124</v>
      </c>
      <c r="K105" s="117"/>
      <c r="L105" s="118"/>
    </row>
    <row r="106" spans="2:12" x14ac:dyDescent="0.25">
      <c r="B106" s="116" t="s">
        <v>94</v>
      </c>
      <c r="C106" s="117">
        <v>23206</v>
      </c>
      <c r="D106" s="118">
        <v>0.14705155454500529</v>
      </c>
      <c r="E106" s="117">
        <v>27467</v>
      </c>
      <c r="F106" s="118">
        <f t="shared" si="11"/>
        <v>0.18361630612772561</v>
      </c>
      <c r="G106" s="117">
        <v>28050</v>
      </c>
      <c r="H106" s="118">
        <f t="shared" si="11"/>
        <v>2.1225470564677718E-2</v>
      </c>
      <c r="I106" s="117">
        <v>32689</v>
      </c>
      <c r="J106" s="118">
        <f t="shared" si="12"/>
        <v>0.16538324420677353</v>
      </c>
      <c r="K106" s="117"/>
      <c r="L106" s="118"/>
    </row>
    <row r="107" spans="2:12" x14ac:dyDescent="0.25">
      <c r="B107" s="116" t="s">
        <v>96</v>
      </c>
      <c r="C107" s="117">
        <v>28403</v>
      </c>
      <c r="D107" s="118">
        <v>0.22121420586464868</v>
      </c>
      <c r="E107" s="117">
        <v>28858</v>
      </c>
      <c r="F107" s="118">
        <f t="shared" si="11"/>
        <v>1.6019434566771018E-2</v>
      </c>
      <c r="G107" s="117">
        <v>30877</v>
      </c>
      <c r="H107" s="118">
        <f t="shared" si="11"/>
        <v>6.9963268417769786E-2</v>
      </c>
      <c r="I107" s="117">
        <v>32488</v>
      </c>
      <c r="J107" s="118">
        <f t="shared" si="12"/>
        <v>5.2174757910418812E-2</v>
      </c>
      <c r="K107" s="117"/>
      <c r="L107" s="118"/>
    </row>
    <row r="108" spans="2:12" x14ac:dyDescent="0.25">
      <c r="B108" s="116" t="s">
        <v>98</v>
      </c>
      <c r="C108" s="117">
        <v>28442</v>
      </c>
      <c r="D108" s="118">
        <v>0.13341834701522282</v>
      </c>
      <c r="E108" s="117">
        <v>30289</v>
      </c>
      <c r="F108" s="118">
        <f t="shared" si="11"/>
        <v>6.4939174460305171E-2</v>
      </c>
      <c r="G108" s="117">
        <v>30458</v>
      </c>
      <c r="H108" s="118">
        <f t="shared" si="11"/>
        <v>5.5795833470897449E-3</v>
      </c>
      <c r="I108" s="117">
        <v>32407</v>
      </c>
      <c r="J108" s="118">
        <f t="shared" si="12"/>
        <v>6.39897563858427E-2</v>
      </c>
      <c r="K108" s="117"/>
      <c r="L108" s="118"/>
    </row>
    <row r="109" spans="2:12" ht="15.75" x14ac:dyDescent="0.25">
      <c r="B109" s="119" t="s">
        <v>32</v>
      </c>
      <c r="C109" s="120">
        <v>280577</v>
      </c>
      <c r="D109" s="121">
        <v>1.0544104618043098</v>
      </c>
      <c r="E109" s="120">
        <v>316875</v>
      </c>
      <c r="F109" s="121">
        <f t="shared" si="11"/>
        <v>0.12936912148893165</v>
      </c>
      <c r="G109" s="120">
        <v>322400</v>
      </c>
      <c r="H109" s="121">
        <f t="shared" si="11"/>
        <v>1.7435897435897463E-2</v>
      </c>
      <c r="I109" s="120">
        <v>369870</v>
      </c>
      <c r="J109" s="121">
        <f t="shared" si="12"/>
        <v>0.14723945409429273</v>
      </c>
      <c r="K109" s="120">
        <v>154102</v>
      </c>
      <c r="L109" s="121">
        <v>5.5435318612678808E-2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3" spans="3:3" x14ac:dyDescent="0.25">
      <c r="C113" s="122"/>
    </row>
  </sheetData>
  <mergeCells count="35"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9116-1E28-4D93-B79E-F61B15F1C5BF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</row>
    <row r="5" spans="1:12" ht="6" customHeight="1" x14ac:dyDescent="0.25"/>
    <row r="6" spans="1:12" s="146" customFormat="1" ht="72" customHeight="1" x14ac:dyDescent="0.25">
      <c r="B6" s="147"/>
      <c r="C6" s="172" t="s">
        <v>272</v>
      </c>
      <c r="D6" s="172" t="s">
        <v>236</v>
      </c>
      <c r="E6" s="172" t="s">
        <v>237</v>
      </c>
      <c r="F6" s="172" t="s">
        <v>238</v>
      </c>
      <c r="G6" s="172" t="s">
        <v>239</v>
      </c>
      <c r="H6" s="172" t="s">
        <v>240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476054</v>
      </c>
      <c r="D8" s="176">
        <v>2369938</v>
      </c>
      <c r="E8" s="176">
        <v>2470513</v>
      </c>
      <c r="F8" s="176">
        <v>2761397</v>
      </c>
      <c r="G8" s="176">
        <v>2610424</v>
      </c>
      <c r="H8" s="176">
        <v>2553088</v>
      </c>
      <c r="I8" s="177">
        <f>IFERROR(H8/G8-1,"-")</f>
        <v>-2.19642479535892E-2</v>
      </c>
      <c r="J8" s="176">
        <f>H8-G8</f>
        <v>-57336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170404</v>
      </c>
      <c r="D9" s="160">
        <v>362315</v>
      </c>
      <c r="E9" s="160">
        <v>328000</v>
      </c>
      <c r="F9" s="160">
        <v>392023</v>
      </c>
      <c r="G9" s="160">
        <v>367661</v>
      </c>
      <c r="H9" s="160">
        <v>383004</v>
      </c>
      <c r="I9" s="161">
        <f>IFERROR(H9/G9-1,"-")</f>
        <v>4.1731377546163406E-2</v>
      </c>
      <c r="J9" s="160">
        <f t="shared" ref="J9:J19" si="0">H9-G9</f>
        <v>15343</v>
      </c>
      <c r="K9" s="161">
        <f>H9/H$8</f>
        <v>0.15001598064774893</v>
      </c>
      <c r="L9" s="81"/>
    </row>
    <row r="10" spans="1:12" x14ac:dyDescent="0.25">
      <c r="A10" s="162" t="s">
        <v>108</v>
      </c>
      <c r="B10" s="163" t="s">
        <v>108</v>
      </c>
      <c r="C10" s="164">
        <v>102292</v>
      </c>
      <c r="D10" s="164">
        <v>103104</v>
      </c>
      <c r="E10" s="164">
        <v>96371</v>
      </c>
      <c r="F10" s="164">
        <v>136208</v>
      </c>
      <c r="G10" s="164">
        <v>99621</v>
      </c>
      <c r="H10" s="164">
        <v>123166</v>
      </c>
      <c r="I10" s="165">
        <f>IFERROR(H10/G10-1,"-")</f>
        <v>0.23634575039399319</v>
      </c>
      <c r="J10" s="164">
        <f t="shared" si="0"/>
        <v>23545</v>
      </c>
      <c r="K10" s="165">
        <f>H10/H$8</f>
        <v>4.8241972074601423E-2</v>
      </c>
      <c r="L10" s="81"/>
    </row>
    <row r="11" spans="1:12" x14ac:dyDescent="0.25">
      <c r="A11" s="162" t="s">
        <v>105</v>
      </c>
      <c r="B11" s="163" t="s">
        <v>105</v>
      </c>
      <c r="C11" s="164">
        <v>68112</v>
      </c>
      <c r="D11" s="164">
        <v>259211</v>
      </c>
      <c r="E11" s="164">
        <v>231629</v>
      </c>
      <c r="F11" s="164">
        <v>255815</v>
      </c>
      <c r="G11" s="164">
        <v>268040</v>
      </c>
      <c r="H11" s="164">
        <v>259838</v>
      </c>
      <c r="I11" s="165">
        <f>IFERROR(H11/G11-1,"-")</f>
        <v>-3.0599910461125202E-2</v>
      </c>
      <c r="J11" s="164">
        <f t="shared" si="0"/>
        <v>-8202</v>
      </c>
      <c r="K11" s="165">
        <f>H11/H$8</f>
        <v>0.1017740085731475</v>
      </c>
      <c r="L11" s="81"/>
    </row>
    <row r="12" spans="1:12" x14ac:dyDescent="0.25">
      <c r="A12" s="1"/>
      <c r="B12" s="159" t="s">
        <v>112</v>
      </c>
      <c r="C12" s="160">
        <v>305650</v>
      </c>
      <c r="D12" s="160">
        <v>2007623</v>
      </c>
      <c r="E12" s="160">
        <v>2142513</v>
      </c>
      <c r="F12" s="160">
        <v>2369374</v>
      </c>
      <c r="G12" s="160">
        <v>2242763</v>
      </c>
      <c r="H12" s="160">
        <v>2170084</v>
      </c>
      <c r="I12" s="161">
        <f>IFERROR(H12/G12-1,"-")</f>
        <v>-3.2406009908313993E-2</v>
      </c>
      <c r="J12" s="160">
        <f t="shared" si="0"/>
        <v>-72679</v>
      </c>
      <c r="K12" s="161">
        <f>H12/H$8</f>
        <v>0.8499840193522511</v>
      </c>
      <c r="L12" s="81"/>
    </row>
    <row r="13" spans="1:12" s="57" customFormat="1" x14ac:dyDescent="0.25">
      <c r="A13" s="162"/>
      <c r="B13" s="163" t="s">
        <v>115</v>
      </c>
      <c r="C13" s="164">
        <v>14994</v>
      </c>
      <c r="D13" s="164">
        <v>1033439</v>
      </c>
      <c r="E13" s="164">
        <v>1119114</v>
      </c>
      <c r="F13" s="164">
        <v>1240622</v>
      </c>
      <c r="G13" s="164">
        <v>1200271</v>
      </c>
      <c r="H13" s="164">
        <v>1164984</v>
      </c>
      <c r="I13" s="165">
        <f t="shared" ref="I13:I20" si="1">IFERROR(H13/G13-1,"-")</f>
        <v>-2.9399194015351515E-2</v>
      </c>
      <c r="J13" s="164">
        <f t="shared" si="0"/>
        <v>-35287</v>
      </c>
      <c r="K13" s="165">
        <f t="shared" ref="K13:K20" si="2">H13/H$8</f>
        <v>0.45630389551789835</v>
      </c>
      <c r="L13" s="166"/>
    </row>
    <row r="14" spans="1:12" s="57" customFormat="1" x14ac:dyDescent="0.25">
      <c r="A14" s="162"/>
      <c r="B14" s="163" t="s">
        <v>118</v>
      </c>
      <c r="C14" s="164">
        <v>49950</v>
      </c>
      <c r="D14" s="164">
        <v>214787</v>
      </c>
      <c r="E14" s="164">
        <v>236645</v>
      </c>
      <c r="F14" s="164">
        <v>251456</v>
      </c>
      <c r="G14" s="164">
        <v>217730</v>
      </c>
      <c r="H14" s="164">
        <v>200394</v>
      </c>
      <c r="I14" s="165">
        <f t="shared" si="1"/>
        <v>-7.962154962568313E-2</v>
      </c>
      <c r="J14" s="164">
        <f t="shared" si="0"/>
        <v>-17336</v>
      </c>
      <c r="K14" s="165">
        <f t="shared" si="2"/>
        <v>7.8490831495036592E-2</v>
      </c>
      <c r="L14" s="166"/>
    </row>
    <row r="15" spans="1:12" x14ac:dyDescent="0.25">
      <c r="A15" s="162"/>
      <c r="B15" s="163" t="s">
        <v>121</v>
      </c>
      <c r="C15" s="164">
        <v>52639</v>
      </c>
      <c r="D15" s="164">
        <v>108904</v>
      </c>
      <c r="E15" s="164">
        <v>106558</v>
      </c>
      <c r="F15" s="164">
        <v>124791</v>
      </c>
      <c r="G15" s="164">
        <v>125454</v>
      </c>
      <c r="H15" s="164">
        <v>113898</v>
      </c>
      <c r="I15" s="165">
        <f t="shared" si="1"/>
        <v>-9.2113443971495568E-2</v>
      </c>
      <c r="J15" s="164">
        <f t="shared" si="0"/>
        <v>-11556</v>
      </c>
      <c r="K15" s="165">
        <f t="shared" si="2"/>
        <v>4.4611858267321766E-2</v>
      </c>
      <c r="L15" s="81"/>
    </row>
    <row r="16" spans="1:12" x14ac:dyDescent="0.25">
      <c r="A16" s="162"/>
      <c r="B16" s="163" t="s">
        <v>128</v>
      </c>
      <c r="C16" s="164">
        <v>9469</v>
      </c>
      <c r="D16" s="164">
        <v>128308</v>
      </c>
      <c r="E16" s="164">
        <v>104374</v>
      </c>
      <c r="F16" s="164">
        <v>116511</v>
      </c>
      <c r="G16" s="164">
        <v>90709</v>
      </c>
      <c r="H16" s="164">
        <v>89401</v>
      </c>
      <c r="I16" s="165">
        <f t="shared" si="1"/>
        <v>-1.4419737842992442E-2</v>
      </c>
      <c r="J16" s="164">
        <f t="shared" si="0"/>
        <v>-1308</v>
      </c>
      <c r="K16" s="165">
        <f t="shared" si="2"/>
        <v>3.5016811014739795E-2</v>
      </c>
      <c r="L16" s="81"/>
    </row>
    <row r="17" spans="1:12" x14ac:dyDescent="0.25">
      <c r="A17" s="162"/>
      <c r="B17" s="163" t="s">
        <v>124</v>
      </c>
      <c r="C17" s="164">
        <v>24046</v>
      </c>
      <c r="D17" s="164">
        <v>72154</v>
      </c>
      <c r="E17" s="164">
        <v>86039</v>
      </c>
      <c r="F17" s="164">
        <v>83225</v>
      </c>
      <c r="G17" s="164">
        <v>78088</v>
      </c>
      <c r="H17" s="164">
        <v>82578</v>
      </c>
      <c r="I17" s="165">
        <f t="shared" si="1"/>
        <v>5.7499231636102932E-2</v>
      </c>
      <c r="J17" s="164">
        <f t="shared" si="0"/>
        <v>4490</v>
      </c>
      <c r="K17" s="165">
        <f t="shared" si="2"/>
        <v>3.2344361024766871E-2</v>
      </c>
      <c r="L17" s="81"/>
    </row>
    <row r="18" spans="1:12" x14ac:dyDescent="0.25">
      <c r="A18" s="162"/>
      <c r="B18" s="163" t="s">
        <v>133</v>
      </c>
      <c r="C18" s="164">
        <v>545</v>
      </c>
      <c r="D18" s="164">
        <v>8100</v>
      </c>
      <c r="E18" s="164">
        <v>8522</v>
      </c>
      <c r="F18" s="164">
        <v>11723</v>
      </c>
      <c r="G18" s="164">
        <v>11372</v>
      </c>
      <c r="H18" s="164">
        <v>8379</v>
      </c>
      <c r="I18" s="165">
        <f t="shared" si="1"/>
        <v>-0.26319029194512844</v>
      </c>
      <c r="J18" s="164">
        <f t="shared" si="0"/>
        <v>-2993</v>
      </c>
      <c r="K18" s="165">
        <f t="shared" si="2"/>
        <v>3.2819080266720145E-3</v>
      </c>
      <c r="L18" s="81"/>
    </row>
    <row r="19" spans="1:12" x14ac:dyDescent="0.25">
      <c r="A19" s="162" t="s">
        <v>149</v>
      </c>
      <c r="B19" s="163" t="s">
        <v>136</v>
      </c>
      <c r="C19" s="164">
        <v>1556</v>
      </c>
      <c r="D19" s="164">
        <v>3340</v>
      </c>
      <c r="E19" s="164">
        <v>5483</v>
      </c>
      <c r="F19" s="164">
        <v>3337</v>
      </c>
      <c r="G19" s="164">
        <v>2951</v>
      </c>
      <c r="H19" s="164">
        <v>3115</v>
      </c>
      <c r="I19" s="165">
        <f t="shared" si="1"/>
        <v>5.5574381565570929E-2</v>
      </c>
      <c r="J19" s="164">
        <f t="shared" si="0"/>
        <v>164</v>
      </c>
      <c r="K19" s="165">
        <f t="shared" si="2"/>
        <v>1.2200911210267723E-3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152451</v>
      </c>
      <c r="D20" s="169">
        <f t="shared" si="3"/>
        <v>438591</v>
      </c>
      <c r="E20" s="169">
        <f t="shared" si="3"/>
        <v>475778</v>
      </c>
      <c r="F20" s="169">
        <f t="shared" si="3"/>
        <v>537709</v>
      </c>
      <c r="G20" s="169">
        <f t="shared" si="3"/>
        <v>516188</v>
      </c>
      <c r="H20" s="169">
        <f t="shared" si="3"/>
        <v>507335</v>
      </c>
      <c r="I20" s="170">
        <f t="shared" si="1"/>
        <v>-1.7150728029322604E-2</v>
      </c>
      <c r="J20" s="169">
        <f>H20-G20</f>
        <v>-8853</v>
      </c>
      <c r="K20" s="170">
        <f t="shared" si="2"/>
        <v>0.19871426288478894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187306</v>
      </c>
      <c r="D22" s="176">
        <v>995707</v>
      </c>
      <c r="E22" s="176">
        <v>1038688</v>
      </c>
      <c r="F22" s="176">
        <v>1088673</v>
      </c>
      <c r="G22" s="176">
        <v>990589</v>
      </c>
      <c r="H22" s="176">
        <v>1007222</v>
      </c>
      <c r="I22" s="177">
        <f>IFERROR(H22/G22-1,"-")</f>
        <v>1.6791020291967662E-2</v>
      </c>
      <c r="J22" s="176">
        <f>H22-G22</f>
        <v>16633</v>
      </c>
      <c r="K22" s="177">
        <f>H22/H$8</f>
        <v>0.39451127419031384</v>
      </c>
      <c r="L22" s="81"/>
    </row>
    <row r="23" spans="1:12" x14ac:dyDescent="0.25">
      <c r="A23" s="162" t="s">
        <v>101</v>
      </c>
      <c r="B23" s="159" t="s">
        <v>102</v>
      </c>
      <c r="C23" s="160">
        <v>59583</v>
      </c>
      <c r="D23" s="160">
        <v>79634</v>
      </c>
      <c r="E23" s="160">
        <v>56792</v>
      </c>
      <c r="F23" s="160">
        <v>58856</v>
      </c>
      <c r="G23" s="160">
        <v>53957</v>
      </c>
      <c r="H23" s="160">
        <v>55670</v>
      </c>
      <c r="I23" s="161">
        <f>IFERROR(H23/G23-1,"-")</f>
        <v>3.1747502640991909E-2</v>
      </c>
      <c r="J23" s="160">
        <f t="shared" ref="J23:J33" si="4">H23-G23</f>
        <v>1713</v>
      </c>
      <c r="K23" s="161">
        <f>H23/H$8</f>
        <v>2.1804967161335606E-2</v>
      </c>
      <c r="L23" s="81"/>
    </row>
    <row r="24" spans="1:12" x14ac:dyDescent="0.25">
      <c r="A24" s="162" t="s">
        <v>108</v>
      </c>
      <c r="B24" s="163" t="s">
        <v>108</v>
      </c>
      <c r="C24" s="164">
        <v>30664</v>
      </c>
      <c r="D24" s="164">
        <v>25866</v>
      </c>
      <c r="E24" s="164">
        <v>18964</v>
      </c>
      <c r="F24" s="164">
        <v>18452</v>
      </c>
      <c r="G24" s="164">
        <v>19229</v>
      </c>
      <c r="H24" s="164">
        <v>20952</v>
      </c>
      <c r="I24" s="165">
        <f>IFERROR(H24/G24-1,"-")</f>
        <v>8.9604243590410304E-2</v>
      </c>
      <c r="J24" s="164">
        <f t="shared" si="4"/>
        <v>1723</v>
      </c>
      <c r="K24" s="165">
        <f>H24/H$8</f>
        <v>8.206532638122932E-3</v>
      </c>
      <c r="L24" s="81"/>
    </row>
    <row r="25" spans="1:12" x14ac:dyDescent="0.25">
      <c r="A25" s="162" t="s">
        <v>105</v>
      </c>
      <c r="B25" s="163" t="s">
        <v>105</v>
      </c>
      <c r="C25" s="164">
        <v>28919</v>
      </c>
      <c r="D25" s="164">
        <v>53768</v>
      </c>
      <c r="E25" s="164">
        <v>37828</v>
      </c>
      <c r="F25" s="164">
        <v>40404</v>
      </c>
      <c r="G25" s="164">
        <v>34728</v>
      </c>
      <c r="H25" s="164">
        <v>34718</v>
      </c>
      <c r="I25" s="165">
        <f>IFERROR(H25/G25-1,"-")</f>
        <v>-2.8795208477305767E-4</v>
      </c>
      <c r="J25" s="164">
        <f t="shared" si="4"/>
        <v>-10</v>
      </c>
      <c r="K25" s="165">
        <f>H25/H$8</f>
        <v>1.3598434523212674E-2</v>
      </c>
      <c r="L25" s="81"/>
    </row>
    <row r="26" spans="1:12" x14ac:dyDescent="0.25">
      <c r="A26" s="162"/>
      <c r="B26" s="159" t="s">
        <v>112</v>
      </c>
      <c r="C26" s="160">
        <v>127723</v>
      </c>
      <c r="D26" s="160">
        <v>916073</v>
      </c>
      <c r="E26" s="160">
        <v>981896</v>
      </c>
      <c r="F26" s="160">
        <v>1029817</v>
      </c>
      <c r="G26" s="160">
        <v>936632</v>
      </c>
      <c r="H26" s="160">
        <v>951552</v>
      </c>
      <c r="I26" s="161">
        <f>IFERROR(H26/G26-1,"-")</f>
        <v>1.5929415181202389E-2</v>
      </c>
      <c r="J26" s="160">
        <f t="shared" si="4"/>
        <v>14920</v>
      </c>
      <c r="K26" s="161">
        <f>H26/H$8</f>
        <v>0.37270630702897822</v>
      </c>
      <c r="L26" s="81"/>
    </row>
    <row r="27" spans="1:12" s="57" customFormat="1" x14ac:dyDescent="0.25">
      <c r="A27" s="162"/>
      <c r="B27" s="163" t="s">
        <v>115</v>
      </c>
      <c r="C27" s="164">
        <v>4045</v>
      </c>
      <c r="D27" s="164">
        <v>490237</v>
      </c>
      <c r="E27" s="164">
        <v>543521</v>
      </c>
      <c r="F27" s="164">
        <v>584395</v>
      </c>
      <c r="G27" s="164">
        <v>537555</v>
      </c>
      <c r="H27" s="164">
        <v>533849</v>
      </c>
      <c r="I27" s="165">
        <f t="shared" ref="I27:I34" si="5">IFERROR(H27/G27-1,"-")</f>
        <v>-6.8941782701305021E-3</v>
      </c>
      <c r="J27" s="164">
        <f t="shared" si="4"/>
        <v>-3706</v>
      </c>
      <c r="K27" s="165">
        <f t="shared" ref="K27:K34" si="6">H27/H$8</f>
        <v>0.20909933382633109</v>
      </c>
      <c r="L27" s="166"/>
    </row>
    <row r="28" spans="1:12" s="57" customFormat="1" x14ac:dyDescent="0.25">
      <c r="A28" s="162"/>
      <c r="B28" s="163" t="s">
        <v>118</v>
      </c>
      <c r="C28" s="164">
        <v>20853</v>
      </c>
      <c r="D28" s="164">
        <v>110814</v>
      </c>
      <c r="E28" s="164">
        <v>116526</v>
      </c>
      <c r="F28" s="164">
        <v>113394</v>
      </c>
      <c r="G28" s="164">
        <v>93440</v>
      </c>
      <c r="H28" s="164">
        <v>94717</v>
      </c>
      <c r="I28" s="165">
        <f t="shared" si="5"/>
        <v>1.3666523972602818E-2</v>
      </c>
      <c r="J28" s="164">
        <f t="shared" si="4"/>
        <v>1277</v>
      </c>
      <c r="K28" s="165">
        <f t="shared" si="6"/>
        <v>3.7098995412614057E-2</v>
      </c>
      <c r="L28" s="166"/>
    </row>
    <row r="29" spans="1:12" x14ac:dyDescent="0.25">
      <c r="A29" s="162"/>
      <c r="B29" s="163" t="s">
        <v>121</v>
      </c>
      <c r="C29" s="164">
        <v>19712</v>
      </c>
      <c r="D29" s="164">
        <v>38263</v>
      </c>
      <c r="E29" s="164">
        <v>35510</v>
      </c>
      <c r="F29" s="164">
        <v>32893</v>
      </c>
      <c r="G29" s="164">
        <v>27747</v>
      </c>
      <c r="H29" s="164">
        <v>33908</v>
      </c>
      <c r="I29" s="165">
        <f t="shared" si="5"/>
        <v>0.22204202256099759</v>
      </c>
      <c r="J29" s="164">
        <f t="shared" si="4"/>
        <v>6161</v>
      </c>
      <c r="K29" s="165">
        <f t="shared" si="6"/>
        <v>1.3281171663491426E-2</v>
      </c>
      <c r="L29" s="81"/>
    </row>
    <row r="30" spans="1:12" x14ac:dyDescent="0.25">
      <c r="A30" s="162"/>
      <c r="B30" s="163" t="s">
        <v>128</v>
      </c>
      <c r="C30" s="164">
        <v>4434</v>
      </c>
      <c r="D30" s="164">
        <v>62535</v>
      </c>
      <c r="E30" s="164">
        <v>48535</v>
      </c>
      <c r="F30" s="164">
        <v>50974</v>
      </c>
      <c r="G30" s="164">
        <v>43042</v>
      </c>
      <c r="H30" s="164">
        <v>42748</v>
      </c>
      <c r="I30" s="165">
        <f t="shared" si="5"/>
        <v>-6.8305376144230934E-3</v>
      </c>
      <c r="J30" s="164">
        <f t="shared" si="4"/>
        <v>-294</v>
      </c>
      <c r="K30" s="165">
        <f t="shared" si="6"/>
        <v>1.6743645342424545E-2</v>
      </c>
      <c r="L30" s="81"/>
    </row>
    <row r="31" spans="1:12" x14ac:dyDescent="0.25">
      <c r="A31" s="162"/>
      <c r="B31" s="163" t="s">
        <v>124</v>
      </c>
      <c r="C31" s="164">
        <v>14117</v>
      </c>
      <c r="D31" s="164">
        <v>41515</v>
      </c>
      <c r="E31" s="164">
        <v>46632</v>
      </c>
      <c r="F31" s="164">
        <v>42714</v>
      </c>
      <c r="G31" s="164">
        <v>41345</v>
      </c>
      <c r="H31" s="164">
        <v>46493</v>
      </c>
      <c r="I31" s="165">
        <f t="shared" si="5"/>
        <v>0.1245132422300157</v>
      </c>
      <c r="J31" s="164">
        <f t="shared" si="4"/>
        <v>5148</v>
      </c>
      <c r="K31" s="165">
        <f t="shared" si="6"/>
        <v>1.8210496465456732E-2</v>
      </c>
      <c r="L31" s="81"/>
    </row>
    <row r="32" spans="1:12" x14ac:dyDescent="0.25">
      <c r="A32" s="162"/>
      <c r="B32" s="163" t="s">
        <v>133</v>
      </c>
      <c r="C32" s="164">
        <v>188</v>
      </c>
      <c r="D32" s="164">
        <v>3925</v>
      </c>
      <c r="E32" s="164">
        <v>3025</v>
      </c>
      <c r="F32" s="164">
        <v>5239</v>
      </c>
      <c r="G32" s="164">
        <v>5856</v>
      </c>
      <c r="H32" s="164">
        <v>4203</v>
      </c>
      <c r="I32" s="165">
        <f t="shared" si="5"/>
        <v>-0.28227459016393441</v>
      </c>
      <c r="J32" s="164">
        <f t="shared" si="4"/>
        <v>-1653</v>
      </c>
      <c r="K32" s="165">
        <f t="shared" si="6"/>
        <v>1.6462417276646947E-3</v>
      </c>
      <c r="L32" s="81"/>
    </row>
    <row r="33" spans="1:12" x14ac:dyDescent="0.25">
      <c r="A33" s="162" t="s">
        <v>149</v>
      </c>
      <c r="B33" s="163" t="s">
        <v>136</v>
      </c>
      <c r="C33" s="164">
        <v>150</v>
      </c>
      <c r="D33" s="164">
        <v>1729</v>
      </c>
      <c r="E33" s="164">
        <v>2049</v>
      </c>
      <c r="F33" s="164">
        <v>1366</v>
      </c>
      <c r="G33" s="164">
        <v>894</v>
      </c>
      <c r="H33" s="164">
        <v>803</v>
      </c>
      <c r="I33" s="165">
        <f t="shared" si="5"/>
        <v>-0.10178970917225949</v>
      </c>
      <c r="J33" s="164">
        <f t="shared" si="4"/>
        <v>-91</v>
      </c>
      <c r="K33" s="165">
        <f t="shared" si="6"/>
        <v>3.1452108192118718E-4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64224</v>
      </c>
      <c r="D34" s="169">
        <f t="shared" si="7"/>
        <v>167055</v>
      </c>
      <c r="E34" s="169">
        <f t="shared" si="7"/>
        <v>186098</v>
      </c>
      <c r="F34" s="169">
        <f t="shared" si="7"/>
        <v>198842</v>
      </c>
      <c r="G34" s="169">
        <f t="shared" si="7"/>
        <v>186753</v>
      </c>
      <c r="H34" s="169">
        <f t="shared" si="7"/>
        <v>194831</v>
      </c>
      <c r="I34" s="170">
        <f t="shared" si="5"/>
        <v>4.3254994565013583E-2</v>
      </c>
      <c r="J34" s="169">
        <f>H34-G34</f>
        <v>8078</v>
      </c>
      <c r="K34" s="170">
        <f t="shared" si="6"/>
        <v>7.6311901509074506E-2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71284</v>
      </c>
      <c r="D36" s="176">
        <v>653261</v>
      </c>
      <c r="E36" s="176">
        <v>671021</v>
      </c>
      <c r="F36" s="176">
        <v>746827</v>
      </c>
      <c r="G36" s="176">
        <v>741128</v>
      </c>
      <c r="H36" s="176">
        <v>735703</v>
      </c>
      <c r="I36" s="177">
        <f>IFERROR(H36/G36-1,"-")</f>
        <v>-7.3199231441801738E-3</v>
      </c>
      <c r="J36" s="176">
        <f>H36-G36</f>
        <v>-5425</v>
      </c>
      <c r="K36" s="177">
        <f>H36/H$8</f>
        <v>0.28816202183395168</v>
      </c>
      <c r="L36" s="81"/>
    </row>
    <row r="37" spans="1:12" x14ac:dyDescent="0.25">
      <c r="A37" s="162" t="s">
        <v>101</v>
      </c>
      <c r="B37" s="159" t="s">
        <v>102</v>
      </c>
      <c r="C37" s="160">
        <v>16133</v>
      </c>
      <c r="D37" s="160">
        <v>35593</v>
      </c>
      <c r="E37" s="160">
        <v>29396</v>
      </c>
      <c r="F37" s="160">
        <v>41371</v>
      </c>
      <c r="G37" s="160">
        <v>35251</v>
      </c>
      <c r="H37" s="160">
        <v>46620</v>
      </c>
      <c r="I37" s="161">
        <f>IFERROR(H37/G37-1,"-")</f>
        <v>0.32251567331423225</v>
      </c>
      <c r="J37" s="160">
        <f t="shared" ref="J37:J47" si="8">H37-G37</f>
        <v>11369</v>
      </c>
      <c r="K37" s="161">
        <f>H37/H$8</f>
        <v>1.8260240148400681E-2</v>
      </c>
      <c r="L37" s="81"/>
    </row>
    <row r="38" spans="1:12" x14ac:dyDescent="0.25">
      <c r="A38" s="162" t="s">
        <v>108</v>
      </c>
      <c r="B38" s="163" t="s">
        <v>108</v>
      </c>
      <c r="C38" s="164">
        <v>10864</v>
      </c>
      <c r="D38" s="164">
        <v>13633</v>
      </c>
      <c r="E38" s="164">
        <v>10402</v>
      </c>
      <c r="F38" s="164">
        <v>18925</v>
      </c>
      <c r="G38" s="164">
        <v>8526</v>
      </c>
      <c r="H38" s="164">
        <v>20585</v>
      </c>
      <c r="I38" s="165">
        <f>IFERROR(H38/G38-1,"-")</f>
        <v>1.4143795449214167</v>
      </c>
      <c r="J38" s="164">
        <f t="shared" si="8"/>
        <v>12059</v>
      </c>
      <c r="K38" s="165">
        <f>H38/H$8</f>
        <v>8.0627851448912061E-3</v>
      </c>
      <c r="L38" s="81"/>
    </row>
    <row r="39" spans="1:12" x14ac:dyDescent="0.25">
      <c r="A39" s="162" t="s">
        <v>105</v>
      </c>
      <c r="B39" s="163" t="s">
        <v>105</v>
      </c>
      <c r="C39" s="164">
        <v>5269</v>
      </c>
      <c r="D39" s="164">
        <v>21960</v>
      </c>
      <c r="E39" s="164">
        <v>18994</v>
      </c>
      <c r="F39" s="164">
        <v>22446</v>
      </c>
      <c r="G39" s="164">
        <v>26725</v>
      </c>
      <c r="H39" s="164">
        <v>26035</v>
      </c>
      <c r="I39" s="165">
        <f>IFERROR(H39/G39-1,"-")</f>
        <v>-2.5818521983161813E-2</v>
      </c>
      <c r="J39" s="164">
        <f t="shared" si="8"/>
        <v>-690</v>
      </c>
      <c r="K39" s="165">
        <f>H39/H$8</f>
        <v>1.0197455003509475E-2</v>
      </c>
      <c r="L39" s="81"/>
    </row>
    <row r="40" spans="1:12" x14ac:dyDescent="0.25">
      <c r="A40" s="162"/>
      <c r="B40" s="159" t="s">
        <v>112</v>
      </c>
      <c r="C40" s="160">
        <v>55151</v>
      </c>
      <c r="D40" s="160">
        <v>617668</v>
      </c>
      <c r="E40" s="160">
        <v>641625</v>
      </c>
      <c r="F40" s="160">
        <v>705456</v>
      </c>
      <c r="G40" s="160">
        <v>705877</v>
      </c>
      <c r="H40" s="160">
        <v>689083</v>
      </c>
      <c r="I40" s="161">
        <f>IFERROR(H40/G40-1,"-")</f>
        <v>-2.3791680420243155E-2</v>
      </c>
      <c r="J40" s="160">
        <f t="shared" si="8"/>
        <v>-16794</v>
      </c>
      <c r="K40" s="161">
        <f>H40/H$8</f>
        <v>0.26990178168555101</v>
      </c>
      <c r="L40" s="81"/>
    </row>
    <row r="41" spans="1:12" s="57" customFormat="1" x14ac:dyDescent="0.25">
      <c r="A41" s="162"/>
      <c r="B41" s="163" t="s">
        <v>115</v>
      </c>
      <c r="C41" s="164">
        <v>1610</v>
      </c>
      <c r="D41" s="164">
        <v>366440</v>
      </c>
      <c r="E41" s="164">
        <v>380507</v>
      </c>
      <c r="F41" s="164">
        <v>422996</v>
      </c>
      <c r="G41" s="164">
        <v>432268</v>
      </c>
      <c r="H41" s="164">
        <v>410924</v>
      </c>
      <c r="I41" s="165">
        <f t="shared" ref="I41:I48" si="9">IFERROR(H41/G41-1,"-")</f>
        <v>-4.9376775518891081E-2</v>
      </c>
      <c r="J41" s="164">
        <f t="shared" si="8"/>
        <v>-21344</v>
      </c>
      <c r="K41" s="165">
        <f t="shared" ref="K41:K48" si="10">H41/H$8</f>
        <v>0.16095175724456032</v>
      </c>
      <c r="L41" s="166"/>
    </row>
    <row r="42" spans="1:12" s="57" customFormat="1" x14ac:dyDescent="0.25">
      <c r="A42" s="162"/>
      <c r="B42" s="163" t="s">
        <v>118</v>
      </c>
      <c r="C42" s="164">
        <v>4989</v>
      </c>
      <c r="D42" s="164">
        <v>16808</v>
      </c>
      <c r="E42" s="164">
        <v>17791</v>
      </c>
      <c r="F42" s="164">
        <v>18366</v>
      </c>
      <c r="G42" s="164">
        <v>19038</v>
      </c>
      <c r="H42" s="164">
        <v>20184</v>
      </c>
      <c r="I42" s="165">
        <f t="shared" si="9"/>
        <v>6.0195398676331502E-2</v>
      </c>
      <c r="J42" s="164">
        <f t="shared" si="8"/>
        <v>1146</v>
      </c>
      <c r="K42" s="165">
        <f t="shared" si="10"/>
        <v>7.9057204452020451E-3</v>
      </c>
      <c r="L42" s="166"/>
    </row>
    <row r="43" spans="1:12" x14ac:dyDescent="0.25">
      <c r="A43" s="162"/>
      <c r="B43" s="163" t="s">
        <v>121</v>
      </c>
      <c r="C43" s="164">
        <v>8877</v>
      </c>
      <c r="D43" s="164">
        <v>14464</v>
      </c>
      <c r="E43" s="164">
        <v>19331</v>
      </c>
      <c r="F43" s="164">
        <v>18795</v>
      </c>
      <c r="G43" s="164">
        <v>17212</v>
      </c>
      <c r="H43" s="164">
        <v>20661</v>
      </c>
      <c r="I43" s="165">
        <f t="shared" si="9"/>
        <v>0.2003834534046014</v>
      </c>
      <c r="J43" s="164">
        <f t="shared" si="8"/>
        <v>3449</v>
      </c>
      <c r="K43" s="165">
        <f t="shared" si="10"/>
        <v>8.092553018149002E-3</v>
      </c>
      <c r="L43" s="81"/>
    </row>
    <row r="44" spans="1:12" x14ac:dyDescent="0.25">
      <c r="A44" s="162"/>
      <c r="B44" s="163" t="s">
        <v>128</v>
      </c>
      <c r="C44" s="164">
        <v>2269</v>
      </c>
      <c r="D44" s="164">
        <v>47122</v>
      </c>
      <c r="E44" s="164">
        <v>38759</v>
      </c>
      <c r="F44" s="164">
        <v>41406</v>
      </c>
      <c r="G44" s="164">
        <v>32381</v>
      </c>
      <c r="H44" s="164">
        <v>32507</v>
      </c>
      <c r="I44" s="165">
        <f t="shared" si="9"/>
        <v>3.891170748278272E-3</v>
      </c>
      <c r="J44" s="164">
        <f t="shared" si="8"/>
        <v>126</v>
      </c>
      <c r="K44" s="165">
        <f t="shared" si="10"/>
        <v>1.2732424420936528E-2</v>
      </c>
      <c r="L44" s="81"/>
    </row>
    <row r="45" spans="1:12" x14ac:dyDescent="0.25">
      <c r="A45" s="162"/>
      <c r="B45" s="163" t="s">
        <v>124</v>
      </c>
      <c r="C45" s="164">
        <v>3125</v>
      </c>
      <c r="D45" s="164">
        <v>22076</v>
      </c>
      <c r="E45" s="164">
        <v>28163</v>
      </c>
      <c r="F45" s="164">
        <v>25349</v>
      </c>
      <c r="G45" s="164">
        <v>25287</v>
      </c>
      <c r="H45" s="164">
        <v>26511</v>
      </c>
      <c r="I45" s="165">
        <f t="shared" si="9"/>
        <v>4.8404318424486892E-2</v>
      </c>
      <c r="J45" s="164">
        <f t="shared" si="8"/>
        <v>1224</v>
      </c>
      <c r="K45" s="165">
        <f t="shared" si="10"/>
        <v>1.0383895893913567E-2</v>
      </c>
      <c r="L45" s="81"/>
    </row>
    <row r="46" spans="1:12" x14ac:dyDescent="0.25">
      <c r="A46" s="162"/>
      <c r="B46" s="163" t="s">
        <v>133</v>
      </c>
      <c r="C46" s="164">
        <v>33</v>
      </c>
      <c r="D46" s="164">
        <v>3257</v>
      </c>
      <c r="E46" s="164">
        <v>3226</v>
      </c>
      <c r="F46" s="164">
        <v>4569</v>
      </c>
      <c r="G46" s="164">
        <v>4021</v>
      </c>
      <c r="H46" s="164">
        <v>2431</v>
      </c>
      <c r="I46" s="165">
        <f t="shared" si="9"/>
        <v>-0.39542402387465803</v>
      </c>
      <c r="J46" s="164">
        <f t="shared" si="8"/>
        <v>-1590</v>
      </c>
      <c r="K46" s="165">
        <f t="shared" si="10"/>
        <v>9.5218026170660784E-4</v>
      </c>
      <c r="L46" s="81"/>
    </row>
    <row r="47" spans="1:12" x14ac:dyDescent="0.25">
      <c r="A47" s="162" t="s">
        <v>149</v>
      </c>
      <c r="B47" s="163" t="s">
        <v>136</v>
      </c>
      <c r="C47" s="164">
        <v>194</v>
      </c>
      <c r="D47" s="164">
        <v>724</v>
      </c>
      <c r="E47" s="164">
        <v>2087</v>
      </c>
      <c r="F47" s="164">
        <v>973</v>
      </c>
      <c r="G47" s="164">
        <v>912</v>
      </c>
      <c r="H47" s="164">
        <v>742</v>
      </c>
      <c r="I47" s="165">
        <f t="shared" si="9"/>
        <v>-0.18640350877192979</v>
      </c>
      <c r="J47" s="164">
        <f t="shared" si="8"/>
        <v>-170</v>
      </c>
      <c r="K47" s="165">
        <f t="shared" si="10"/>
        <v>2.9062844680637724E-4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34054</v>
      </c>
      <c r="D48" s="169">
        <f t="shared" si="11"/>
        <v>146777</v>
      </c>
      <c r="E48" s="169">
        <f t="shared" si="11"/>
        <v>151761</v>
      </c>
      <c r="F48" s="169">
        <f t="shared" si="11"/>
        <v>173002</v>
      </c>
      <c r="G48" s="169">
        <f t="shared" si="11"/>
        <v>174758</v>
      </c>
      <c r="H48" s="169">
        <f t="shared" si="11"/>
        <v>175123</v>
      </c>
      <c r="I48" s="170">
        <f t="shared" si="9"/>
        <v>2.0886025246340534E-3</v>
      </c>
      <c r="J48" s="169">
        <f>H48-G48</f>
        <v>365</v>
      </c>
      <c r="K48" s="170">
        <f t="shared" si="10"/>
        <v>6.8592621954276553E-2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3321</v>
      </c>
      <c r="D50" s="176">
        <v>11098</v>
      </c>
      <c r="E50" s="176">
        <v>10740</v>
      </c>
      <c r="F50" s="176">
        <v>7817</v>
      </c>
      <c r="G50" s="176">
        <v>10049</v>
      </c>
      <c r="H50" s="176">
        <v>10860</v>
      </c>
      <c r="I50" s="177">
        <f>IFERROR(H50/G50-1,"-")</f>
        <v>8.0704547716190733E-2</v>
      </c>
      <c r="J50" s="176">
        <f>H50-G50</f>
        <v>811</v>
      </c>
      <c r="K50" s="177">
        <f>H50/H$8</f>
        <v>4.2536724155219094E-3</v>
      </c>
      <c r="L50" s="81"/>
    </row>
    <row r="51" spans="1:12" x14ac:dyDescent="0.25">
      <c r="A51" s="162" t="s">
        <v>101</v>
      </c>
      <c r="B51" s="159" t="s">
        <v>102</v>
      </c>
      <c r="C51" s="160">
        <v>793</v>
      </c>
      <c r="D51" s="160">
        <v>1407</v>
      </c>
      <c r="E51" s="160">
        <v>3612</v>
      </c>
      <c r="F51" s="160">
        <v>1512</v>
      </c>
      <c r="G51" s="160">
        <v>1280</v>
      </c>
      <c r="H51" s="160">
        <v>3654</v>
      </c>
      <c r="I51" s="161">
        <f>IFERROR(H51/G51-1,"-")</f>
        <v>1.8546874999999998</v>
      </c>
      <c r="J51" s="160">
        <f t="shared" ref="J51:J61" si="12">H51-G51</f>
        <v>2374</v>
      </c>
      <c r="K51" s="161">
        <f>H51/H$8</f>
        <v>1.4312080116314048E-3</v>
      </c>
      <c r="L51" s="81"/>
    </row>
    <row r="52" spans="1:12" x14ac:dyDescent="0.25">
      <c r="A52" s="162" t="s">
        <v>108</v>
      </c>
      <c r="B52" s="163" t="s">
        <v>108</v>
      </c>
      <c r="C52" s="164">
        <v>326</v>
      </c>
      <c r="D52" s="164">
        <v>463</v>
      </c>
      <c r="E52" s="164">
        <v>2771</v>
      </c>
      <c r="F52" s="164">
        <v>1111</v>
      </c>
      <c r="G52" s="164">
        <v>586</v>
      </c>
      <c r="H52" s="164">
        <v>1439</v>
      </c>
      <c r="I52" s="165">
        <f>IFERROR(H52/G52-1,"-")</f>
        <v>1.4556313993174061</v>
      </c>
      <c r="J52" s="164">
        <f t="shared" si="12"/>
        <v>853</v>
      </c>
      <c r="K52" s="165">
        <f>H52/H$8</f>
        <v>5.6363117918379626E-4</v>
      </c>
      <c r="L52" s="81"/>
    </row>
    <row r="53" spans="1:12" x14ac:dyDescent="0.25">
      <c r="A53" s="162" t="s">
        <v>105</v>
      </c>
      <c r="B53" s="163" t="s">
        <v>105</v>
      </c>
      <c r="C53" s="164">
        <v>467</v>
      </c>
      <c r="D53" s="164">
        <v>944</v>
      </c>
      <c r="E53" s="164">
        <v>841</v>
      </c>
      <c r="F53" s="164">
        <v>401</v>
      </c>
      <c r="G53" s="164">
        <v>694</v>
      </c>
      <c r="H53" s="164">
        <v>2215</v>
      </c>
      <c r="I53" s="165">
        <f>IFERROR(H53/G53-1,"-")</f>
        <v>2.1916426512968301</v>
      </c>
      <c r="J53" s="164">
        <f t="shared" si="12"/>
        <v>1521</v>
      </c>
      <c r="K53" s="165">
        <f>H53/H$8</f>
        <v>8.6757683244760857E-4</v>
      </c>
      <c r="L53" s="81"/>
    </row>
    <row r="54" spans="1:12" x14ac:dyDescent="0.25">
      <c r="A54" s="162"/>
      <c r="B54" s="159" t="s">
        <v>112</v>
      </c>
      <c r="C54" s="160">
        <v>2528</v>
      </c>
      <c r="D54" s="160">
        <v>9691</v>
      </c>
      <c r="E54" s="160">
        <v>7128</v>
      </c>
      <c r="F54" s="160">
        <v>6305</v>
      </c>
      <c r="G54" s="160">
        <v>8769</v>
      </c>
      <c r="H54" s="160">
        <v>7206</v>
      </c>
      <c r="I54" s="161">
        <f>IFERROR(H54/G54-1,"-")</f>
        <v>-0.17824153267191245</v>
      </c>
      <c r="J54" s="160">
        <f t="shared" si="12"/>
        <v>-1563</v>
      </c>
      <c r="K54" s="161">
        <f>H54/H$8</f>
        <v>2.8224644038905042E-3</v>
      </c>
      <c r="L54" s="81"/>
    </row>
    <row r="55" spans="1:12" s="57" customFormat="1" x14ac:dyDescent="0.25">
      <c r="A55" s="162"/>
      <c r="B55" s="163" t="s">
        <v>115</v>
      </c>
      <c r="C55" s="164">
        <v>103</v>
      </c>
      <c r="D55" s="164">
        <v>5387</v>
      </c>
      <c r="E55" s="164">
        <v>4056</v>
      </c>
      <c r="F55" s="164">
        <v>4481</v>
      </c>
      <c r="G55" s="164">
        <v>4822</v>
      </c>
      <c r="H55" s="164">
        <v>2724</v>
      </c>
      <c r="I55" s="165">
        <f t="shared" ref="I55:I62" si="13">IFERROR(H55/G55-1,"-")</f>
        <v>-0.43508917461634178</v>
      </c>
      <c r="J55" s="164">
        <f t="shared" si="12"/>
        <v>-2098</v>
      </c>
      <c r="K55" s="165">
        <f t="shared" ref="K55:K62" si="14">H55/H$8</f>
        <v>1.066943246766269E-3</v>
      </c>
      <c r="L55" s="166"/>
    </row>
    <row r="56" spans="1:12" s="57" customFormat="1" x14ac:dyDescent="0.25">
      <c r="A56" s="162"/>
      <c r="B56" s="163" t="s">
        <v>118</v>
      </c>
      <c r="C56" s="164">
        <v>782</v>
      </c>
      <c r="D56" s="164">
        <v>1509</v>
      </c>
      <c r="E56" s="164">
        <v>635</v>
      </c>
      <c r="F56" s="164">
        <v>365</v>
      </c>
      <c r="G56" s="164">
        <v>1121</v>
      </c>
      <c r="H56" s="164">
        <v>1134</v>
      </c>
      <c r="I56" s="165">
        <f t="shared" si="13"/>
        <v>1.1596788581623496E-2</v>
      </c>
      <c r="J56" s="164">
        <f t="shared" si="12"/>
        <v>13</v>
      </c>
      <c r="K56" s="165">
        <f t="shared" si="14"/>
        <v>4.4416800360974634E-4</v>
      </c>
      <c r="L56" s="166"/>
    </row>
    <row r="57" spans="1:12" x14ac:dyDescent="0.25">
      <c r="A57" s="162"/>
      <c r="B57" s="163" t="s">
        <v>121</v>
      </c>
      <c r="C57" s="164">
        <v>384</v>
      </c>
      <c r="D57" s="164">
        <v>386</v>
      </c>
      <c r="E57" s="164">
        <v>298</v>
      </c>
      <c r="F57" s="164">
        <v>131</v>
      </c>
      <c r="G57" s="164">
        <v>370</v>
      </c>
      <c r="H57" s="164">
        <v>548</v>
      </c>
      <c r="I57" s="165">
        <f t="shared" si="13"/>
        <v>0.48108108108108105</v>
      </c>
      <c r="J57" s="164">
        <f t="shared" si="12"/>
        <v>178</v>
      </c>
      <c r="K57" s="165">
        <f t="shared" si="14"/>
        <v>2.1464203349042413E-4</v>
      </c>
      <c r="L57" s="81"/>
    </row>
    <row r="58" spans="1:12" x14ac:dyDescent="0.25">
      <c r="A58" s="162"/>
      <c r="B58" s="163" t="s">
        <v>128</v>
      </c>
      <c r="C58" s="164">
        <v>131</v>
      </c>
      <c r="D58" s="164">
        <v>131</v>
      </c>
      <c r="E58" s="164">
        <v>93</v>
      </c>
      <c r="F58" s="164">
        <v>61</v>
      </c>
      <c r="G58" s="164">
        <v>112</v>
      </c>
      <c r="H58" s="164">
        <v>196</v>
      </c>
      <c r="I58" s="165">
        <f t="shared" si="13"/>
        <v>0.75</v>
      </c>
      <c r="J58" s="164">
        <f t="shared" si="12"/>
        <v>84</v>
      </c>
      <c r="K58" s="165">
        <f t="shared" si="14"/>
        <v>7.676977840168455E-5</v>
      </c>
      <c r="L58" s="81"/>
    </row>
    <row r="59" spans="1:12" x14ac:dyDescent="0.25">
      <c r="A59" s="162"/>
      <c r="B59" s="163" t="s">
        <v>124</v>
      </c>
      <c r="C59" s="164">
        <v>69</v>
      </c>
      <c r="D59" s="164">
        <v>106</v>
      </c>
      <c r="E59" s="164">
        <v>109</v>
      </c>
      <c r="F59" s="164">
        <v>12</v>
      </c>
      <c r="G59" s="164">
        <v>113</v>
      </c>
      <c r="H59" s="164">
        <v>213</v>
      </c>
      <c r="I59" s="165">
        <f t="shared" si="13"/>
        <v>0.88495575221238942</v>
      </c>
      <c r="J59" s="164">
        <f t="shared" si="12"/>
        <v>100</v>
      </c>
      <c r="K59" s="165">
        <f t="shared" si="14"/>
        <v>8.3428381630402086E-5</v>
      </c>
      <c r="L59" s="81"/>
    </row>
    <row r="60" spans="1:12" x14ac:dyDescent="0.25">
      <c r="A60" s="162"/>
      <c r="B60" s="163" t="s">
        <v>133</v>
      </c>
      <c r="C60" s="164">
        <v>64</v>
      </c>
      <c r="D60" s="164">
        <v>4</v>
      </c>
      <c r="E60" s="164">
        <v>12</v>
      </c>
      <c r="F60" s="164">
        <v>0</v>
      </c>
      <c r="G60" s="164">
        <v>12</v>
      </c>
      <c r="H60" s="164">
        <v>4</v>
      </c>
      <c r="I60" s="165">
        <f t="shared" si="13"/>
        <v>-0.66666666666666674</v>
      </c>
      <c r="J60" s="164">
        <f t="shared" si="12"/>
        <v>-8</v>
      </c>
      <c r="K60" s="165">
        <f t="shared" si="14"/>
        <v>1.5667301714629499E-6</v>
      </c>
      <c r="L60" s="81"/>
    </row>
    <row r="61" spans="1:12" x14ac:dyDescent="0.25">
      <c r="A61" s="162" t="s">
        <v>149</v>
      </c>
      <c r="B61" s="163" t="s">
        <v>136</v>
      </c>
      <c r="C61" s="164">
        <v>9</v>
      </c>
      <c r="D61" s="164">
        <v>10</v>
      </c>
      <c r="E61" s="164">
        <v>2</v>
      </c>
      <c r="F61" s="164">
        <v>0</v>
      </c>
      <c r="G61" s="164">
        <v>218</v>
      </c>
      <c r="H61" s="164">
        <v>6</v>
      </c>
      <c r="I61" s="165">
        <f t="shared" si="13"/>
        <v>-0.97247706422018343</v>
      </c>
      <c r="J61" s="164">
        <f t="shared" si="12"/>
        <v>-212</v>
      </c>
      <c r="K61" s="165">
        <f t="shared" si="14"/>
        <v>2.3500952571944248E-6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986</v>
      </c>
      <c r="D62" s="169">
        <f t="shared" si="15"/>
        <v>2158</v>
      </c>
      <c r="E62" s="169">
        <f t="shared" si="15"/>
        <v>1923</v>
      </c>
      <c r="F62" s="169">
        <f t="shared" si="15"/>
        <v>1255</v>
      </c>
      <c r="G62" s="169">
        <f t="shared" si="15"/>
        <v>2001</v>
      </c>
      <c r="H62" s="169">
        <f t="shared" si="15"/>
        <v>2381</v>
      </c>
      <c r="I62" s="170">
        <f t="shared" si="13"/>
        <v>0.1899050474762618</v>
      </c>
      <c r="J62" s="169">
        <f>H62-G62</f>
        <v>380</v>
      </c>
      <c r="K62" s="170">
        <f t="shared" si="14"/>
        <v>9.3259613456332094E-4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35027</v>
      </c>
      <c r="D64" s="176">
        <v>68461</v>
      </c>
      <c r="E64" s="176">
        <v>41121</v>
      </c>
      <c r="F64" s="176">
        <v>124784</v>
      </c>
      <c r="G64" s="176">
        <v>84984</v>
      </c>
      <c r="H64" s="176">
        <v>79290</v>
      </c>
      <c r="I64" s="177">
        <f>IFERROR(H64/G64-1,"-")</f>
        <v>-6.7000847218299908E-2</v>
      </c>
      <c r="J64" s="176">
        <f>H64-G64</f>
        <v>-5694</v>
      </c>
      <c r="K64" s="177">
        <f>H64/H$8</f>
        <v>3.1056508823824325E-2</v>
      </c>
      <c r="L64" s="81"/>
    </row>
    <row r="65" spans="1:12" x14ac:dyDescent="0.25">
      <c r="A65" s="162" t="s">
        <v>101</v>
      </c>
      <c r="B65" s="159" t="s">
        <v>102</v>
      </c>
      <c r="C65" s="160">
        <v>7784</v>
      </c>
      <c r="D65" s="160">
        <v>11499</v>
      </c>
      <c r="E65" s="160">
        <v>3865</v>
      </c>
      <c r="F65" s="160">
        <v>39819</v>
      </c>
      <c r="G65" s="160">
        <v>18059</v>
      </c>
      <c r="H65" s="160">
        <v>15835</v>
      </c>
      <c r="I65" s="161">
        <f>IFERROR(H65/G65-1,"-")</f>
        <v>-0.12315189102386626</v>
      </c>
      <c r="J65" s="160">
        <f t="shared" ref="J65:J75" si="16">H65-G65</f>
        <v>-2224</v>
      </c>
      <c r="K65" s="161">
        <f>H65/H$8</f>
        <v>6.202293066278953E-3</v>
      </c>
      <c r="L65" s="81"/>
    </row>
    <row r="66" spans="1:12" x14ac:dyDescent="0.25">
      <c r="A66" s="162" t="s">
        <v>108</v>
      </c>
      <c r="B66" s="163" t="s">
        <v>108</v>
      </c>
      <c r="C66" s="164">
        <v>7592</v>
      </c>
      <c r="D66" s="164">
        <v>8585</v>
      </c>
      <c r="E66" s="164">
        <v>311</v>
      </c>
      <c r="F66" s="164">
        <v>27115</v>
      </c>
      <c r="G66" s="164">
        <v>6289</v>
      </c>
      <c r="H66" s="164">
        <v>6634</v>
      </c>
      <c r="I66" s="165">
        <f>IFERROR(H66/G66-1,"-")</f>
        <v>5.4857688026713314E-2</v>
      </c>
      <c r="J66" s="164">
        <f t="shared" si="16"/>
        <v>345</v>
      </c>
      <c r="K66" s="165">
        <f>H66/H$8</f>
        <v>2.5984219893713024E-3</v>
      </c>
      <c r="L66" s="81"/>
    </row>
    <row r="67" spans="1:12" x14ac:dyDescent="0.25">
      <c r="A67" s="162" t="s">
        <v>105</v>
      </c>
      <c r="B67" s="163" t="s">
        <v>105</v>
      </c>
      <c r="C67" s="164">
        <v>192</v>
      </c>
      <c r="D67" s="164">
        <v>2914</v>
      </c>
      <c r="E67" s="164">
        <v>3554</v>
      </c>
      <c r="F67" s="164">
        <v>12704</v>
      </c>
      <c r="G67" s="164">
        <v>11770</v>
      </c>
      <c r="H67" s="164">
        <v>9201</v>
      </c>
      <c r="I67" s="165">
        <f>IFERROR(H67/G67-1,"-")</f>
        <v>-0.21826677994902299</v>
      </c>
      <c r="J67" s="164">
        <f t="shared" si="16"/>
        <v>-2569</v>
      </c>
      <c r="K67" s="165">
        <f>H67/H$8</f>
        <v>3.6038710769076506E-3</v>
      </c>
      <c r="L67" s="81"/>
    </row>
    <row r="68" spans="1:12" x14ac:dyDescent="0.25">
      <c r="A68" s="162"/>
      <c r="B68" s="159" t="s">
        <v>112</v>
      </c>
      <c r="C68" s="160">
        <v>27243</v>
      </c>
      <c r="D68" s="160">
        <v>56962</v>
      </c>
      <c r="E68" s="160">
        <v>37256</v>
      </c>
      <c r="F68" s="160">
        <v>84965</v>
      </c>
      <c r="G68" s="160">
        <v>66925</v>
      </c>
      <c r="H68" s="160">
        <v>63455</v>
      </c>
      <c r="I68" s="161">
        <f>IFERROR(H68/G68-1,"-")</f>
        <v>-5.1849084796413925E-2</v>
      </c>
      <c r="J68" s="160">
        <f t="shared" si="16"/>
        <v>-3470</v>
      </c>
      <c r="K68" s="161">
        <f>H68/H$8</f>
        <v>2.4854215757545373E-2</v>
      </c>
      <c r="L68" s="81"/>
    </row>
    <row r="69" spans="1:12" s="57" customFormat="1" x14ac:dyDescent="0.25">
      <c r="A69" s="162"/>
      <c r="B69" s="163" t="s">
        <v>115</v>
      </c>
      <c r="C69" s="164">
        <v>4781</v>
      </c>
      <c r="D69" s="164">
        <v>17702</v>
      </c>
      <c r="E69" s="164">
        <v>14386</v>
      </c>
      <c r="F69" s="164">
        <v>34295</v>
      </c>
      <c r="G69" s="164">
        <v>39006</v>
      </c>
      <c r="H69" s="164">
        <v>43298</v>
      </c>
      <c r="I69" s="165">
        <f t="shared" ref="I69:I76" si="17">IFERROR(H69/G69-1,"-")</f>
        <v>0.11003435368917613</v>
      </c>
      <c r="J69" s="164">
        <f t="shared" si="16"/>
        <v>4292</v>
      </c>
      <c r="K69" s="165">
        <f t="shared" ref="K69:K76" si="18">H69/H$8</f>
        <v>1.6959070741000701E-2</v>
      </c>
      <c r="L69" s="166"/>
    </row>
    <row r="70" spans="1:12" s="57" customFormat="1" x14ac:dyDescent="0.25">
      <c r="A70" s="162"/>
      <c r="B70" s="163" t="s">
        <v>118</v>
      </c>
      <c r="C70" s="164">
        <v>3985</v>
      </c>
      <c r="D70" s="164">
        <v>3126</v>
      </c>
      <c r="E70" s="164">
        <v>2920</v>
      </c>
      <c r="F70" s="164">
        <v>3337</v>
      </c>
      <c r="G70" s="164">
        <v>4118</v>
      </c>
      <c r="H70" s="164">
        <v>3574</v>
      </c>
      <c r="I70" s="165">
        <f t="shared" si="17"/>
        <v>-0.13210296260320542</v>
      </c>
      <c r="J70" s="164">
        <f t="shared" si="16"/>
        <v>-544</v>
      </c>
      <c r="K70" s="165">
        <f t="shared" si="18"/>
        <v>1.3998734082021457E-3</v>
      </c>
      <c r="L70" s="166"/>
    </row>
    <row r="71" spans="1:12" x14ac:dyDescent="0.25">
      <c r="A71" s="162"/>
      <c r="B71" s="163" t="s">
        <v>121</v>
      </c>
      <c r="C71" s="164">
        <v>1499</v>
      </c>
      <c r="D71" s="164">
        <v>17440</v>
      </c>
      <c r="E71" s="164">
        <v>4173</v>
      </c>
      <c r="F71" s="164">
        <v>12337</v>
      </c>
      <c r="G71" s="164">
        <v>6011</v>
      </c>
      <c r="H71" s="164">
        <v>3077</v>
      </c>
      <c r="I71" s="165">
        <f t="shared" si="17"/>
        <v>-0.48810514057561138</v>
      </c>
      <c r="J71" s="164">
        <f t="shared" si="16"/>
        <v>-2934</v>
      </c>
      <c r="K71" s="165">
        <f t="shared" si="18"/>
        <v>1.2052071843978742E-3</v>
      </c>
      <c r="L71" s="81"/>
    </row>
    <row r="72" spans="1:12" x14ac:dyDescent="0.25">
      <c r="A72" s="162"/>
      <c r="B72" s="163" t="s">
        <v>128</v>
      </c>
      <c r="C72" s="164">
        <v>721</v>
      </c>
      <c r="D72" s="164">
        <v>1318</v>
      </c>
      <c r="E72" s="164">
        <v>1731</v>
      </c>
      <c r="F72" s="164">
        <v>4521</v>
      </c>
      <c r="G72" s="164">
        <v>1648</v>
      </c>
      <c r="H72" s="164">
        <v>1979</v>
      </c>
      <c r="I72" s="165">
        <f t="shared" si="17"/>
        <v>0.20084951456310685</v>
      </c>
      <c r="J72" s="164">
        <f t="shared" si="16"/>
        <v>331</v>
      </c>
      <c r="K72" s="165">
        <f t="shared" si="18"/>
        <v>7.7513975233129448E-4</v>
      </c>
      <c r="L72" s="81"/>
    </row>
    <row r="73" spans="1:12" x14ac:dyDescent="0.25">
      <c r="A73" s="162"/>
      <c r="B73" s="163" t="s">
        <v>124</v>
      </c>
      <c r="C73" s="164">
        <v>1742</v>
      </c>
      <c r="D73" s="164">
        <v>316</v>
      </c>
      <c r="E73" s="164">
        <v>1535</v>
      </c>
      <c r="F73" s="164">
        <v>3433</v>
      </c>
      <c r="G73" s="164">
        <v>1337</v>
      </c>
      <c r="H73" s="164">
        <v>778</v>
      </c>
      <c r="I73" s="165">
        <f t="shared" si="17"/>
        <v>-0.41810022438294692</v>
      </c>
      <c r="J73" s="164">
        <f t="shared" si="16"/>
        <v>-559</v>
      </c>
      <c r="K73" s="165">
        <f t="shared" si="18"/>
        <v>3.0472901834954378E-4</v>
      </c>
      <c r="L73" s="81"/>
    </row>
    <row r="74" spans="1:12" x14ac:dyDescent="0.25">
      <c r="A74" s="162"/>
      <c r="B74" s="163" t="s">
        <v>133</v>
      </c>
      <c r="C74" s="164">
        <v>1</v>
      </c>
      <c r="D74" s="164">
        <v>14</v>
      </c>
      <c r="E74" s="164">
        <v>3</v>
      </c>
      <c r="F74" s="164">
        <v>0</v>
      </c>
      <c r="G74" s="164">
        <v>0</v>
      </c>
      <c r="H74" s="164">
        <v>120</v>
      </c>
      <c r="I74" s="165" t="str">
        <f t="shared" si="17"/>
        <v>-</v>
      </c>
      <c r="J74" s="164">
        <f t="shared" si="16"/>
        <v>120</v>
      </c>
      <c r="K74" s="165">
        <f t="shared" si="18"/>
        <v>4.7001905143888497E-5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44</v>
      </c>
      <c r="E75" s="164">
        <v>59</v>
      </c>
      <c r="F75" s="164">
        <v>157</v>
      </c>
      <c r="G75" s="164">
        <v>34</v>
      </c>
      <c r="H75" s="164">
        <v>56</v>
      </c>
      <c r="I75" s="165">
        <f t="shared" si="17"/>
        <v>0.64705882352941169</v>
      </c>
      <c r="J75" s="164">
        <f t="shared" si="16"/>
        <v>22</v>
      </c>
      <c r="K75" s="165">
        <f t="shared" si="18"/>
        <v>2.1934222400481298E-5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14514</v>
      </c>
      <c r="D76" s="169">
        <f t="shared" si="19"/>
        <v>17002</v>
      </c>
      <c r="E76" s="169">
        <f t="shared" si="19"/>
        <v>12449</v>
      </c>
      <c r="F76" s="169">
        <f t="shared" si="19"/>
        <v>26885</v>
      </c>
      <c r="G76" s="169">
        <f t="shared" si="19"/>
        <v>14771</v>
      </c>
      <c r="H76" s="169">
        <f t="shared" si="19"/>
        <v>10573</v>
      </c>
      <c r="I76" s="170">
        <f t="shared" si="17"/>
        <v>-0.28420553787827496</v>
      </c>
      <c r="J76" s="169">
        <f>H76-G76</f>
        <v>-4198</v>
      </c>
      <c r="K76" s="170">
        <f t="shared" si="18"/>
        <v>4.1412595257194424E-3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65490</v>
      </c>
      <c r="D78" s="176">
        <v>310799</v>
      </c>
      <c r="E78" s="176">
        <v>340598</v>
      </c>
      <c r="F78" s="176">
        <v>405702</v>
      </c>
      <c r="G78" s="176">
        <v>405133</v>
      </c>
      <c r="H78" s="176">
        <v>370106</v>
      </c>
      <c r="I78" s="177">
        <f>IFERROR(H78/G78-1,"-")</f>
        <v>-8.6458027363853329E-2</v>
      </c>
      <c r="J78" s="176">
        <f>H78-G78</f>
        <v>-35027</v>
      </c>
      <c r="K78" s="177">
        <f>H78/H$8</f>
        <v>0.14496405920986663</v>
      </c>
      <c r="L78" s="81"/>
    </row>
    <row r="79" spans="1:12" x14ac:dyDescent="0.25">
      <c r="A79" s="162" t="s">
        <v>101</v>
      </c>
      <c r="B79" s="159" t="s">
        <v>102</v>
      </c>
      <c r="C79" s="160">
        <v>30219</v>
      </c>
      <c r="D79" s="160">
        <v>157891</v>
      </c>
      <c r="E79" s="160">
        <v>148058</v>
      </c>
      <c r="F79" s="160">
        <v>161111</v>
      </c>
      <c r="G79" s="160">
        <v>169329</v>
      </c>
      <c r="H79" s="160">
        <v>171591</v>
      </c>
      <c r="I79" s="161">
        <f>IFERROR(H79/G79-1,"-")</f>
        <v>1.3358609570717439E-2</v>
      </c>
      <c r="J79" s="160">
        <f t="shared" ref="J79:J89" si="20">H79-G79</f>
        <v>2262</v>
      </c>
      <c r="K79" s="161">
        <f>H79/H$8</f>
        <v>6.7209199212874757E-2</v>
      </c>
      <c r="L79" s="81"/>
    </row>
    <row r="80" spans="1:12" x14ac:dyDescent="0.25">
      <c r="A80" s="162" t="s">
        <v>108</v>
      </c>
      <c r="B80" s="163" t="s">
        <v>108</v>
      </c>
      <c r="C80" s="164">
        <v>11793</v>
      </c>
      <c r="D80" s="164">
        <v>19464</v>
      </c>
      <c r="E80" s="164">
        <v>25323</v>
      </c>
      <c r="F80" s="164">
        <v>33545</v>
      </c>
      <c r="G80" s="164">
        <v>23099</v>
      </c>
      <c r="H80" s="164">
        <v>32952</v>
      </c>
      <c r="I80" s="165">
        <f>IFERROR(H80/G80-1,"-")</f>
        <v>0.4265552621325599</v>
      </c>
      <c r="J80" s="164">
        <f t="shared" si="20"/>
        <v>9853</v>
      </c>
      <c r="K80" s="165">
        <f>H80/H$8</f>
        <v>1.2906723152511781E-2</v>
      </c>
      <c r="L80" s="81"/>
    </row>
    <row r="81" spans="1:12" x14ac:dyDescent="0.25">
      <c r="A81" s="162" t="s">
        <v>105</v>
      </c>
      <c r="B81" s="163" t="s">
        <v>105</v>
      </c>
      <c r="C81" s="164">
        <v>18426</v>
      </c>
      <c r="D81" s="164">
        <v>138427</v>
      </c>
      <c r="E81" s="164">
        <v>122735</v>
      </c>
      <c r="F81" s="164">
        <v>127566</v>
      </c>
      <c r="G81" s="164">
        <v>146230</v>
      </c>
      <c r="H81" s="164">
        <v>138639</v>
      </c>
      <c r="I81" s="165">
        <f>IFERROR(H81/G81-1,"-")</f>
        <v>-5.1911372495384023E-2</v>
      </c>
      <c r="J81" s="164">
        <f t="shared" si="20"/>
        <v>-7591</v>
      </c>
      <c r="K81" s="165">
        <f>H81/H$8</f>
        <v>5.4302476060362981E-2</v>
      </c>
      <c r="L81" s="81"/>
    </row>
    <row r="82" spans="1:12" x14ac:dyDescent="0.25">
      <c r="A82" s="162"/>
      <c r="B82" s="159" t="s">
        <v>112</v>
      </c>
      <c r="C82" s="160">
        <v>35271</v>
      </c>
      <c r="D82" s="160">
        <v>152908</v>
      </c>
      <c r="E82" s="160">
        <v>192540</v>
      </c>
      <c r="F82" s="160">
        <v>244591</v>
      </c>
      <c r="G82" s="160">
        <v>235804</v>
      </c>
      <c r="H82" s="160">
        <v>198515</v>
      </c>
      <c r="I82" s="161">
        <f>IFERROR(H82/G82-1,"-")</f>
        <v>-0.15813557021933466</v>
      </c>
      <c r="J82" s="160">
        <f t="shared" si="20"/>
        <v>-37289</v>
      </c>
      <c r="K82" s="161">
        <f>H82/H$8</f>
        <v>7.7754859996991874E-2</v>
      </c>
      <c r="L82" s="81"/>
    </row>
    <row r="83" spans="1:12" s="57" customFormat="1" x14ac:dyDescent="0.25">
      <c r="A83" s="162"/>
      <c r="B83" s="163" t="s">
        <v>115</v>
      </c>
      <c r="C83" s="164">
        <v>1510</v>
      </c>
      <c r="D83" s="164">
        <v>28356</v>
      </c>
      <c r="E83" s="164">
        <v>37494</v>
      </c>
      <c r="F83" s="164">
        <v>47307</v>
      </c>
      <c r="G83" s="164">
        <v>42208</v>
      </c>
      <c r="H83" s="164">
        <v>43920</v>
      </c>
      <c r="I83" s="165">
        <f t="shared" ref="I83:I90" si="21">IFERROR(H83/G83-1,"-")</f>
        <v>4.0561031084154653E-2</v>
      </c>
      <c r="J83" s="164">
        <f t="shared" si="20"/>
        <v>1712</v>
      </c>
      <c r="K83" s="165">
        <f t="shared" ref="K83:K90" si="22">H83/H$8</f>
        <v>1.7202697282663191E-2</v>
      </c>
      <c r="L83" s="166"/>
    </row>
    <row r="84" spans="1:12" s="57" customFormat="1" x14ac:dyDescent="0.25">
      <c r="A84" s="162"/>
      <c r="B84" s="163" t="s">
        <v>118</v>
      </c>
      <c r="C84" s="164">
        <v>9110</v>
      </c>
      <c r="D84" s="164">
        <v>63199</v>
      </c>
      <c r="E84" s="164">
        <v>71295</v>
      </c>
      <c r="F84" s="164">
        <v>87638</v>
      </c>
      <c r="G84" s="164">
        <v>77498</v>
      </c>
      <c r="H84" s="164">
        <v>61200</v>
      </c>
      <c r="I84" s="165">
        <f t="shared" si="21"/>
        <v>-0.21030220134713151</v>
      </c>
      <c r="J84" s="164">
        <f t="shared" si="20"/>
        <v>-16298</v>
      </c>
      <c r="K84" s="165">
        <f t="shared" si="22"/>
        <v>2.3970971623383134E-2</v>
      </c>
      <c r="L84" s="166"/>
    </row>
    <row r="85" spans="1:12" x14ac:dyDescent="0.25">
      <c r="A85" s="162"/>
      <c r="B85" s="163" t="s">
        <v>121</v>
      </c>
      <c r="C85" s="164">
        <v>6118</v>
      </c>
      <c r="D85" s="164">
        <v>12742</v>
      </c>
      <c r="E85" s="164">
        <v>16668</v>
      </c>
      <c r="F85" s="164">
        <v>30513</v>
      </c>
      <c r="G85" s="164">
        <v>34104</v>
      </c>
      <c r="H85" s="164">
        <v>28216</v>
      </c>
      <c r="I85" s="165">
        <f t="shared" si="21"/>
        <v>-0.1726483696927047</v>
      </c>
      <c r="J85" s="164">
        <f t="shared" si="20"/>
        <v>-5888</v>
      </c>
      <c r="K85" s="165">
        <f t="shared" si="22"/>
        <v>1.1051714629499649E-2</v>
      </c>
      <c r="L85" s="81"/>
    </row>
    <row r="86" spans="1:12" x14ac:dyDescent="0.25">
      <c r="A86" s="162"/>
      <c r="B86" s="163" t="s">
        <v>128</v>
      </c>
      <c r="C86" s="164">
        <v>482</v>
      </c>
      <c r="D86" s="164">
        <v>4009</v>
      </c>
      <c r="E86" s="164">
        <v>4570</v>
      </c>
      <c r="F86" s="164">
        <v>7162</v>
      </c>
      <c r="G86" s="164">
        <v>5929</v>
      </c>
      <c r="H86" s="164">
        <v>5958</v>
      </c>
      <c r="I86" s="165">
        <f t="shared" si="21"/>
        <v>4.8912126834204095E-3</v>
      </c>
      <c r="J86" s="164">
        <f t="shared" si="20"/>
        <v>29</v>
      </c>
      <c r="K86" s="165">
        <f t="shared" si="22"/>
        <v>2.3336445903940641E-3</v>
      </c>
      <c r="L86" s="81"/>
    </row>
    <row r="87" spans="1:12" x14ac:dyDescent="0.25">
      <c r="A87" s="162"/>
      <c r="B87" s="163" t="s">
        <v>124</v>
      </c>
      <c r="C87" s="164">
        <v>963</v>
      </c>
      <c r="D87" s="164">
        <v>1713</v>
      </c>
      <c r="E87" s="164">
        <v>2232</v>
      </c>
      <c r="F87" s="164">
        <v>3663</v>
      </c>
      <c r="G87" s="164">
        <v>3029</v>
      </c>
      <c r="H87" s="164">
        <v>3209</v>
      </c>
      <c r="I87" s="165">
        <f t="shared" si="21"/>
        <v>5.9425552987784735E-2</v>
      </c>
      <c r="J87" s="164">
        <f t="shared" si="20"/>
        <v>180</v>
      </c>
      <c r="K87" s="165">
        <f t="shared" si="22"/>
        <v>1.2569092800561515E-3</v>
      </c>
      <c r="L87" s="81"/>
    </row>
    <row r="88" spans="1:12" x14ac:dyDescent="0.25">
      <c r="A88" s="162"/>
      <c r="B88" s="163" t="s">
        <v>133</v>
      </c>
      <c r="C88" s="164">
        <v>174</v>
      </c>
      <c r="D88" s="164">
        <v>576</v>
      </c>
      <c r="E88" s="164">
        <v>1554</v>
      </c>
      <c r="F88" s="164">
        <v>1368</v>
      </c>
      <c r="G88" s="164">
        <v>1119</v>
      </c>
      <c r="H88" s="164">
        <v>684</v>
      </c>
      <c r="I88" s="165">
        <f t="shared" si="21"/>
        <v>-0.38873994638069709</v>
      </c>
      <c r="J88" s="164">
        <f t="shared" si="20"/>
        <v>-435</v>
      </c>
      <c r="K88" s="165">
        <f t="shared" si="22"/>
        <v>2.6791085932016445E-4</v>
      </c>
      <c r="L88" s="81"/>
    </row>
    <row r="89" spans="1:12" x14ac:dyDescent="0.25">
      <c r="A89" s="162" t="s">
        <v>149</v>
      </c>
      <c r="B89" s="163" t="s">
        <v>136</v>
      </c>
      <c r="C89" s="164">
        <v>984</v>
      </c>
      <c r="D89" s="164">
        <v>423</v>
      </c>
      <c r="E89" s="164">
        <v>976</v>
      </c>
      <c r="F89" s="164">
        <v>564</v>
      </c>
      <c r="G89" s="164">
        <v>443</v>
      </c>
      <c r="H89" s="164">
        <v>697</v>
      </c>
      <c r="I89" s="165">
        <f t="shared" si="21"/>
        <v>0.57336343115124144</v>
      </c>
      <c r="J89" s="164">
        <f t="shared" si="20"/>
        <v>254</v>
      </c>
      <c r="K89" s="165">
        <f t="shared" si="22"/>
        <v>2.7300273237741902E-4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15930</v>
      </c>
      <c r="D90" s="169">
        <f t="shared" si="23"/>
        <v>41890</v>
      </c>
      <c r="E90" s="169">
        <f t="shared" si="23"/>
        <v>57751</v>
      </c>
      <c r="F90" s="169">
        <f t="shared" si="23"/>
        <v>66376</v>
      </c>
      <c r="G90" s="169">
        <f t="shared" si="23"/>
        <v>71474</v>
      </c>
      <c r="H90" s="169">
        <f t="shared" si="23"/>
        <v>54631</v>
      </c>
      <c r="I90" s="170">
        <f t="shared" si="21"/>
        <v>-0.235652125248342</v>
      </c>
      <c r="J90" s="169">
        <f>H90-G90</f>
        <v>-16843</v>
      </c>
      <c r="K90" s="170">
        <f t="shared" si="22"/>
        <v>2.1398008999298106E-2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5644</v>
      </c>
      <c r="D92" s="176">
        <v>10085</v>
      </c>
      <c r="E92" s="176">
        <v>12793</v>
      </c>
      <c r="F92" s="176">
        <v>12513</v>
      </c>
      <c r="G92" s="176">
        <v>13411</v>
      </c>
      <c r="H92" s="176">
        <v>12140</v>
      </c>
      <c r="I92" s="177">
        <f>IFERROR(H92/G92-1,"-")</f>
        <v>-9.4772947580344491E-2</v>
      </c>
      <c r="J92" s="176">
        <f>H92-G92</f>
        <v>-1271</v>
      </c>
      <c r="K92" s="177">
        <f>H92/H$8</f>
        <v>4.755026070390053E-3</v>
      </c>
      <c r="L92" s="81"/>
    </row>
    <row r="93" spans="1:12" x14ac:dyDescent="0.25">
      <c r="A93" s="162" t="s">
        <v>101</v>
      </c>
      <c r="B93" s="159" t="s">
        <v>102</v>
      </c>
      <c r="C93" s="160">
        <v>3198</v>
      </c>
      <c r="D93" s="160">
        <v>5218</v>
      </c>
      <c r="E93" s="160">
        <v>7187</v>
      </c>
      <c r="F93" s="160">
        <v>6735</v>
      </c>
      <c r="G93" s="160">
        <v>7528</v>
      </c>
      <c r="H93" s="160">
        <v>7877</v>
      </c>
      <c r="I93" s="161">
        <f>IFERROR(H93/G93-1,"-")</f>
        <v>4.6360255047821486E-2</v>
      </c>
      <c r="J93" s="160">
        <f t="shared" ref="J93:J103" si="24">H93-G93</f>
        <v>349</v>
      </c>
      <c r="K93" s="161">
        <f>H93/H$8</f>
        <v>3.0852833901534142E-3</v>
      </c>
      <c r="L93" s="81"/>
    </row>
    <row r="94" spans="1:12" x14ac:dyDescent="0.25">
      <c r="A94" s="162" t="s">
        <v>108</v>
      </c>
      <c r="B94" s="163" t="s">
        <v>108</v>
      </c>
      <c r="C94" s="164">
        <v>1900</v>
      </c>
      <c r="D94" s="164">
        <v>1685</v>
      </c>
      <c r="E94" s="164">
        <v>2115</v>
      </c>
      <c r="F94" s="164">
        <v>2258</v>
      </c>
      <c r="G94" s="164">
        <v>3166</v>
      </c>
      <c r="H94" s="164">
        <v>3632</v>
      </c>
      <c r="I94" s="165">
        <f>IFERROR(H94/G94-1,"-")</f>
        <v>0.14718888186986745</v>
      </c>
      <c r="J94" s="164">
        <f t="shared" si="24"/>
        <v>466</v>
      </c>
      <c r="K94" s="165">
        <f>H94/H$8</f>
        <v>1.4225909956883586E-3</v>
      </c>
      <c r="L94" s="81"/>
    </row>
    <row r="95" spans="1:12" x14ac:dyDescent="0.25">
      <c r="A95" s="162" t="s">
        <v>105</v>
      </c>
      <c r="B95" s="163" t="s">
        <v>105</v>
      </c>
      <c r="C95" s="164">
        <v>1298</v>
      </c>
      <c r="D95" s="164">
        <v>3533</v>
      </c>
      <c r="E95" s="164">
        <v>5072</v>
      </c>
      <c r="F95" s="164">
        <v>4477</v>
      </c>
      <c r="G95" s="164">
        <v>4362</v>
      </c>
      <c r="H95" s="164">
        <v>4245</v>
      </c>
      <c r="I95" s="165">
        <f>IFERROR(H95/G95-1,"-")</f>
        <v>-2.6822558459422274E-2</v>
      </c>
      <c r="J95" s="164">
        <f t="shared" si="24"/>
        <v>-117</v>
      </c>
      <c r="K95" s="165">
        <f>H95/H$8</f>
        <v>1.6626923944650556E-3</v>
      </c>
      <c r="L95" s="81"/>
    </row>
    <row r="96" spans="1:12" x14ac:dyDescent="0.25">
      <c r="A96" s="162"/>
      <c r="B96" s="159" t="s">
        <v>112</v>
      </c>
      <c r="C96" s="160">
        <v>2446</v>
      </c>
      <c r="D96" s="160">
        <v>4867</v>
      </c>
      <c r="E96" s="160">
        <v>5606</v>
      </c>
      <c r="F96" s="160">
        <v>5778</v>
      </c>
      <c r="G96" s="160">
        <v>5883</v>
      </c>
      <c r="H96" s="160">
        <v>4263</v>
      </c>
      <c r="I96" s="161">
        <f>IFERROR(H96/G96-1,"-")</f>
        <v>-0.27536970933197347</v>
      </c>
      <c r="J96" s="160">
        <f t="shared" si="24"/>
        <v>-1620</v>
      </c>
      <c r="K96" s="161">
        <f>H96/H$8</f>
        <v>1.6697426802366388E-3</v>
      </c>
      <c r="L96" s="81"/>
    </row>
    <row r="97" spans="1:12" s="57" customFormat="1" x14ac:dyDescent="0.25">
      <c r="A97" s="162"/>
      <c r="B97" s="163" t="s">
        <v>115</v>
      </c>
      <c r="C97" s="164">
        <v>44</v>
      </c>
      <c r="D97" s="164">
        <v>524</v>
      </c>
      <c r="E97" s="164">
        <v>550</v>
      </c>
      <c r="F97" s="164">
        <v>732</v>
      </c>
      <c r="G97" s="164">
        <v>482</v>
      </c>
      <c r="H97" s="164">
        <v>435</v>
      </c>
      <c r="I97" s="165">
        <f t="shared" ref="I97:I104" si="25">IFERROR(H97/G97-1,"-")</f>
        <v>-9.7510373443983389E-2</v>
      </c>
      <c r="J97" s="164">
        <f t="shared" si="24"/>
        <v>-47</v>
      </c>
      <c r="K97" s="165">
        <f t="shared" ref="K97:K104" si="26">H97/H$8</f>
        <v>1.7038190614659582E-4</v>
      </c>
      <c r="L97" s="166"/>
    </row>
    <row r="98" spans="1:12" s="57" customFormat="1" x14ac:dyDescent="0.25">
      <c r="A98" s="162"/>
      <c r="B98" s="163" t="s">
        <v>118</v>
      </c>
      <c r="C98" s="164">
        <v>579</v>
      </c>
      <c r="D98" s="164">
        <v>1417</v>
      </c>
      <c r="E98" s="164">
        <v>1273</v>
      </c>
      <c r="F98" s="164">
        <v>1592</v>
      </c>
      <c r="G98" s="164">
        <v>1415</v>
      </c>
      <c r="H98" s="164">
        <v>1283</v>
      </c>
      <c r="I98" s="165">
        <f t="shared" si="25"/>
        <v>-9.3286219081272104E-2</v>
      </c>
      <c r="J98" s="164">
        <f t="shared" si="24"/>
        <v>-132</v>
      </c>
      <c r="K98" s="165">
        <f t="shared" si="26"/>
        <v>5.0252870249674125E-4</v>
      </c>
      <c r="L98" s="166"/>
    </row>
    <row r="99" spans="1:12" x14ac:dyDescent="0.25">
      <c r="A99" s="162"/>
      <c r="B99" s="163" t="s">
        <v>121</v>
      </c>
      <c r="C99" s="164">
        <v>723</v>
      </c>
      <c r="D99" s="164">
        <v>572</v>
      </c>
      <c r="E99" s="164">
        <v>732</v>
      </c>
      <c r="F99" s="164">
        <v>862</v>
      </c>
      <c r="G99" s="164">
        <v>787</v>
      </c>
      <c r="H99" s="164">
        <v>624</v>
      </c>
      <c r="I99" s="165">
        <f t="shared" si="25"/>
        <v>-0.20711562897077507</v>
      </c>
      <c r="J99" s="164">
        <f t="shared" si="24"/>
        <v>-163</v>
      </c>
      <c r="K99" s="165">
        <f t="shared" si="26"/>
        <v>2.4440990674822019E-4</v>
      </c>
      <c r="L99" s="81"/>
    </row>
    <row r="100" spans="1:12" x14ac:dyDescent="0.25">
      <c r="A100" s="162"/>
      <c r="B100" s="163" t="s">
        <v>128</v>
      </c>
      <c r="C100" s="164">
        <v>57</v>
      </c>
      <c r="D100" s="164">
        <v>372</v>
      </c>
      <c r="E100" s="164">
        <v>200</v>
      </c>
      <c r="F100" s="164">
        <v>229</v>
      </c>
      <c r="G100" s="164">
        <v>274</v>
      </c>
      <c r="H100" s="164">
        <v>105</v>
      </c>
      <c r="I100" s="165">
        <f t="shared" si="25"/>
        <v>-0.61678832116788329</v>
      </c>
      <c r="J100" s="164">
        <f t="shared" si="24"/>
        <v>-169</v>
      </c>
      <c r="K100" s="165">
        <f t="shared" si="26"/>
        <v>4.1126667000902439E-5</v>
      </c>
      <c r="L100" s="81"/>
    </row>
    <row r="101" spans="1:12" x14ac:dyDescent="0.25">
      <c r="A101" s="162"/>
      <c r="B101" s="163" t="s">
        <v>124</v>
      </c>
      <c r="C101" s="164">
        <v>68</v>
      </c>
      <c r="D101" s="164">
        <v>104</v>
      </c>
      <c r="E101" s="164">
        <v>83</v>
      </c>
      <c r="F101" s="164">
        <v>66</v>
      </c>
      <c r="G101" s="164">
        <v>152</v>
      </c>
      <c r="H101" s="164">
        <v>131</v>
      </c>
      <c r="I101" s="165">
        <f t="shared" si="25"/>
        <v>-0.13815789473684215</v>
      </c>
      <c r="J101" s="164">
        <f t="shared" si="24"/>
        <v>-21</v>
      </c>
      <c r="K101" s="165">
        <f t="shared" si="26"/>
        <v>5.1310413115411612E-5</v>
      </c>
      <c r="L101" s="81"/>
    </row>
    <row r="102" spans="1:12" x14ac:dyDescent="0.25">
      <c r="A102" s="162"/>
      <c r="B102" s="163" t="s">
        <v>133</v>
      </c>
      <c r="C102" s="164">
        <v>12</v>
      </c>
      <c r="D102" s="164">
        <v>21</v>
      </c>
      <c r="E102" s="164">
        <v>10</v>
      </c>
      <c r="F102" s="164">
        <v>0</v>
      </c>
      <c r="G102" s="164">
        <v>24</v>
      </c>
      <c r="H102" s="164">
        <v>38</v>
      </c>
      <c r="I102" s="165">
        <f t="shared" si="25"/>
        <v>0.58333333333333326</v>
      </c>
      <c r="J102" s="164">
        <f t="shared" si="24"/>
        <v>14</v>
      </c>
      <c r="K102" s="165">
        <f t="shared" si="26"/>
        <v>1.4883936628898025E-5</v>
      </c>
      <c r="L102" s="81"/>
    </row>
    <row r="103" spans="1:12" x14ac:dyDescent="0.25">
      <c r="A103" s="162" t="s">
        <v>149</v>
      </c>
      <c r="B103" s="163" t="s">
        <v>136</v>
      </c>
      <c r="C103" s="164">
        <v>15</v>
      </c>
      <c r="D103" s="164">
        <v>10</v>
      </c>
      <c r="E103" s="164">
        <v>63</v>
      </c>
      <c r="F103" s="164">
        <v>6</v>
      </c>
      <c r="G103" s="164">
        <v>52</v>
      </c>
      <c r="H103" s="164">
        <v>2</v>
      </c>
      <c r="I103" s="165">
        <f t="shared" si="25"/>
        <v>-0.96153846153846156</v>
      </c>
      <c r="J103" s="164">
        <f t="shared" si="24"/>
        <v>-50</v>
      </c>
      <c r="K103" s="165">
        <f t="shared" si="26"/>
        <v>7.8336508573147496E-7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948</v>
      </c>
      <c r="D104" s="169">
        <f t="shared" si="27"/>
        <v>1847</v>
      </c>
      <c r="E104" s="169">
        <f t="shared" si="27"/>
        <v>2695</v>
      </c>
      <c r="F104" s="169">
        <f t="shared" si="27"/>
        <v>2291</v>
      </c>
      <c r="G104" s="169">
        <f t="shared" si="27"/>
        <v>2697</v>
      </c>
      <c r="H104" s="169">
        <f t="shared" si="27"/>
        <v>1645</v>
      </c>
      <c r="I104" s="170">
        <f t="shared" si="25"/>
        <v>-0.39006303299962919</v>
      </c>
      <c r="J104" s="169">
        <f>H104-G104</f>
        <v>-1052</v>
      </c>
      <c r="K104" s="170">
        <f t="shared" si="26"/>
        <v>6.4431778301413817E-4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42859</v>
      </c>
      <c r="D106" s="176">
        <v>104052</v>
      </c>
      <c r="E106" s="176">
        <v>111302</v>
      </c>
      <c r="F106" s="176">
        <v>117998</v>
      </c>
      <c r="G106" s="176">
        <v>115884</v>
      </c>
      <c r="H106" s="176">
        <v>101917</v>
      </c>
      <c r="I106" s="177">
        <f>IFERROR(H106/G106-1,"-")</f>
        <v>-0.12052569811190506</v>
      </c>
      <c r="J106" s="176">
        <f>H106-G106</f>
        <v>-13967</v>
      </c>
      <c r="K106" s="177">
        <f>H106/H$8</f>
        <v>3.9919109721247369E-2</v>
      </c>
      <c r="L106" s="81"/>
    </row>
    <row r="107" spans="1:12" x14ac:dyDescent="0.25">
      <c r="A107" s="162" t="s">
        <v>101</v>
      </c>
      <c r="B107" s="159" t="s">
        <v>102</v>
      </c>
      <c r="C107" s="160">
        <v>18255</v>
      </c>
      <c r="D107" s="160">
        <v>14287</v>
      </c>
      <c r="E107" s="160">
        <v>13349</v>
      </c>
      <c r="F107" s="160">
        <v>21013</v>
      </c>
      <c r="G107" s="160">
        <v>18035</v>
      </c>
      <c r="H107" s="160">
        <v>19095</v>
      </c>
      <c r="I107" s="161">
        <f>IFERROR(H107/G107-1,"-")</f>
        <v>5.8774604934848984E-2</v>
      </c>
      <c r="J107" s="160">
        <f t="shared" ref="J107:J117" si="28">H107-G107</f>
        <v>1060</v>
      </c>
      <c r="K107" s="161">
        <f>H107/H$8</f>
        <v>7.4791781560212571E-3</v>
      </c>
      <c r="L107" s="81"/>
    </row>
    <row r="108" spans="1:12" x14ac:dyDescent="0.25">
      <c r="A108" s="162" t="s">
        <v>108</v>
      </c>
      <c r="B108" s="163" t="s">
        <v>108</v>
      </c>
      <c r="C108" s="164">
        <v>15887</v>
      </c>
      <c r="D108" s="164">
        <v>6057</v>
      </c>
      <c r="E108" s="164">
        <v>2644</v>
      </c>
      <c r="F108" s="164">
        <v>4016</v>
      </c>
      <c r="G108" s="164">
        <v>6881</v>
      </c>
      <c r="H108" s="164">
        <v>11864</v>
      </c>
      <c r="I108" s="165">
        <f>IFERROR(H108/G108-1,"-")</f>
        <v>0.72416799883737837</v>
      </c>
      <c r="J108" s="164">
        <f t="shared" si="28"/>
        <v>4983</v>
      </c>
      <c r="K108" s="165">
        <f>H108/H$8</f>
        <v>4.6469216885591099E-3</v>
      </c>
      <c r="L108" s="81"/>
    </row>
    <row r="109" spans="1:12" x14ac:dyDescent="0.25">
      <c r="A109" s="162" t="s">
        <v>105</v>
      </c>
      <c r="B109" s="163" t="s">
        <v>105</v>
      </c>
      <c r="C109" s="164">
        <v>2368</v>
      </c>
      <c r="D109" s="164">
        <v>8230</v>
      </c>
      <c r="E109" s="164">
        <v>10705</v>
      </c>
      <c r="F109" s="164">
        <v>16997</v>
      </c>
      <c r="G109" s="164">
        <v>11154</v>
      </c>
      <c r="H109" s="164">
        <v>7231</v>
      </c>
      <c r="I109" s="165">
        <f>IFERROR(H109/G109-1,"-")</f>
        <v>-0.35171239017392864</v>
      </c>
      <c r="J109" s="164">
        <f t="shared" si="28"/>
        <v>-3923</v>
      </c>
      <c r="K109" s="165">
        <f>H109/H$8</f>
        <v>2.832256467462148E-3</v>
      </c>
      <c r="L109" s="81"/>
    </row>
    <row r="110" spans="1:12" x14ac:dyDescent="0.25">
      <c r="A110" s="162"/>
      <c r="B110" s="159" t="s">
        <v>112</v>
      </c>
      <c r="C110" s="160">
        <v>24604</v>
      </c>
      <c r="D110" s="160">
        <v>89765</v>
      </c>
      <c r="E110" s="160">
        <v>97953</v>
      </c>
      <c r="F110" s="160">
        <v>96985</v>
      </c>
      <c r="G110" s="160">
        <v>97849</v>
      </c>
      <c r="H110" s="160">
        <v>82822</v>
      </c>
      <c r="I110" s="161">
        <f>IFERROR(H110/G110-1,"-")</f>
        <v>-0.15357336303896818</v>
      </c>
      <c r="J110" s="160">
        <f t="shared" si="28"/>
        <v>-15027</v>
      </c>
      <c r="K110" s="161">
        <f>H110/H$8</f>
        <v>3.2439931565226107E-2</v>
      </c>
      <c r="L110" s="81"/>
    </row>
    <row r="111" spans="1:12" s="57" customFormat="1" x14ac:dyDescent="0.25">
      <c r="A111" s="162"/>
      <c r="B111" s="163" t="s">
        <v>115</v>
      </c>
      <c r="C111" s="164">
        <v>2132</v>
      </c>
      <c r="D111" s="164">
        <v>55252</v>
      </c>
      <c r="E111" s="164">
        <v>63430</v>
      </c>
      <c r="F111" s="164">
        <v>57570</v>
      </c>
      <c r="G111" s="164">
        <v>57301</v>
      </c>
      <c r="H111" s="164">
        <v>55142</v>
      </c>
      <c r="I111" s="165">
        <f t="shared" ref="I111:I118" si="29">IFERROR(H111/G111-1,"-")</f>
        <v>-3.7678225510898611E-2</v>
      </c>
      <c r="J111" s="164">
        <f t="shared" si="28"/>
        <v>-2159</v>
      </c>
      <c r="K111" s="165">
        <f t="shared" ref="K111:K118" si="30">H111/H$8</f>
        <v>2.1598158778702498E-2</v>
      </c>
      <c r="L111" s="166"/>
    </row>
    <row r="112" spans="1:12" s="57" customFormat="1" x14ac:dyDescent="0.25">
      <c r="A112" s="162"/>
      <c r="B112" s="163" t="s">
        <v>118</v>
      </c>
      <c r="C112" s="164">
        <v>5807</v>
      </c>
      <c r="D112" s="164">
        <v>2829</v>
      </c>
      <c r="E112" s="164">
        <v>6831</v>
      </c>
      <c r="F112" s="164">
        <v>4423</v>
      </c>
      <c r="G112" s="164">
        <v>4711</v>
      </c>
      <c r="H112" s="164">
        <v>2582</v>
      </c>
      <c r="I112" s="165">
        <f t="shared" si="29"/>
        <v>-0.45192103587348753</v>
      </c>
      <c r="J112" s="164">
        <f t="shared" si="28"/>
        <v>-2129</v>
      </c>
      <c r="K112" s="165">
        <f t="shared" si="30"/>
        <v>1.0113243256793343E-3</v>
      </c>
      <c r="L112" s="166"/>
    </row>
    <row r="113" spans="1:12" x14ac:dyDescent="0.25">
      <c r="A113" s="162"/>
      <c r="B113" s="163" t="s">
        <v>121</v>
      </c>
      <c r="C113" s="164">
        <v>6409</v>
      </c>
      <c r="D113" s="164">
        <v>5583</v>
      </c>
      <c r="E113" s="164">
        <v>6665</v>
      </c>
      <c r="F113" s="164">
        <v>6516</v>
      </c>
      <c r="G113" s="164">
        <v>12848</v>
      </c>
      <c r="H113" s="164">
        <v>5288</v>
      </c>
      <c r="I113" s="165">
        <f t="shared" si="29"/>
        <v>-0.58841843088418433</v>
      </c>
      <c r="J113" s="164">
        <f t="shared" si="28"/>
        <v>-7560</v>
      </c>
      <c r="K113" s="165">
        <f t="shared" si="30"/>
        <v>2.0712172866740198E-3</v>
      </c>
      <c r="L113" s="81"/>
    </row>
    <row r="114" spans="1:12" x14ac:dyDescent="0.25">
      <c r="A114" s="162"/>
      <c r="B114" s="163" t="s">
        <v>128</v>
      </c>
      <c r="C114" s="164">
        <v>660</v>
      </c>
      <c r="D114" s="164">
        <v>6241</v>
      </c>
      <c r="E114" s="164">
        <v>3512</v>
      </c>
      <c r="F114" s="164">
        <v>5058</v>
      </c>
      <c r="G114" s="164">
        <v>3016</v>
      </c>
      <c r="H114" s="164">
        <v>2038</v>
      </c>
      <c r="I114" s="165">
        <f t="shared" si="29"/>
        <v>-0.32427055702917773</v>
      </c>
      <c r="J114" s="164">
        <f t="shared" si="28"/>
        <v>-978</v>
      </c>
      <c r="K114" s="165">
        <f t="shared" si="30"/>
        <v>7.98249022360373E-4</v>
      </c>
      <c r="L114" s="81"/>
    </row>
    <row r="115" spans="1:12" x14ac:dyDescent="0.25">
      <c r="A115" s="162"/>
      <c r="B115" s="163" t="s">
        <v>124</v>
      </c>
      <c r="C115" s="164">
        <v>2887</v>
      </c>
      <c r="D115" s="164">
        <v>3171</v>
      </c>
      <c r="E115" s="164">
        <v>2062</v>
      </c>
      <c r="F115" s="164">
        <v>1796</v>
      </c>
      <c r="G115" s="164">
        <v>2585</v>
      </c>
      <c r="H115" s="164">
        <v>1245</v>
      </c>
      <c r="I115" s="165">
        <f t="shared" si="29"/>
        <v>-0.51837524177949712</v>
      </c>
      <c r="J115" s="164">
        <f t="shared" si="28"/>
        <v>-1340</v>
      </c>
      <c r="K115" s="165">
        <f t="shared" si="30"/>
        <v>4.8764476586784318E-4</v>
      </c>
      <c r="L115" s="81"/>
    </row>
    <row r="116" spans="1:12" x14ac:dyDescent="0.25">
      <c r="A116" s="162"/>
      <c r="B116" s="163" t="s">
        <v>133</v>
      </c>
      <c r="C116" s="164">
        <v>0</v>
      </c>
      <c r="D116" s="164">
        <v>64</v>
      </c>
      <c r="E116" s="164">
        <v>112</v>
      </c>
      <c r="F116" s="164">
        <v>309</v>
      </c>
      <c r="G116" s="164">
        <v>182</v>
      </c>
      <c r="H116" s="164">
        <v>715</v>
      </c>
      <c r="I116" s="165">
        <f t="shared" si="29"/>
        <v>2.9285714285714284</v>
      </c>
      <c r="J116" s="164">
        <f t="shared" si="28"/>
        <v>533</v>
      </c>
      <c r="K116" s="165">
        <f t="shared" si="30"/>
        <v>2.8005301814900232E-4</v>
      </c>
      <c r="L116" s="81"/>
    </row>
    <row r="117" spans="1:12" x14ac:dyDescent="0.25">
      <c r="A117" s="162" t="s">
        <v>149</v>
      </c>
      <c r="B117" s="163" t="s">
        <v>136</v>
      </c>
      <c r="C117" s="164">
        <v>41</v>
      </c>
      <c r="D117" s="164">
        <v>175</v>
      </c>
      <c r="E117" s="164">
        <v>5</v>
      </c>
      <c r="F117" s="164">
        <v>117</v>
      </c>
      <c r="G117" s="164">
        <v>143</v>
      </c>
      <c r="H117" s="164">
        <v>621</v>
      </c>
      <c r="I117" s="165">
        <f t="shared" si="29"/>
        <v>3.3426573426573425</v>
      </c>
      <c r="J117" s="164">
        <f t="shared" si="28"/>
        <v>478</v>
      </c>
      <c r="K117" s="165">
        <f t="shared" si="30"/>
        <v>2.4323485911962299E-4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6668</v>
      </c>
      <c r="D118" s="169">
        <f t="shared" si="31"/>
        <v>16450</v>
      </c>
      <c r="E118" s="169">
        <f t="shared" si="31"/>
        <v>15336</v>
      </c>
      <c r="F118" s="169">
        <f t="shared" si="31"/>
        <v>21196</v>
      </c>
      <c r="G118" s="169">
        <f t="shared" si="31"/>
        <v>17063</v>
      </c>
      <c r="H118" s="169">
        <f t="shared" si="31"/>
        <v>15191</v>
      </c>
      <c r="I118" s="170">
        <f t="shared" si="29"/>
        <v>-0.1097110707378538</v>
      </c>
      <c r="J118" s="169">
        <f>H118-G118</f>
        <v>-1872</v>
      </c>
      <c r="K118" s="170">
        <f t="shared" si="30"/>
        <v>5.9500495086734183E-3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24025</v>
      </c>
      <c r="D120" s="176">
        <v>44866</v>
      </c>
      <c r="E120" s="176">
        <v>42611</v>
      </c>
      <c r="F120" s="176">
        <v>38316</v>
      </c>
      <c r="G120" s="176">
        <v>45582</v>
      </c>
      <c r="H120" s="176">
        <v>46526</v>
      </c>
      <c r="I120" s="177">
        <f>IFERROR(H120/G120-1,"-")</f>
        <v>2.0709929358079915E-2</v>
      </c>
      <c r="J120" s="176">
        <f>H120-G120</f>
        <v>944</v>
      </c>
      <c r="K120" s="177">
        <f>H120/H$8</f>
        <v>1.8223421989371304E-2</v>
      </c>
      <c r="L120" s="81"/>
    </row>
    <row r="121" spans="1:12" x14ac:dyDescent="0.25">
      <c r="A121" s="162" t="s">
        <v>101</v>
      </c>
      <c r="B121" s="159" t="s">
        <v>102</v>
      </c>
      <c r="C121" s="160">
        <v>15346</v>
      </c>
      <c r="D121" s="160">
        <v>26282</v>
      </c>
      <c r="E121" s="160">
        <v>28209</v>
      </c>
      <c r="F121" s="160">
        <v>24741</v>
      </c>
      <c r="G121" s="160">
        <v>30811</v>
      </c>
      <c r="H121" s="160">
        <v>30808</v>
      </c>
      <c r="I121" s="161">
        <f>IFERROR(H121/G121-1,"-")</f>
        <v>-9.7367823180039004E-5</v>
      </c>
      <c r="J121" s="160">
        <f t="shared" ref="J121:J131" si="32">H121-G121</f>
        <v>-3</v>
      </c>
      <c r="K121" s="161">
        <f>H121/H$8</f>
        <v>1.206695578060764E-2</v>
      </c>
      <c r="L121" s="81"/>
    </row>
    <row r="122" spans="1:12" x14ac:dyDescent="0.25">
      <c r="A122" s="162" t="s">
        <v>108</v>
      </c>
      <c r="B122" s="163" t="s">
        <v>108</v>
      </c>
      <c r="C122" s="164">
        <v>7729</v>
      </c>
      <c r="D122" s="164">
        <v>11828</v>
      </c>
      <c r="E122" s="164">
        <v>11521</v>
      </c>
      <c r="F122" s="164">
        <v>9774</v>
      </c>
      <c r="G122" s="164">
        <v>15075</v>
      </c>
      <c r="H122" s="164">
        <v>13988</v>
      </c>
      <c r="I122" s="165">
        <f>IFERROR(H122/G122-1,"-")</f>
        <v>-7.2106135986732989E-2</v>
      </c>
      <c r="J122" s="164">
        <f t="shared" si="32"/>
        <v>-1087</v>
      </c>
      <c r="K122" s="165">
        <f>H122/H$8</f>
        <v>5.4788554096059363E-3</v>
      </c>
      <c r="L122" s="81"/>
    </row>
    <row r="123" spans="1:12" x14ac:dyDescent="0.25">
      <c r="A123" s="162" t="s">
        <v>105</v>
      </c>
      <c r="B123" s="163" t="s">
        <v>105</v>
      </c>
      <c r="C123" s="164">
        <v>7617</v>
      </c>
      <c r="D123" s="164">
        <v>14454</v>
      </c>
      <c r="E123" s="164">
        <v>16688</v>
      </c>
      <c r="F123" s="164">
        <v>14967</v>
      </c>
      <c r="G123" s="164">
        <v>15736</v>
      </c>
      <c r="H123" s="164">
        <v>16820</v>
      </c>
      <c r="I123" s="165">
        <f>IFERROR(H123/G123-1,"-")</f>
        <v>6.8886629384850018E-2</v>
      </c>
      <c r="J123" s="164">
        <f t="shared" si="32"/>
        <v>1084</v>
      </c>
      <c r="K123" s="165">
        <f>H123/H$8</f>
        <v>6.5881003710017046E-3</v>
      </c>
      <c r="L123" s="81"/>
    </row>
    <row r="124" spans="1:12" x14ac:dyDescent="0.25">
      <c r="A124" s="162"/>
      <c r="B124" s="159" t="s">
        <v>112</v>
      </c>
      <c r="C124" s="160">
        <v>8679</v>
      </c>
      <c r="D124" s="160">
        <v>18584</v>
      </c>
      <c r="E124" s="160">
        <v>14402</v>
      </c>
      <c r="F124" s="160">
        <v>13575</v>
      </c>
      <c r="G124" s="160">
        <v>14771</v>
      </c>
      <c r="H124" s="160">
        <v>15718</v>
      </c>
      <c r="I124" s="161">
        <f>IFERROR(H124/G124-1,"-")</f>
        <v>6.41121115699681E-2</v>
      </c>
      <c r="J124" s="160">
        <f t="shared" si="32"/>
        <v>947</v>
      </c>
      <c r="K124" s="161">
        <f>H124/H$8</f>
        <v>6.1564662087636619E-3</v>
      </c>
      <c r="L124" s="81"/>
    </row>
    <row r="125" spans="1:12" s="57" customFormat="1" x14ac:dyDescent="0.25">
      <c r="A125" s="162"/>
      <c r="B125" s="163" t="s">
        <v>115</v>
      </c>
      <c r="C125" s="164">
        <v>352</v>
      </c>
      <c r="D125" s="164">
        <v>1644</v>
      </c>
      <c r="E125" s="164">
        <v>1553</v>
      </c>
      <c r="F125" s="164">
        <v>1323</v>
      </c>
      <c r="G125" s="164">
        <v>1409</v>
      </c>
      <c r="H125" s="164">
        <v>1591</v>
      </c>
      <c r="I125" s="165">
        <f t="shared" ref="I125:I132" si="33">IFERROR(H125/G125-1,"-")</f>
        <v>0.12916962384669972</v>
      </c>
      <c r="J125" s="164">
        <f t="shared" si="32"/>
        <v>182</v>
      </c>
      <c r="K125" s="165">
        <f t="shared" ref="K125:K132" si="34">H125/H$8</f>
        <v>6.2316692569938832E-4</v>
      </c>
      <c r="L125" s="166"/>
    </row>
    <row r="126" spans="1:12" s="57" customFormat="1" x14ac:dyDescent="0.25">
      <c r="A126" s="162"/>
      <c r="B126" s="163" t="s">
        <v>118</v>
      </c>
      <c r="C126" s="164">
        <v>704</v>
      </c>
      <c r="D126" s="164">
        <v>1982</v>
      </c>
      <c r="E126" s="164">
        <v>1617</v>
      </c>
      <c r="F126" s="164">
        <v>1644</v>
      </c>
      <c r="G126" s="164">
        <v>1465</v>
      </c>
      <c r="H126" s="164">
        <v>1355</v>
      </c>
      <c r="I126" s="165">
        <f t="shared" si="33"/>
        <v>-7.5085324232081918E-2</v>
      </c>
      <c r="J126" s="164">
        <f t="shared" si="32"/>
        <v>-110</v>
      </c>
      <c r="K126" s="165">
        <f t="shared" si="34"/>
        <v>5.3072984558307434E-4</v>
      </c>
      <c r="L126" s="166"/>
    </row>
    <row r="127" spans="1:12" x14ac:dyDescent="0.25">
      <c r="A127" s="162"/>
      <c r="B127" s="163" t="s">
        <v>121</v>
      </c>
      <c r="C127" s="164">
        <v>2061</v>
      </c>
      <c r="D127" s="164">
        <v>1622</v>
      </c>
      <c r="E127" s="164">
        <v>2014</v>
      </c>
      <c r="F127" s="164">
        <v>1952</v>
      </c>
      <c r="G127" s="164">
        <v>1563</v>
      </c>
      <c r="H127" s="164">
        <v>1535</v>
      </c>
      <c r="I127" s="165">
        <f t="shared" si="33"/>
        <v>-1.7914267434421038E-2</v>
      </c>
      <c r="J127" s="164">
        <f t="shared" si="32"/>
        <v>-28</v>
      </c>
      <c r="K127" s="165">
        <f t="shared" si="34"/>
        <v>6.0123270329890701E-4</v>
      </c>
      <c r="L127" s="81"/>
    </row>
    <row r="128" spans="1:12" x14ac:dyDescent="0.25">
      <c r="A128" s="162"/>
      <c r="B128" s="163" t="s">
        <v>128</v>
      </c>
      <c r="C128" s="164">
        <v>94</v>
      </c>
      <c r="D128" s="164">
        <v>435</v>
      </c>
      <c r="E128" s="164">
        <v>431</v>
      </c>
      <c r="F128" s="164">
        <v>534</v>
      </c>
      <c r="G128" s="164">
        <v>431</v>
      </c>
      <c r="H128" s="164">
        <v>386</v>
      </c>
      <c r="I128" s="165">
        <f t="shared" si="33"/>
        <v>-0.10440835266821347</v>
      </c>
      <c r="J128" s="164">
        <f t="shared" si="32"/>
        <v>-45</v>
      </c>
      <c r="K128" s="165">
        <f t="shared" si="34"/>
        <v>1.5118946154617468E-4</v>
      </c>
      <c r="L128" s="81"/>
    </row>
    <row r="129" spans="1:12" x14ac:dyDescent="0.25">
      <c r="A129" s="162"/>
      <c r="B129" s="163" t="s">
        <v>124</v>
      </c>
      <c r="C129" s="164">
        <v>221</v>
      </c>
      <c r="D129" s="164">
        <v>325</v>
      </c>
      <c r="E129" s="164">
        <v>258</v>
      </c>
      <c r="F129" s="164">
        <v>367</v>
      </c>
      <c r="G129" s="164">
        <v>397</v>
      </c>
      <c r="H129" s="164">
        <v>341</v>
      </c>
      <c r="I129" s="165">
        <f t="shared" si="33"/>
        <v>-0.1410579345088161</v>
      </c>
      <c r="J129" s="164">
        <f t="shared" si="32"/>
        <v>-56</v>
      </c>
      <c r="K129" s="165">
        <f t="shared" si="34"/>
        <v>1.3356374711721649E-4</v>
      </c>
      <c r="L129" s="81"/>
    </row>
    <row r="130" spans="1:12" x14ac:dyDescent="0.25">
      <c r="A130" s="162"/>
      <c r="B130" s="163" t="s">
        <v>133</v>
      </c>
      <c r="C130" s="164">
        <v>19</v>
      </c>
      <c r="D130" s="164">
        <v>88</v>
      </c>
      <c r="E130" s="164">
        <v>51</v>
      </c>
      <c r="F130" s="164">
        <v>37</v>
      </c>
      <c r="G130" s="164">
        <v>24</v>
      </c>
      <c r="H130" s="164">
        <v>71</v>
      </c>
      <c r="I130" s="165">
        <f t="shared" si="33"/>
        <v>1.9583333333333335</v>
      </c>
      <c r="J130" s="164">
        <f t="shared" si="32"/>
        <v>47</v>
      </c>
      <c r="K130" s="165">
        <f t="shared" si="34"/>
        <v>2.7809460543467363E-5</v>
      </c>
      <c r="L130" s="81"/>
    </row>
    <row r="131" spans="1:12" x14ac:dyDescent="0.25">
      <c r="A131" s="162" t="s">
        <v>149</v>
      </c>
      <c r="B131" s="163" t="s">
        <v>136</v>
      </c>
      <c r="C131" s="164">
        <v>56</v>
      </c>
      <c r="D131" s="164">
        <v>196</v>
      </c>
      <c r="E131" s="164">
        <v>95</v>
      </c>
      <c r="F131" s="164">
        <v>78</v>
      </c>
      <c r="G131" s="164">
        <v>122</v>
      </c>
      <c r="H131" s="164">
        <v>122</v>
      </c>
      <c r="I131" s="165">
        <f t="shared" si="33"/>
        <v>0</v>
      </c>
      <c r="J131" s="164">
        <f t="shared" si="32"/>
        <v>0</v>
      </c>
      <c r="K131" s="165">
        <f t="shared" si="34"/>
        <v>4.7785270229619976E-5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5172</v>
      </c>
      <c r="D132" s="169">
        <f t="shared" si="35"/>
        <v>12292</v>
      </c>
      <c r="E132" s="169">
        <f t="shared" si="35"/>
        <v>8383</v>
      </c>
      <c r="F132" s="169">
        <f t="shared" si="35"/>
        <v>7640</v>
      </c>
      <c r="G132" s="169">
        <f t="shared" si="35"/>
        <v>9360</v>
      </c>
      <c r="H132" s="169">
        <f t="shared" si="35"/>
        <v>10317</v>
      </c>
      <c r="I132" s="170">
        <f t="shared" si="33"/>
        <v>0.10224358974358982</v>
      </c>
      <c r="J132" s="169">
        <f>H132-G132</f>
        <v>957</v>
      </c>
      <c r="K132" s="170">
        <f t="shared" si="34"/>
        <v>4.040988794745814E-3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24096</v>
      </c>
      <c r="D134" s="176">
        <v>125910</v>
      </c>
      <c r="E134" s="176">
        <v>140451</v>
      </c>
      <c r="F134" s="176">
        <v>159924</v>
      </c>
      <c r="G134" s="176">
        <v>143215</v>
      </c>
      <c r="H134" s="176">
        <v>146616</v>
      </c>
      <c r="I134" s="177">
        <f>IFERROR(H134/G134-1,"-")</f>
        <v>2.3747512481234523E-2</v>
      </c>
      <c r="J134" s="176">
        <f>H134-G134</f>
        <v>3401</v>
      </c>
      <c r="K134" s="177">
        <f>H134/H$8</f>
        <v>5.7426927704802969E-2</v>
      </c>
      <c r="L134" s="81"/>
    </row>
    <row r="135" spans="1:12" x14ac:dyDescent="0.25">
      <c r="A135" s="162" t="s">
        <v>101</v>
      </c>
      <c r="B135" s="159" t="s">
        <v>102</v>
      </c>
      <c r="C135" s="160">
        <v>10388</v>
      </c>
      <c r="D135" s="160">
        <v>7510</v>
      </c>
      <c r="E135" s="160">
        <v>8116</v>
      </c>
      <c r="F135" s="160">
        <v>6651</v>
      </c>
      <c r="G135" s="160">
        <v>7050</v>
      </c>
      <c r="H135" s="160">
        <v>16299</v>
      </c>
      <c r="I135" s="161">
        <f>IFERROR(H135/G135-1,"-")</f>
        <v>1.3119148936170211</v>
      </c>
      <c r="J135" s="160">
        <f t="shared" ref="J135:J145" si="36">H135-G135</f>
        <v>9249</v>
      </c>
      <c r="K135" s="161">
        <f>H135/H$8</f>
        <v>6.3840337661686553E-3</v>
      </c>
      <c r="L135" s="81"/>
    </row>
    <row r="136" spans="1:12" x14ac:dyDescent="0.25">
      <c r="A136" s="162" t="s">
        <v>108</v>
      </c>
      <c r="B136" s="163" t="s">
        <v>108</v>
      </c>
      <c r="C136" s="164">
        <v>7870</v>
      </c>
      <c r="D136" s="164">
        <v>5049</v>
      </c>
      <c r="E136" s="164">
        <v>4755</v>
      </c>
      <c r="F136" s="164">
        <v>2991</v>
      </c>
      <c r="G136" s="164">
        <v>2488</v>
      </c>
      <c r="H136" s="164">
        <v>7733</v>
      </c>
      <c r="I136" s="165">
        <f>IFERROR(H136/G136-1,"-")</f>
        <v>2.108118971061093</v>
      </c>
      <c r="J136" s="164">
        <f t="shared" si="36"/>
        <v>5245</v>
      </c>
      <c r="K136" s="165">
        <f>H136/H$8</f>
        <v>3.0288811039807478E-3</v>
      </c>
      <c r="L136" s="81"/>
    </row>
    <row r="137" spans="1:12" x14ac:dyDescent="0.25">
      <c r="A137" s="162" t="s">
        <v>105</v>
      </c>
      <c r="B137" s="163" t="s">
        <v>105</v>
      </c>
      <c r="C137" s="164">
        <v>2518</v>
      </c>
      <c r="D137" s="164">
        <v>2461</v>
      </c>
      <c r="E137" s="164">
        <v>3361</v>
      </c>
      <c r="F137" s="164">
        <v>3660</v>
      </c>
      <c r="G137" s="164">
        <v>4562</v>
      </c>
      <c r="H137" s="164">
        <v>8566</v>
      </c>
      <c r="I137" s="165">
        <f>IFERROR(H137/G137-1,"-")</f>
        <v>0.87768522577816754</v>
      </c>
      <c r="J137" s="164">
        <f t="shared" si="36"/>
        <v>4004</v>
      </c>
      <c r="K137" s="165">
        <f>H137/H$8</f>
        <v>3.3551526621879075E-3</v>
      </c>
      <c r="L137" s="81"/>
    </row>
    <row r="138" spans="1:12" x14ac:dyDescent="0.25">
      <c r="A138" s="162"/>
      <c r="B138" s="159" t="s">
        <v>112</v>
      </c>
      <c r="C138" s="160">
        <v>13708</v>
      </c>
      <c r="D138" s="160">
        <v>118400</v>
      </c>
      <c r="E138" s="160">
        <v>132335</v>
      </c>
      <c r="F138" s="160">
        <v>153273</v>
      </c>
      <c r="G138" s="160">
        <v>136165</v>
      </c>
      <c r="H138" s="160">
        <v>130317</v>
      </c>
      <c r="I138" s="161">
        <f>IFERROR(H138/G138-1,"-")</f>
        <v>-4.294789409907096E-2</v>
      </c>
      <c r="J138" s="160">
        <f t="shared" si="36"/>
        <v>-5848</v>
      </c>
      <c r="K138" s="161">
        <f>H138/H$8</f>
        <v>5.1042893938634315E-2</v>
      </c>
      <c r="L138" s="81"/>
    </row>
    <row r="139" spans="1:12" s="57" customFormat="1" x14ac:dyDescent="0.25">
      <c r="A139" s="162"/>
      <c r="B139" s="163" t="s">
        <v>115</v>
      </c>
      <c r="C139" s="164">
        <v>167</v>
      </c>
      <c r="D139" s="164">
        <v>59127</v>
      </c>
      <c r="E139" s="164">
        <v>59272</v>
      </c>
      <c r="F139" s="164">
        <v>74566</v>
      </c>
      <c r="G139" s="164">
        <v>74655</v>
      </c>
      <c r="H139" s="164">
        <v>61122</v>
      </c>
      <c r="I139" s="165">
        <f t="shared" ref="I139:I146" si="37">IFERROR(H139/G139-1,"-")</f>
        <v>-0.18127385975487242</v>
      </c>
      <c r="J139" s="164">
        <f t="shared" si="36"/>
        <v>-13533</v>
      </c>
      <c r="K139" s="165">
        <f t="shared" ref="K139:K146" si="38">H139/H$8</f>
        <v>2.3940420385039608E-2</v>
      </c>
      <c r="L139" s="166"/>
    </row>
    <row r="140" spans="1:12" s="57" customFormat="1" x14ac:dyDescent="0.25">
      <c r="A140" s="162"/>
      <c r="B140" s="163" t="s">
        <v>118</v>
      </c>
      <c r="C140" s="164">
        <v>1716</v>
      </c>
      <c r="D140" s="164">
        <v>6863</v>
      </c>
      <c r="E140" s="164">
        <v>12664</v>
      </c>
      <c r="F140" s="164">
        <v>15299</v>
      </c>
      <c r="G140" s="164">
        <v>10398</v>
      </c>
      <c r="H140" s="164">
        <v>10136</v>
      </c>
      <c r="I140" s="165">
        <f t="shared" si="37"/>
        <v>-2.5197153298711306E-2</v>
      </c>
      <c r="J140" s="164">
        <f t="shared" si="36"/>
        <v>-262</v>
      </c>
      <c r="K140" s="165">
        <f t="shared" si="38"/>
        <v>3.9700942544871149E-3</v>
      </c>
      <c r="L140" s="166"/>
    </row>
    <row r="141" spans="1:12" x14ac:dyDescent="0.25">
      <c r="A141" s="162"/>
      <c r="B141" s="163" t="s">
        <v>121</v>
      </c>
      <c r="C141" s="164">
        <v>3880</v>
      </c>
      <c r="D141" s="164">
        <v>15637</v>
      </c>
      <c r="E141" s="164">
        <v>15901</v>
      </c>
      <c r="F141" s="164">
        <v>17473</v>
      </c>
      <c r="G141" s="164">
        <v>12618</v>
      </c>
      <c r="H141" s="164">
        <v>14385</v>
      </c>
      <c r="I141" s="165">
        <f t="shared" si="37"/>
        <v>0.14003804089396099</v>
      </c>
      <c r="J141" s="164">
        <f t="shared" si="36"/>
        <v>1767</v>
      </c>
      <c r="K141" s="165">
        <f t="shared" si="38"/>
        <v>5.6343533791236335E-3</v>
      </c>
      <c r="L141" s="81"/>
    </row>
    <row r="142" spans="1:12" x14ac:dyDescent="0.25">
      <c r="A142" s="162"/>
      <c r="B142" s="163" t="s">
        <v>128</v>
      </c>
      <c r="C142" s="164">
        <v>171</v>
      </c>
      <c r="D142" s="164">
        <v>5879</v>
      </c>
      <c r="E142" s="164">
        <v>5786</v>
      </c>
      <c r="F142" s="164">
        <v>5717</v>
      </c>
      <c r="G142" s="164">
        <v>3153</v>
      </c>
      <c r="H142" s="164">
        <v>2746</v>
      </c>
      <c r="I142" s="165">
        <f t="shared" si="37"/>
        <v>-0.1290834126228988</v>
      </c>
      <c r="J142" s="164">
        <f t="shared" si="36"/>
        <v>-407</v>
      </c>
      <c r="K142" s="165">
        <f t="shared" si="38"/>
        <v>1.0755602627093152E-3</v>
      </c>
      <c r="L142" s="81"/>
    </row>
    <row r="143" spans="1:12" x14ac:dyDescent="0.25">
      <c r="A143" s="162"/>
      <c r="B143" s="163" t="s">
        <v>124</v>
      </c>
      <c r="C143" s="164">
        <v>579</v>
      </c>
      <c r="D143" s="164">
        <v>1313</v>
      </c>
      <c r="E143" s="164">
        <v>3918</v>
      </c>
      <c r="F143" s="164">
        <v>4860</v>
      </c>
      <c r="G143" s="164">
        <v>2524</v>
      </c>
      <c r="H143" s="164">
        <v>3065</v>
      </c>
      <c r="I143" s="165">
        <f t="shared" si="37"/>
        <v>0.21434231378763857</v>
      </c>
      <c r="J143" s="164">
        <f t="shared" si="36"/>
        <v>541</v>
      </c>
      <c r="K143" s="165">
        <f t="shared" si="38"/>
        <v>1.2005069938834853E-3</v>
      </c>
      <c r="L143" s="81"/>
    </row>
    <row r="144" spans="1:12" x14ac:dyDescent="0.25">
      <c r="A144" s="162"/>
      <c r="B144" s="163" t="s">
        <v>133</v>
      </c>
      <c r="C144" s="164">
        <v>46</v>
      </c>
      <c r="D144" s="164">
        <v>98</v>
      </c>
      <c r="E144" s="164">
        <v>46</v>
      </c>
      <c r="F144" s="164">
        <v>193</v>
      </c>
      <c r="G144" s="164">
        <v>122</v>
      </c>
      <c r="H144" s="164">
        <v>97</v>
      </c>
      <c r="I144" s="165">
        <f t="shared" si="37"/>
        <v>-0.20491803278688525</v>
      </c>
      <c r="J144" s="164">
        <f t="shared" si="36"/>
        <v>-25</v>
      </c>
      <c r="K144" s="165">
        <f t="shared" si="38"/>
        <v>3.7993206657976539E-5</v>
      </c>
      <c r="L144" s="81"/>
    </row>
    <row r="145" spans="1:12" x14ac:dyDescent="0.25">
      <c r="A145" s="162" t="s">
        <v>149</v>
      </c>
      <c r="B145" s="163" t="s">
        <v>136</v>
      </c>
      <c r="C145" s="164">
        <v>11</v>
      </c>
      <c r="D145" s="164">
        <v>12</v>
      </c>
      <c r="E145" s="164">
        <v>133</v>
      </c>
      <c r="F145" s="164">
        <v>71</v>
      </c>
      <c r="G145" s="164">
        <v>79</v>
      </c>
      <c r="H145" s="164">
        <v>62</v>
      </c>
      <c r="I145" s="165">
        <f t="shared" si="37"/>
        <v>-0.21518987341772156</v>
      </c>
      <c r="J145" s="164">
        <f t="shared" si="36"/>
        <v>-17</v>
      </c>
      <c r="K145" s="165">
        <f t="shared" si="38"/>
        <v>2.4284317657675724E-5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7138</v>
      </c>
      <c r="D146" s="169">
        <f t="shared" si="39"/>
        <v>29471</v>
      </c>
      <c r="E146" s="169">
        <f t="shared" si="39"/>
        <v>34615</v>
      </c>
      <c r="F146" s="169">
        <f t="shared" si="39"/>
        <v>35094</v>
      </c>
      <c r="G146" s="169">
        <f t="shared" si="39"/>
        <v>32616</v>
      </c>
      <c r="H146" s="169">
        <f t="shared" si="39"/>
        <v>38704</v>
      </c>
      <c r="I146" s="170">
        <f t="shared" si="37"/>
        <v>0.18665685553102773</v>
      </c>
      <c r="J146" s="169">
        <f>H146-G146</f>
        <v>6088</v>
      </c>
      <c r="K146" s="170">
        <f t="shared" si="38"/>
        <v>1.5159681139075504E-2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17002</v>
      </c>
      <c r="D148" s="176">
        <v>45699</v>
      </c>
      <c r="E148" s="176">
        <v>61188</v>
      </c>
      <c r="F148" s="176">
        <v>58843</v>
      </c>
      <c r="G148" s="176">
        <v>60449</v>
      </c>
      <c r="H148" s="176">
        <v>42708</v>
      </c>
      <c r="I148" s="177">
        <f>IFERROR(H148/G148-1,"-")</f>
        <v>-0.29348707174643085</v>
      </c>
      <c r="J148" s="176">
        <f>H148-G148</f>
        <v>-17741</v>
      </c>
      <c r="K148" s="177">
        <f>H148/H$8</f>
        <v>1.6727978040709916E-2</v>
      </c>
      <c r="L148" s="81"/>
    </row>
    <row r="149" spans="1:12" x14ac:dyDescent="0.25">
      <c r="A149" s="162" t="s">
        <v>101</v>
      </c>
      <c r="B149" s="159" t="s">
        <v>102</v>
      </c>
      <c r="C149" s="160">
        <v>8705</v>
      </c>
      <c r="D149" s="160">
        <v>22994</v>
      </c>
      <c r="E149" s="160">
        <v>29416</v>
      </c>
      <c r="F149" s="160">
        <v>30214</v>
      </c>
      <c r="G149" s="160">
        <v>26361</v>
      </c>
      <c r="H149" s="160">
        <v>15555</v>
      </c>
      <c r="I149" s="161">
        <f>IFERROR(H149/G149-1,"-")</f>
        <v>-0.40992375099578926</v>
      </c>
      <c r="J149" s="160">
        <f t="shared" ref="J149:J159" si="40">H149-G149</f>
        <v>-10806</v>
      </c>
      <c r="K149" s="161">
        <f>H149/H$8</f>
        <v>6.092621954276547E-3</v>
      </c>
      <c r="L149" s="81"/>
    </row>
    <row r="150" spans="1:12" x14ac:dyDescent="0.25">
      <c r="A150" s="162" t="s">
        <v>108</v>
      </c>
      <c r="B150" s="163" t="s">
        <v>108</v>
      </c>
      <c r="C150" s="164">
        <v>7667</v>
      </c>
      <c r="D150" s="164">
        <v>10474</v>
      </c>
      <c r="E150" s="164">
        <v>17565</v>
      </c>
      <c r="F150" s="164">
        <v>18021</v>
      </c>
      <c r="G150" s="164">
        <v>14282</v>
      </c>
      <c r="H150" s="164">
        <v>3387</v>
      </c>
      <c r="I150" s="165">
        <f>IFERROR(H150/G150-1,"-")</f>
        <v>-0.76284834056854778</v>
      </c>
      <c r="J150" s="164">
        <f t="shared" si="40"/>
        <v>-10895</v>
      </c>
      <c r="K150" s="165">
        <f>H150/H$8</f>
        <v>1.3266287726862529E-3</v>
      </c>
      <c r="L150" s="81"/>
    </row>
    <row r="151" spans="1:12" x14ac:dyDescent="0.25">
      <c r="A151" s="162" t="s">
        <v>105</v>
      </c>
      <c r="B151" s="163" t="s">
        <v>105</v>
      </c>
      <c r="C151" s="164">
        <v>1038</v>
      </c>
      <c r="D151" s="164">
        <v>12520</v>
      </c>
      <c r="E151" s="164">
        <v>11851</v>
      </c>
      <c r="F151" s="164">
        <v>12193</v>
      </c>
      <c r="G151" s="164">
        <v>12079</v>
      </c>
      <c r="H151" s="164">
        <v>12168</v>
      </c>
      <c r="I151" s="165">
        <f>IFERROR(H151/G151-1,"-")</f>
        <v>7.3681596158623464E-3</v>
      </c>
      <c r="J151" s="164">
        <f t="shared" si="40"/>
        <v>89</v>
      </c>
      <c r="K151" s="165">
        <f>H151/H$8</f>
        <v>4.7659931815902936E-3</v>
      </c>
      <c r="L151" s="81"/>
    </row>
    <row r="152" spans="1:12" x14ac:dyDescent="0.25">
      <c r="A152" s="162"/>
      <c r="B152" s="159" t="s">
        <v>112</v>
      </c>
      <c r="C152" s="160">
        <v>8297</v>
      </c>
      <c r="D152" s="160">
        <v>22705</v>
      </c>
      <c r="E152" s="160">
        <v>31772</v>
      </c>
      <c r="F152" s="160">
        <v>28629</v>
      </c>
      <c r="G152" s="160">
        <v>34088</v>
      </c>
      <c r="H152" s="160">
        <v>27153</v>
      </c>
      <c r="I152" s="161">
        <f>IFERROR(H152/G152-1,"-")</f>
        <v>-0.2034440272236564</v>
      </c>
      <c r="J152" s="160">
        <f t="shared" si="40"/>
        <v>-6935</v>
      </c>
      <c r="K152" s="161">
        <f>H152/H$8</f>
        <v>1.0635356086433369E-2</v>
      </c>
      <c r="L152" s="81"/>
    </row>
    <row r="153" spans="1:12" s="57" customFormat="1" x14ac:dyDescent="0.25">
      <c r="A153" s="162"/>
      <c r="B153" s="163" t="s">
        <v>115</v>
      </c>
      <c r="C153" s="164">
        <v>250</v>
      </c>
      <c r="D153" s="164">
        <v>8770</v>
      </c>
      <c r="E153" s="164">
        <v>14345</v>
      </c>
      <c r="F153" s="164">
        <v>12957</v>
      </c>
      <c r="G153" s="164">
        <v>10565</v>
      </c>
      <c r="H153" s="164">
        <v>11979</v>
      </c>
      <c r="I153" s="165">
        <f t="shared" ref="I153:I160" si="41">IFERROR(H153/G153-1,"-")</f>
        <v>0.13383814481779455</v>
      </c>
      <c r="J153" s="164">
        <f t="shared" si="40"/>
        <v>1414</v>
      </c>
      <c r="K153" s="165">
        <f t="shared" ref="K153:K160" si="42">H153/H$8</f>
        <v>4.6919651809886696E-3</v>
      </c>
      <c r="L153" s="166"/>
    </row>
    <row r="154" spans="1:12" s="57" customFormat="1" x14ac:dyDescent="0.25">
      <c r="A154" s="162"/>
      <c r="B154" s="163" t="s">
        <v>118</v>
      </c>
      <c r="C154" s="164">
        <v>1425</v>
      </c>
      <c r="D154" s="164">
        <v>6240</v>
      </c>
      <c r="E154" s="164">
        <v>5093</v>
      </c>
      <c r="F154" s="164">
        <v>5398</v>
      </c>
      <c r="G154" s="164">
        <v>4526</v>
      </c>
      <c r="H154" s="164">
        <v>4229</v>
      </c>
      <c r="I154" s="165">
        <f t="shared" si="41"/>
        <v>-6.5620857269111821E-2</v>
      </c>
      <c r="J154" s="164">
        <f t="shared" si="40"/>
        <v>-297</v>
      </c>
      <c r="K154" s="165">
        <f t="shared" si="42"/>
        <v>1.6564254737792038E-3</v>
      </c>
      <c r="L154" s="166"/>
    </row>
    <row r="155" spans="1:12" x14ac:dyDescent="0.25">
      <c r="A155" s="162"/>
      <c r="B155" s="163" t="s">
        <v>121</v>
      </c>
      <c r="C155" s="164">
        <v>2976</v>
      </c>
      <c r="D155" s="164">
        <v>2195</v>
      </c>
      <c r="E155" s="164">
        <v>5266</v>
      </c>
      <c r="F155" s="164">
        <v>3319</v>
      </c>
      <c r="G155" s="164">
        <v>12194</v>
      </c>
      <c r="H155" s="164">
        <v>5656</v>
      </c>
      <c r="I155" s="165">
        <f t="shared" si="41"/>
        <v>-0.53616532721010335</v>
      </c>
      <c r="J155" s="164">
        <f t="shared" si="40"/>
        <v>-6538</v>
      </c>
      <c r="K155" s="165">
        <f t="shared" si="42"/>
        <v>2.2153564624486114E-3</v>
      </c>
      <c r="L155" s="81"/>
    </row>
    <row r="156" spans="1:12" x14ac:dyDescent="0.25">
      <c r="A156" s="162"/>
      <c r="B156" s="163" t="s">
        <v>128</v>
      </c>
      <c r="C156" s="164">
        <v>450</v>
      </c>
      <c r="D156" s="164">
        <v>266</v>
      </c>
      <c r="E156" s="164">
        <v>757</v>
      </c>
      <c r="F156" s="164">
        <v>849</v>
      </c>
      <c r="G156" s="164">
        <v>723</v>
      </c>
      <c r="H156" s="164">
        <v>738</v>
      </c>
      <c r="I156" s="165">
        <f t="shared" si="41"/>
        <v>2.0746887966804906E-2</v>
      </c>
      <c r="J156" s="164">
        <f t="shared" si="40"/>
        <v>15</v>
      </c>
      <c r="K156" s="165">
        <f t="shared" si="42"/>
        <v>2.8906171663491424E-4</v>
      </c>
      <c r="L156" s="81"/>
    </row>
    <row r="157" spans="1:12" x14ac:dyDescent="0.25">
      <c r="A157" s="162"/>
      <c r="B157" s="163" t="s">
        <v>124</v>
      </c>
      <c r="C157" s="164">
        <v>275</v>
      </c>
      <c r="D157" s="164">
        <v>1515</v>
      </c>
      <c r="E157" s="164">
        <v>1047</v>
      </c>
      <c r="F157" s="164">
        <v>965</v>
      </c>
      <c r="G157" s="164">
        <v>1319</v>
      </c>
      <c r="H157" s="164">
        <v>592</v>
      </c>
      <c r="I157" s="165">
        <f t="shared" si="41"/>
        <v>-0.55117513267626994</v>
      </c>
      <c r="J157" s="164">
        <f t="shared" si="40"/>
        <v>-727</v>
      </c>
      <c r="K157" s="165">
        <f t="shared" si="42"/>
        <v>2.3187606537651659E-4</v>
      </c>
      <c r="L157" s="81"/>
    </row>
    <row r="158" spans="1:12" x14ac:dyDescent="0.25">
      <c r="A158" s="162"/>
      <c r="B158" s="163" t="s">
        <v>133</v>
      </c>
      <c r="C158" s="164">
        <v>8</v>
      </c>
      <c r="D158" s="164">
        <v>53</v>
      </c>
      <c r="E158" s="164">
        <v>483</v>
      </c>
      <c r="F158" s="164">
        <v>8</v>
      </c>
      <c r="G158" s="164">
        <v>12</v>
      </c>
      <c r="H158" s="164">
        <v>16</v>
      </c>
      <c r="I158" s="165">
        <f t="shared" si="41"/>
        <v>0.33333333333333326</v>
      </c>
      <c r="J158" s="164">
        <f t="shared" si="40"/>
        <v>4</v>
      </c>
      <c r="K158" s="165">
        <f t="shared" si="42"/>
        <v>6.2669206858517997E-6</v>
      </c>
      <c r="L158" s="81"/>
    </row>
    <row r="159" spans="1:12" x14ac:dyDescent="0.25">
      <c r="A159" s="162" t="s">
        <v>149</v>
      </c>
      <c r="B159" s="163" t="s">
        <v>136</v>
      </c>
      <c r="C159" s="164">
        <v>96</v>
      </c>
      <c r="D159" s="164">
        <v>17</v>
      </c>
      <c r="E159" s="164">
        <v>14</v>
      </c>
      <c r="F159" s="164">
        <v>5</v>
      </c>
      <c r="G159" s="164">
        <v>54</v>
      </c>
      <c r="H159" s="164">
        <v>4</v>
      </c>
      <c r="I159" s="165">
        <f t="shared" si="41"/>
        <v>-0.92592592592592593</v>
      </c>
      <c r="J159" s="164">
        <f t="shared" si="40"/>
        <v>-50</v>
      </c>
      <c r="K159" s="165">
        <f t="shared" si="42"/>
        <v>1.5667301714629499E-6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2817</v>
      </c>
      <c r="D160" s="169">
        <f t="shared" si="43"/>
        <v>3649</v>
      </c>
      <c r="E160" s="169">
        <f t="shared" si="43"/>
        <v>4767</v>
      </c>
      <c r="F160" s="169">
        <f t="shared" si="43"/>
        <v>5128</v>
      </c>
      <c r="G160" s="169">
        <f t="shared" si="43"/>
        <v>4695</v>
      </c>
      <c r="H160" s="169">
        <f t="shared" si="43"/>
        <v>3939</v>
      </c>
      <c r="I160" s="170">
        <f t="shared" si="41"/>
        <v>-0.16102236421725236</v>
      </c>
      <c r="J160" s="169">
        <f>H160-G160</f>
        <v>-756</v>
      </c>
      <c r="K160" s="170">
        <f t="shared" si="42"/>
        <v>1.54283753634814E-3</v>
      </c>
      <c r="L160" s="81"/>
    </row>
    <row r="161" spans="1:14" ht="6" customHeight="1" x14ac:dyDescent="0.25">
      <c r="A161" s="162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1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3BC64-9A4F-4196-9543-473B91732E7E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77"/>
      <c r="D3" s="277"/>
      <c r="E3" s="277"/>
      <c r="F3" s="277"/>
      <c r="G3" s="277"/>
      <c r="H3" s="277"/>
      <c r="I3" s="277"/>
      <c r="J3" s="277"/>
      <c r="K3" s="277"/>
    </row>
    <row r="4" spans="1:12" ht="6" customHeight="1" x14ac:dyDescent="0.25"/>
    <row r="5" spans="1:12" ht="15.75" x14ac:dyDescent="0.25">
      <c r="B5" s="145"/>
      <c r="C5" s="308" t="s">
        <v>45</v>
      </c>
      <c r="D5" s="309"/>
      <c r="E5" s="309"/>
      <c r="F5" s="309"/>
      <c r="G5" s="309"/>
      <c r="H5" s="309"/>
      <c r="I5" s="309"/>
      <c r="J5" s="309"/>
      <c r="K5" s="309"/>
    </row>
    <row r="6" spans="1:12" s="146" customFormat="1" ht="72" customHeight="1" x14ac:dyDescent="0.25">
      <c r="B6" s="147"/>
      <c r="C6" s="172" t="s">
        <v>274</v>
      </c>
      <c r="D6" s="172" t="s">
        <v>275</v>
      </c>
      <c r="E6" s="172" t="s">
        <v>276</v>
      </c>
      <c r="F6" s="172" t="s">
        <v>277</v>
      </c>
      <c r="G6" s="172" t="s">
        <v>278</v>
      </c>
      <c r="H6" s="172" t="s">
        <v>279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1715527</v>
      </c>
      <c r="D8" s="176">
        <v>11903772</v>
      </c>
      <c r="E8" s="176">
        <v>13789247</v>
      </c>
      <c r="F8" s="176">
        <v>14776511</v>
      </c>
      <c r="G8" s="176">
        <v>14247242</v>
      </c>
      <c r="H8" s="176">
        <v>13962054</v>
      </c>
      <c r="I8" s="177">
        <f>IFERROR(H8/G8-1,"-")</f>
        <v>-2.0017067162893754E-2</v>
      </c>
      <c r="J8" s="176">
        <f>H8-G8</f>
        <v>-285188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516183</v>
      </c>
      <c r="D9" s="160">
        <v>1344300</v>
      </c>
      <c r="E9" s="160">
        <v>1467257</v>
      </c>
      <c r="F9" s="160">
        <v>1447927</v>
      </c>
      <c r="G9" s="160">
        <v>1400626</v>
      </c>
      <c r="H9" s="160">
        <v>1412144</v>
      </c>
      <c r="I9" s="161">
        <f>IFERROR(H9/G9-1,"-")</f>
        <v>8.2234657931525845E-3</v>
      </c>
      <c r="J9" s="160">
        <f t="shared" ref="J9:J19" si="0">H9-G9</f>
        <v>11518</v>
      </c>
      <c r="K9" s="161">
        <f>H9/H$8</f>
        <v>0.10114156556048272</v>
      </c>
      <c r="L9" s="81"/>
    </row>
    <row r="10" spans="1:12" x14ac:dyDescent="0.25">
      <c r="A10" s="162" t="s">
        <v>108</v>
      </c>
      <c r="B10" s="163" t="s">
        <v>108</v>
      </c>
      <c r="C10" s="164">
        <v>321942</v>
      </c>
      <c r="D10" s="164">
        <v>394865</v>
      </c>
      <c r="E10" s="164">
        <v>439574</v>
      </c>
      <c r="F10" s="164">
        <v>447092</v>
      </c>
      <c r="G10" s="164">
        <v>387973</v>
      </c>
      <c r="H10" s="164">
        <v>399929</v>
      </c>
      <c r="I10" s="165">
        <f>IFERROR(H10/G10-1,"-")</f>
        <v>3.0816577442244641E-2</v>
      </c>
      <c r="J10" s="164">
        <f t="shared" si="0"/>
        <v>11956</v>
      </c>
      <c r="K10" s="165">
        <f>H10/H$8</f>
        <v>2.864399464434101E-2</v>
      </c>
      <c r="L10" s="81"/>
    </row>
    <row r="11" spans="1:12" x14ac:dyDescent="0.25">
      <c r="A11" s="162" t="s">
        <v>105</v>
      </c>
      <c r="B11" s="163" t="s">
        <v>105</v>
      </c>
      <c r="C11" s="164">
        <v>194241</v>
      </c>
      <c r="D11" s="164">
        <v>949435</v>
      </c>
      <c r="E11" s="164">
        <v>1027683</v>
      </c>
      <c r="F11" s="164">
        <v>1000835</v>
      </c>
      <c r="G11" s="164">
        <v>1012653</v>
      </c>
      <c r="H11" s="164">
        <v>1012215</v>
      </c>
      <c r="I11" s="165">
        <f>IFERROR(H11/G11-1,"-")</f>
        <v>-4.3252723292186435E-4</v>
      </c>
      <c r="J11" s="164">
        <f t="shared" si="0"/>
        <v>-438</v>
      </c>
      <c r="K11" s="165">
        <f>H11/H$8</f>
        <v>7.2497570916141701E-2</v>
      </c>
      <c r="L11" s="81"/>
    </row>
    <row r="12" spans="1:12" x14ac:dyDescent="0.25">
      <c r="A12" s="1"/>
      <c r="B12" s="159" t="s">
        <v>112</v>
      </c>
      <c r="C12" s="160">
        <v>1199344</v>
      </c>
      <c r="D12" s="160">
        <v>10559472</v>
      </c>
      <c r="E12" s="160">
        <v>12321990</v>
      </c>
      <c r="F12" s="160">
        <v>13328584</v>
      </c>
      <c r="G12" s="160">
        <v>12846616</v>
      </c>
      <c r="H12" s="160">
        <v>12549910</v>
      </c>
      <c r="I12" s="161">
        <f>IFERROR(H12/G12-1,"-")</f>
        <v>-2.3096043347135109E-2</v>
      </c>
      <c r="J12" s="160">
        <f t="shared" si="0"/>
        <v>-296706</v>
      </c>
      <c r="K12" s="161">
        <f>H12/H$8</f>
        <v>0.8988584344395173</v>
      </c>
      <c r="L12" s="81"/>
    </row>
    <row r="13" spans="1:12" s="57" customFormat="1" x14ac:dyDescent="0.25">
      <c r="A13" s="162"/>
      <c r="B13" s="163" t="s">
        <v>115</v>
      </c>
      <c r="C13" s="164">
        <v>86152</v>
      </c>
      <c r="D13" s="164">
        <v>4536259</v>
      </c>
      <c r="E13" s="164">
        <v>5228570</v>
      </c>
      <c r="F13" s="164">
        <v>5695876</v>
      </c>
      <c r="G13" s="164">
        <v>5566154</v>
      </c>
      <c r="H13" s="164">
        <v>5602918</v>
      </c>
      <c r="I13" s="165">
        <f t="shared" ref="I13:I20" si="1">IFERROR(H13/G13-1,"-")</f>
        <v>6.6049196626611906E-3</v>
      </c>
      <c r="J13" s="164">
        <f t="shared" si="0"/>
        <v>36764</v>
      </c>
      <c r="K13" s="165">
        <f t="shared" ref="K13:K20" si="2">H13/H$8</f>
        <v>0.40129611302176599</v>
      </c>
      <c r="L13" s="166"/>
    </row>
    <row r="14" spans="1:12" s="57" customFormat="1" x14ac:dyDescent="0.25">
      <c r="A14" s="162"/>
      <c r="B14" s="163" t="s">
        <v>118</v>
      </c>
      <c r="C14" s="164">
        <v>202491</v>
      </c>
      <c r="D14" s="164">
        <v>1276733</v>
      </c>
      <c r="E14" s="164">
        <v>1551064</v>
      </c>
      <c r="F14" s="164">
        <v>1699785</v>
      </c>
      <c r="G14" s="164">
        <v>1583520</v>
      </c>
      <c r="H14" s="164">
        <v>1467175</v>
      </c>
      <c r="I14" s="165">
        <f t="shared" si="1"/>
        <v>-7.3472390623421258E-2</v>
      </c>
      <c r="J14" s="164">
        <f t="shared" si="0"/>
        <v>-116345</v>
      </c>
      <c r="K14" s="165">
        <f t="shared" si="2"/>
        <v>0.10508303434437369</v>
      </c>
      <c r="L14" s="166"/>
    </row>
    <row r="15" spans="1:12" x14ac:dyDescent="0.25">
      <c r="A15" s="162"/>
      <c r="B15" s="163" t="s">
        <v>121</v>
      </c>
      <c r="C15" s="164">
        <v>201682</v>
      </c>
      <c r="D15" s="164">
        <v>524499</v>
      </c>
      <c r="E15" s="164">
        <v>647197</v>
      </c>
      <c r="F15" s="164">
        <v>705593</v>
      </c>
      <c r="G15" s="164">
        <v>650452</v>
      </c>
      <c r="H15" s="164">
        <v>626361</v>
      </c>
      <c r="I15" s="165">
        <f t="shared" si="1"/>
        <v>-3.7037321739344375E-2</v>
      </c>
      <c r="J15" s="164">
        <f t="shared" si="0"/>
        <v>-24091</v>
      </c>
      <c r="K15" s="165">
        <f t="shared" si="2"/>
        <v>4.4861665769234241E-2</v>
      </c>
      <c r="L15" s="81"/>
    </row>
    <row r="16" spans="1:12" x14ac:dyDescent="0.25">
      <c r="A16" s="162"/>
      <c r="B16" s="163" t="s">
        <v>128</v>
      </c>
      <c r="C16" s="164">
        <v>23025</v>
      </c>
      <c r="D16" s="164">
        <v>538588</v>
      </c>
      <c r="E16" s="164">
        <v>497956</v>
      </c>
      <c r="F16" s="164">
        <v>547473</v>
      </c>
      <c r="G16" s="164">
        <v>508597</v>
      </c>
      <c r="H16" s="164">
        <v>504910</v>
      </c>
      <c r="I16" s="165">
        <f t="shared" si="1"/>
        <v>-7.2493545970582218E-3</v>
      </c>
      <c r="J16" s="164">
        <f t="shared" si="0"/>
        <v>-3687</v>
      </c>
      <c r="K16" s="165">
        <f t="shared" si="2"/>
        <v>3.616301727525191E-2</v>
      </c>
      <c r="L16" s="81"/>
    </row>
    <row r="17" spans="1:12" x14ac:dyDescent="0.25">
      <c r="A17" s="162"/>
      <c r="B17" s="163" t="s">
        <v>124</v>
      </c>
      <c r="C17" s="164">
        <v>61964</v>
      </c>
      <c r="D17" s="164">
        <v>475192</v>
      </c>
      <c r="E17" s="164">
        <v>466874</v>
      </c>
      <c r="F17" s="164">
        <v>500495</v>
      </c>
      <c r="G17" s="164">
        <v>456482</v>
      </c>
      <c r="H17" s="164">
        <v>463061</v>
      </c>
      <c r="I17" s="165">
        <f t="shared" si="1"/>
        <v>1.441239742202316E-2</v>
      </c>
      <c r="J17" s="164">
        <f t="shared" si="0"/>
        <v>6579</v>
      </c>
      <c r="K17" s="165">
        <f t="shared" si="2"/>
        <v>3.3165678918015931E-2</v>
      </c>
      <c r="L17" s="81"/>
    </row>
    <row r="18" spans="1:12" x14ac:dyDescent="0.25">
      <c r="A18" s="162"/>
      <c r="B18" s="163" t="s">
        <v>133</v>
      </c>
      <c r="C18" s="164">
        <v>3093</v>
      </c>
      <c r="D18" s="164">
        <v>257029</v>
      </c>
      <c r="E18" s="164">
        <v>324909</v>
      </c>
      <c r="F18" s="164">
        <v>302900</v>
      </c>
      <c r="G18" s="164">
        <v>294934</v>
      </c>
      <c r="H18" s="164">
        <v>260860</v>
      </c>
      <c r="I18" s="165">
        <f t="shared" si="1"/>
        <v>-0.11553093234418543</v>
      </c>
      <c r="J18" s="164">
        <f t="shared" si="0"/>
        <v>-34074</v>
      </c>
      <c r="K18" s="165">
        <f t="shared" si="2"/>
        <v>1.8683497428100479E-2</v>
      </c>
      <c r="L18" s="81"/>
    </row>
    <row r="19" spans="1:12" x14ac:dyDescent="0.25">
      <c r="A19" s="162" t="s">
        <v>149</v>
      </c>
      <c r="B19" s="163" t="s">
        <v>136</v>
      </c>
      <c r="C19" s="164">
        <v>19836</v>
      </c>
      <c r="D19" s="164">
        <v>202244</v>
      </c>
      <c r="E19" s="164">
        <v>297195</v>
      </c>
      <c r="F19" s="164">
        <v>322112</v>
      </c>
      <c r="G19" s="164">
        <v>272435</v>
      </c>
      <c r="H19" s="164">
        <v>258733</v>
      </c>
      <c r="I19" s="165">
        <f t="shared" si="1"/>
        <v>-5.0294565676216374E-2</v>
      </c>
      <c r="J19" s="164">
        <f t="shared" si="0"/>
        <v>-13702</v>
      </c>
      <c r="K19" s="165">
        <f t="shared" si="2"/>
        <v>1.8531155945966115E-2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601101</v>
      </c>
      <c r="D20" s="169">
        <f t="shared" si="3"/>
        <v>2748928</v>
      </c>
      <c r="E20" s="169">
        <f t="shared" si="3"/>
        <v>3308225</v>
      </c>
      <c r="F20" s="169">
        <f t="shared" si="3"/>
        <v>3554350</v>
      </c>
      <c r="G20" s="169">
        <f t="shared" si="3"/>
        <v>3514042</v>
      </c>
      <c r="H20" s="169">
        <f t="shared" si="3"/>
        <v>3365892</v>
      </c>
      <c r="I20" s="170">
        <f t="shared" si="1"/>
        <v>-4.2159427804220884E-2</v>
      </c>
      <c r="J20" s="169">
        <f>H20-G20</f>
        <v>-148150</v>
      </c>
      <c r="K20" s="170">
        <f t="shared" si="2"/>
        <v>0.24107427173680893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667222</v>
      </c>
      <c r="D22" s="176">
        <v>4868672</v>
      </c>
      <c r="E22" s="176">
        <v>5427808</v>
      </c>
      <c r="F22" s="176">
        <v>5661261</v>
      </c>
      <c r="G22" s="176">
        <v>5369729</v>
      </c>
      <c r="H22" s="176">
        <v>5401457</v>
      </c>
      <c r="I22" s="177">
        <f>IFERROR(H22/G22-1,"-")</f>
        <v>5.908678072952922E-3</v>
      </c>
      <c r="J22" s="176">
        <f>H22-G22</f>
        <v>31728</v>
      </c>
      <c r="K22" s="177">
        <f>H22/H$8</f>
        <v>0.38686693232958419</v>
      </c>
      <c r="L22" s="81"/>
    </row>
    <row r="23" spans="1:12" x14ac:dyDescent="0.25">
      <c r="A23" s="162" t="s">
        <v>101</v>
      </c>
      <c r="B23" s="159" t="s">
        <v>102</v>
      </c>
      <c r="C23" s="160">
        <v>184622</v>
      </c>
      <c r="D23" s="160">
        <v>272109</v>
      </c>
      <c r="E23" s="160">
        <v>252019</v>
      </c>
      <c r="F23" s="160">
        <v>229205</v>
      </c>
      <c r="G23" s="160">
        <v>197743</v>
      </c>
      <c r="H23" s="160">
        <v>196311</v>
      </c>
      <c r="I23" s="161">
        <f>IFERROR(H23/G23-1,"-")</f>
        <v>-7.241722842275089E-3</v>
      </c>
      <c r="J23" s="160">
        <f t="shared" ref="J23:J33" si="4">H23-G23</f>
        <v>-1432</v>
      </c>
      <c r="K23" s="161">
        <f>H23/H$8</f>
        <v>1.4060323789035625E-2</v>
      </c>
      <c r="L23" s="81"/>
    </row>
    <row r="24" spans="1:12" x14ac:dyDescent="0.25">
      <c r="A24" s="162" t="s">
        <v>108</v>
      </c>
      <c r="B24" s="163" t="s">
        <v>108</v>
      </c>
      <c r="C24" s="164">
        <v>99524</v>
      </c>
      <c r="D24" s="164">
        <v>88440</v>
      </c>
      <c r="E24" s="164">
        <v>85746</v>
      </c>
      <c r="F24" s="164">
        <v>73923</v>
      </c>
      <c r="G24" s="164">
        <v>61518</v>
      </c>
      <c r="H24" s="164">
        <v>59095</v>
      </c>
      <c r="I24" s="165">
        <f>IFERROR(H24/G24-1,"-")</f>
        <v>-3.9386846126337027E-2</v>
      </c>
      <c r="J24" s="164">
        <f t="shared" si="4"/>
        <v>-2423</v>
      </c>
      <c r="K24" s="165">
        <f>H24/H$8</f>
        <v>4.2325434352280828E-3</v>
      </c>
      <c r="L24" s="81"/>
    </row>
    <row r="25" spans="1:12" x14ac:dyDescent="0.25">
      <c r="A25" s="162" t="s">
        <v>105</v>
      </c>
      <c r="B25" s="163" t="s">
        <v>105</v>
      </c>
      <c r="C25" s="164">
        <v>85098</v>
      </c>
      <c r="D25" s="164">
        <v>183669</v>
      </c>
      <c r="E25" s="164">
        <v>166273</v>
      </c>
      <c r="F25" s="164">
        <v>155282</v>
      </c>
      <c r="G25" s="164">
        <v>136225</v>
      </c>
      <c r="H25" s="164">
        <v>137216</v>
      </c>
      <c r="I25" s="165">
        <f>IFERROR(H25/G25-1,"-")</f>
        <v>7.2747293081298903E-3</v>
      </c>
      <c r="J25" s="164">
        <f t="shared" si="4"/>
        <v>991</v>
      </c>
      <c r="K25" s="165">
        <f>H25/H$8</f>
        <v>9.8277803538075418E-3</v>
      </c>
      <c r="L25" s="81"/>
    </row>
    <row r="26" spans="1:12" x14ac:dyDescent="0.25">
      <c r="A26" s="162"/>
      <c r="B26" s="159" t="s">
        <v>112</v>
      </c>
      <c r="C26" s="160">
        <v>482600</v>
      </c>
      <c r="D26" s="160">
        <v>4596563</v>
      </c>
      <c r="E26" s="160">
        <v>5175789</v>
      </c>
      <c r="F26" s="160">
        <v>5432056</v>
      </c>
      <c r="G26" s="160">
        <v>5171986</v>
      </c>
      <c r="H26" s="160">
        <v>5205146</v>
      </c>
      <c r="I26" s="161">
        <f>IFERROR(H26/G26-1,"-")</f>
        <v>6.4114636041163742E-3</v>
      </c>
      <c r="J26" s="160">
        <f t="shared" si="4"/>
        <v>33160</v>
      </c>
      <c r="K26" s="161">
        <f>H26/H$8</f>
        <v>0.37280660854054853</v>
      </c>
      <c r="L26" s="81"/>
    </row>
    <row r="27" spans="1:12" s="57" customFormat="1" x14ac:dyDescent="0.25">
      <c r="A27" s="162"/>
      <c r="B27" s="163" t="s">
        <v>115</v>
      </c>
      <c r="C27" s="164">
        <v>24257</v>
      </c>
      <c r="D27" s="164">
        <v>2136550</v>
      </c>
      <c r="E27" s="164">
        <v>2475763</v>
      </c>
      <c r="F27" s="164">
        <v>2621459</v>
      </c>
      <c r="G27" s="164">
        <v>2546762</v>
      </c>
      <c r="H27" s="164">
        <v>2590923</v>
      </c>
      <c r="I27" s="165">
        <f t="shared" ref="I27:I34" si="5">IFERROR(H27/G27-1,"-")</f>
        <v>1.734005768893998E-2</v>
      </c>
      <c r="J27" s="164">
        <f t="shared" si="4"/>
        <v>44161</v>
      </c>
      <c r="K27" s="165">
        <f t="shared" ref="K27:K34" si="6">H27/H$8</f>
        <v>0.18556889981946784</v>
      </c>
      <c r="L27" s="166"/>
    </row>
    <row r="28" spans="1:12" s="57" customFormat="1" x14ac:dyDescent="0.25">
      <c r="A28" s="162"/>
      <c r="B28" s="163" t="s">
        <v>118</v>
      </c>
      <c r="C28" s="164">
        <v>76663</v>
      </c>
      <c r="D28" s="164">
        <v>550158</v>
      </c>
      <c r="E28" s="164">
        <v>613528</v>
      </c>
      <c r="F28" s="164">
        <v>624862</v>
      </c>
      <c r="G28" s="164">
        <v>568315</v>
      </c>
      <c r="H28" s="164">
        <v>542149</v>
      </c>
      <c r="I28" s="165">
        <f t="shared" si="5"/>
        <v>-4.6041367903363439E-2</v>
      </c>
      <c r="J28" s="164">
        <f t="shared" si="4"/>
        <v>-26166</v>
      </c>
      <c r="K28" s="165">
        <f t="shared" si="6"/>
        <v>3.8830174987147303E-2</v>
      </c>
      <c r="L28" s="166"/>
    </row>
    <row r="29" spans="1:12" x14ac:dyDescent="0.25">
      <c r="A29" s="162"/>
      <c r="B29" s="163" t="s">
        <v>121</v>
      </c>
      <c r="C29" s="164">
        <v>88039</v>
      </c>
      <c r="D29" s="164">
        <v>202685</v>
      </c>
      <c r="E29" s="164">
        <v>226566</v>
      </c>
      <c r="F29" s="164">
        <v>239585</v>
      </c>
      <c r="G29" s="164">
        <v>175682</v>
      </c>
      <c r="H29" s="164">
        <v>191658</v>
      </c>
      <c r="I29" s="165">
        <f t="shared" si="5"/>
        <v>9.0937033959085145E-2</v>
      </c>
      <c r="J29" s="164">
        <f t="shared" si="4"/>
        <v>15976</v>
      </c>
      <c r="K29" s="165">
        <f t="shared" si="6"/>
        <v>1.3727063367610525E-2</v>
      </c>
      <c r="L29" s="81"/>
    </row>
    <row r="30" spans="1:12" x14ac:dyDescent="0.25">
      <c r="A30" s="162"/>
      <c r="B30" s="163" t="s">
        <v>128</v>
      </c>
      <c r="C30" s="164">
        <v>10166</v>
      </c>
      <c r="D30" s="164">
        <v>256961</v>
      </c>
      <c r="E30" s="164">
        <v>217666</v>
      </c>
      <c r="F30" s="164">
        <v>227896</v>
      </c>
      <c r="G30" s="164">
        <v>217547</v>
      </c>
      <c r="H30" s="164">
        <v>223378</v>
      </c>
      <c r="I30" s="165">
        <f t="shared" si="5"/>
        <v>2.6803403402483106E-2</v>
      </c>
      <c r="J30" s="164">
        <f t="shared" si="4"/>
        <v>5831</v>
      </c>
      <c r="K30" s="165">
        <f t="shared" si="6"/>
        <v>1.5998935400192552E-2</v>
      </c>
      <c r="L30" s="81"/>
    </row>
    <row r="31" spans="1:12" x14ac:dyDescent="0.25">
      <c r="A31" s="162"/>
      <c r="B31" s="163" t="s">
        <v>124</v>
      </c>
      <c r="C31" s="164">
        <v>35310</v>
      </c>
      <c r="D31" s="164">
        <v>284548</v>
      </c>
      <c r="E31" s="164">
        <v>252681</v>
      </c>
      <c r="F31" s="164">
        <v>263789</v>
      </c>
      <c r="G31" s="164">
        <v>253921</v>
      </c>
      <c r="H31" s="164">
        <v>258980</v>
      </c>
      <c r="I31" s="165">
        <f t="shared" si="5"/>
        <v>1.9923519519850608E-2</v>
      </c>
      <c r="J31" s="164">
        <f t="shared" si="4"/>
        <v>5059</v>
      </c>
      <c r="K31" s="165">
        <f t="shared" si="6"/>
        <v>1.8548846752777206E-2</v>
      </c>
      <c r="L31" s="81"/>
    </row>
    <row r="32" spans="1:12" x14ac:dyDescent="0.25">
      <c r="A32" s="162"/>
      <c r="B32" s="163" t="s">
        <v>133</v>
      </c>
      <c r="C32" s="164">
        <v>762</v>
      </c>
      <c r="D32" s="164">
        <v>98979</v>
      </c>
      <c r="E32" s="164">
        <v>112165</v>
      </c>
      <c r="F32" s="164">
        <v>104947</v>
      </c>
      <c r="G32" s="164">
        <v>98039</v>
      </c>
      <c r="H32" s="164">
        <v>102735</v>
      </c>
      <c r="I32" s="165">
        <f t="shared" si="5"/>
        <v>4.7899305378471757E-2</v>
      </c>
      <c r="J32" s="164">
        <f t="shared" si="4"/>
        <v>4696</v>
      </c>
      <c r="K32" s="165">
        <f t="shared" si="6"/>
        <v>7.3581580475193696E-3</v>
      </c>
      <c r="L32" s="81"/>
    </row>
    <row r="33" spans="1:12" x14ac:dyDescent="0.25">
      <c r="A33" s="162" t="s">
        <v>149</v>
      </c>
      <c r="B33" s="163" t="s">
        <v>136</v>
      </c>
      <c r="C33" s="164">
        <v>2423</v>
      </c>
      <c r="D33" s="164">
        <v>60418</v>
      </c>
      <c r="E33" s="164">
        <v>99402</v>
      </c>
      <c r="F33" s="164">
        <v>96944</v>
      </c>
      <c r="G33" s="164">
        <v>83324</v>
      </c>
      <c r="H33" s="164">
        <v>84684</v>
      </c>
      <c r="I33" s="165">
        <f t="shared" si="5"/>
        <v>1.6321828044741027E-2</v>
      </c>
      <c r="J33" s="164">
        <f t="shared" si="4"/>
        <v>1360</v>
      </c>
      <c r="K33" s="165">
        <f t="shared" si="6"/>
        <v>6.0652966963170322E-3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244980</v>
      </c>
      <c r="D34" s="169">
        <f t="shared" si="7"/>
        <v>1006264</v>
      </c>
      <c r="E34" s="169">
        <f t="shared" si="7"/>
        <v>1178018</v>
      </c>
      <c r="F34" s="169">
        <f t="shared" si="7"/>
        <v>1252574</v>
      </c>
      <c r="G34" s="169">
        <f t="shared" si="7"/>
        <v>1228396</v>
      </c>
      <c r="H34" s="169">
        <f t="shared" si="7"/>
        <v>1210639</v>
      </c>
      <c r="I34" s="170">
        <f t="shared" si="5"/>
        <v>-1.4455436194842686E-2</v>
      </c>
      <c r="J34" s="169">
        <f>H34-G34</f>
        <v>-17757</v>
      </c>
      <c r="K34" s="170">
        <f t="shared" si="6"/>
        <v>8.6709233469516728E-2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321425</v>
      </c>
      <c r="D36" s="176">
        <v>3311807</v>
      </c>
      <c r="E36" s="176">
        <v>3819949</v>
      </c>
      <c r="F36" s="176">
        <v>4063149</v>
      </c>
      <c r="G36" s="176">
        <v>4012752</v>
      </c>
      <c r="H36" s="176">
        <v>3983208</v>
      </c>
      <c r="I36" s="177">
        <f>IFERROR(H36/G36-1,"-")</f>
        <v>-7.3625282599074637E-3</v>
      </c>
      <c r="J36" s="176">
        <f>H36-G36</f>
        <v>-29544</v>
      </c>
      <c r="K36" s="177">
        <f>H36/H$8</f>
        <v>0.28528811018779904</v>
      </c>
      <c r="L36" s="81"/>
    </row>
    <row r="37" spans="1:12" x14ac:dyDescent="0.25">
      <c r="A37" s="162" t="s">
        <v>101</v>
      </c>
      <c r="B37" s="159" t="s">
        <v>102</v>
      </c>
      <c r="C37" s="160">
        <v>56953</v>
      </c>
      <c r="D37" s="160">
        <v>157978</v>
      </c>
      <c r="E37" s="160">
        <v>152827</v>
      </c>
      <c r="F37" s="160">
        <v>175711</v>
      </c>
      <c r="G37" s="160">
        <v>183221</v>
      </c>
      <c r="H37" s="160">
        <v>203844</v>
      </c>
      <c r="I37" s="161">
        <f>IFERROR(H37/G37-1,"-")</f>
        <v>0.11255805830117738</v>
      </c>
      <c r="J37" s="160">
        <f t="shared" ref="J37:J47" si="8">H37-G37</f>
        <v>20623</v>
      </c>
      <c r="K37" s="161">
        <f>H37/H$8</f>
        <v>1.4599857585424036E-2</v>
      </c>
      <c r="L37" s="81"/>
    </row>
    <row r="38" spans="1:12" x14ac:dyDescent="0.25">
      <c r="A38" s="162" t="s">
        <v>108</v>
      </c>
      <c r="B38" s="163" t="s">
        <v>108</v>
      </c>
      <c r="C38" s="164">
        <v>38823</v>
      </c>
      <c r="D38" s="164">
        <v>51406</v>
      </c>
      <c r="E38" s="164">
        <v>43444</v>
      </c>
      <c r="F38" s="164">
        <v>78610</v>
      </c>
      <c r="G38" s="164">
        <v>67635</v>
      </c>
      <c r="H38" s="164">
        <v>87252</v>
      </c>
      <c r="I38" s="165">
        <f>IFERROR(H38/G38-1,"-")</f>
        <v>0.2900421379463296</v>
      </c>
      <c r="J38" s="164">
        <f t="shared" si="8"/>
        <v>19617</v>
      </c>
      <c r="K38" s="165">
        <f>H38/H$8</f>
        <v>6.2492237889926507E-3</v>
      </c>
      <c r="L38" s="81"/>
    </row>
    <row r="39" spans="1:12" x14ac:dyDescent="0.25">
      <c r="A39" s="162" t="s">
        <v>105</v>
      </c>
      <c r="B39" s="163" t="s">
        <v>105</v>
      </c>
      <c r="C39" s="164">
        <v>18130</v>
      </c>
      <c r="D39" s="164">
        <v>106572</v>
      </c>
      <c r="E39" s="164">
        <v>109383</v>
      </c>
      <c r="F39" s="164">
        <v>97101</v>
      </c>
      <c r="G39" s="164">
        <v>115586</v>
      </c>
      <c r="H39" s="164">
        <v>116592</v>
      </c>
      <c r="I39" s="165">
        <f>IFERROR(H39/G39-1,"-")</f>
        <v>8.7034761995397059E-3</v>
      </c>
      <c r="J39" s="164">
        <f t="shared" si="8"/>
        <v>1006</v>
      </c>
      <c r="K39" s="165">
        <f>H39/H$8</f>
        <v>8.3506337964313841E-3</v>
      </c>
      <c r="L39" s="81"/>
    </row>
    <row r="40" spans="1:12" x14ac:dyDescent="0.25">
      <c r="A40" s="162"/>
      <c r="B40" s="159" t="s">
        <v>112</v>
      </c>
      <c r="C40" s="160">
        <v>264472</v>
      </c>
      <c r="D40" s="160">
        <v>3153829</v>
      </c>
      <c r="E40" s="160">
        <v>3667122</v>
      </c>
      <c r="F40" s="160">
        <v>3887438</v>
      </c>
      <c r="G40" s="160">
        <v>3829531</v>
      </c>
      <c r="H40" s="160">
        <v>3779364</v>
      </c>
      <c r="I40" s="161">
        <f>IFERROR(H40/G40-1,"-")</f>
        <v>-1.310003757640299E-2</v>
      </c>
      <c r="J40" s="160">
        <f t="shared" si="8"/>
        <v>-50167</v>
      </c>
      <c r="K40" s="161">
        <f>H40/H$8</f>
        <v>0.270688252602375</v>
      </c>
      <c r="L40" s="81"/>
    </row>
    <row r="41" spans="1:12" s="57" customFormat="1" x14ac:dyDescent="0.25">
      <c r="A41" s="162"/>
      <c r="B41" s="163" t="s">
        <v>115</v>
      </c>
      <c r="C41" s="164">
        <v>14341</v>
      </c>
      <c r="D41" s="164">
        <v>1455449</v>
      </c>
      <c r="E41" s="164">
        <v>1674789</v>
      </c>
      <c r="F41" s="164">
        <v>1832086</v>
      </c>
      <c r="G41" s="164">
        <v>1818139</v>
      </c>
      <c r="H41" s="164">
        <v>1829595</v>
      </c>
      <c r="I41" s="165">
        <f t="shared" ref="I41:I48" si="9">IFERROR(H41/G41-1,"-")</f>
        <v>6.3009483873344152E-3</v>
      </c>
      <c r="J41" s="164">
        <f t="shared" si="8"/>
        <v>11456</v>
      </c>
      <c r="K41" s="165">
        <f t="shared" ref="K41:K48" si="10">H41/H$8</f>
        <v>0.1310405331479165</v>
      </c>
      <c r="L41" s="166"/>
    </row>
    <row r="42" spans="1:12" s="57" customFormat="1" x14ac:dyDescent="0.25">
      <c r="A42" s="162"/>
      <c r="B42" s="163" t="s">
        <v>118</v>
      </c>
      <c r="C42" s="164">
        <v>23576</v>
      </c>
      <c r="D42" s="164">
        <v>125696</v>
      </c>
      <c r="E42" s="164">
        <v>157084</v>
      </c>
      <c r="F42" s="164">
        <v>156354</v>
      </c>
      <c r="G42" s="164">
        <v>151841</v>
      </c>
      <c r="H42" s="164">
        <v>162930</v>
      </c>
      <c r="I42" s="165">
        <f t="shared" si="9"/>
        <v>7.3030340948755601E-2</v>
      </c>
      <c r="J42" s="164">
        <f t="shared" si="8"/>
        <v>11089</v>
      </c>
      <c r="K42" s="165">
        <f t="shared" si="10"/>
        <v>1.1669486452351495E-2</v>
      </c>
      <c r="L42" s="166"/>
    </row>
    <row r="43" spans="1:12" x14ac:dyDescent="0.25">
      <c r="A43" s="162"/>
      <c r="B43" s="163" t="s">
        <v>121</v>
      </c>
      <c r="C43" s="164">
        <v>31302</v>
      </c>
      <c r="D43" s="164">
        <v>77108</v>
      </c>
      <c r="E43" s="164">
        <v>103262</v>
      </c>
      <c r="F43" s="164">
        <v>99506</v>
      </c>
      <c r="G43" s="164">
        <v>100848</v>
      </c>
      <c r="H43" s="164">
        <v>108426</v>
      </c>
      <c r="I43" s="165">
        <f t="shared" si="9"/>
        <v>7.5142789148024747E-2</v>
      </c>
      <c r="J43" s="164">
        <f t="shared" si="8"/>
        <v>7578</v>
      </c>
      <c r="K43" s="165">
        <f t="shared" si="10"/>
        <v>7.7657628311708291E-3</v>
      </c>
      <c r="L43" s="81"/>
    </row>
    <row r="44" spans="1:12" x14ac:dyDescent="0.25">
      <c r="A44" s="162"/>
      <c r="B44" s="163" t="s">
        <v>128</v>
      </c>
      <c r="C44" s="164">
        <v>5244</v>
      </c>
      <c r="D44" s="164">
        <v>188142</v>
      </c>
      <c r="E44" s="164">
        <v>187792</v>
      </c>
      <c r="F44" s="164">
        <v>196939</v>
      </c>
      <c r="G44" s="164">
        <v>177814</v>
      </c>
      <c r="H44" s="164">
        <v>186082</v>
      </c>
      <c r="I44" s="165">
        <f t="shared" si="9"/>
        <v>4.6498026027196993E-2</v>
      </c>
      <c r="J44" s="164">
        <f t="shared" si="8"/>
        <v>8268</v>
      </c>
      <c r="K44" s="165">
        <f t="shared" si="10"/>
        <v>1.332769519441767E-2</v>
      </c>
      <c r="L44" s="81"/>
    </row>
    <row r="45" spans="1:12" x14ac:dyDescent="0.25">
      <c r="A45" s="162"/>
      <c r="B45" s="163" t="s">
        <v>124</v>
      </c>
      <c r="C45" s="164">
        <v>7762</v>
      </c>
      <c r="D45" s="164">
        <v>122122</v>
      </c>
      <c r="E45" s="164">
        <v>144557</v>
      </c>
      <c r="F45" s="164">
        <v>157718</v>
      </c>
      <c r="G45" s="164">
        <v>130799</v>
      </c>
      <c r="H45" s="164">
        <v>136930</v>
      </c>
      <c r="I45" s="165">
        <f t="shared" si="9"/>
        <v>4.6873447044702088E-2</v>
      </c>
      <c r="J45" s="164">
        <f t="shared" si="8"/>
        <v>6131</v>
      </c>
      <c r="K45" s="165">
        <f t="shared" si="10"/>
        <v>9.8072962617104902E-3</v>
      </c>
      <c r="L45" s="81"/>
    </row>
    <row r="46" spans="1:12" x14ac:dyDescent="0.25">
      <c r="A46" s="162"/>
      <c r="B46" s="163" t="s">
        <v>133</v>
      </c>
      <c r="C46" s="164">
        <v>950</v>
      </c>
      <c r="D46" s="164">
        <v>101728</v>
      </c>
      <c r="E46" s="164">
        <v>114789</v>
      </c>
      <c r="F46" s="164">
        <v>109100</v>
      </c>
      <c r="G46" s="164">
        <v>116737</v>
      </c>
      <c r="H46" s="164">
        <v>89892</v>
      </c>
      <c r="I46" s="165">
        <f t="shared" si="9"/>
        <v>-0.22996136614783658</v>
      </c>
      <c r="J46" s="164">
        <f t="shared" si="8"/>
        <v>-26845</v>
      </c>
      <c r="K46" s="165">
        <f t="shared" si="10"/>
        <v>6.4383077160423529E-3</v>
      </c>
      <c r="L46" s="81"/>
    </row>
    <row r="47" spans="1:12" x14ac:dyDescent="0.25">
      <c r="A47" s="162" t="s">
        <v>149</v>
      </c>
      <c r="B47" s="163" t="s">
        <v>136</v>
      </c>
      <c r="C47" s="164">
        <v>14076</v>
      </c>
      <c r="D47" s="164">
        <v>97230</v>
      </c>
      <c r="E47" s="164">
        <v>120998</v>
      </c>
      <c r="F47" s="164">
        <v>135388</v>
      </c>
      <c r="G47" s="164">
        <v>116123</v>
      </c>
      <c r="H47" s="164">
        <v>100112</v>
      </c>
      <c r="I47" s="165">
        <f t="shared" si="9"/>
        <v>-0.13787966208244706</v>
      </c>
      <c r="J47" s="164">
        <f t="shared" si="8"/>
        <v>-16011</v>
      </c>
      <c r="K47" s="165">
        <f t="shared" si="10"/>
        <v>7.170291706363548E-3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167221</v>
      </c>
      <c r="D48" s="169">
        <f t="shared" si="11"/>
        <v>986354</v>
      </c>
      <c r="E48" s="169">
        <f t="shared" si="11"/>
        <v>1163851</v>
      </c>
      <c r="F48" s="169">
        <f t="shared" si="11"/>
        <v>1200347</v>
      </c>
      <c r="G48" s="169">
        <f t="shared" si="11"/>
        <v>1217230</v>
      </c>
      <c r="H48" s="169">
        <f t="shared" si="11"/>
        <v>1165397</v>
      </c>
      <c r="I48" s="170">
        <f t="shared" si="9"/>
        <v>-4.2582749357147009E-2</v>
      </c>
      <c r="J48" s="169">
        <f>H48-G48</f>
        <v>-51833</v>
      </c>
      <c r="K48" s="170">
        <f t="shared" si="10"/>
        <v>8.3468879292402112E-2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15769</v>
      </c>
      <c r="D50" s="176">
        <v>67370</v>
      </c>
      <c r="E50" s="176">
        <v>76289</v>
      </c>
      <c r="F50" s="176">
        <v>81406</v>
      </c>
      <c r="G50" s="176">
        <v>80713</v>
      </c>
      <c r="H50" s="176">
        <v>78069</v>
      </c>
      <c r="I50" s="177">
        <f>IFERROR(H50/G50-1,"-")</f>
        <v>-3.2758043933443171E-2</v>
      </c>
      <c r="J50" s="176">
        <f>H50-G50</f>
        <v>-2644</v>
      </c>
      <c r="K50" s="177">
        <f>H50/H$8</f>
        <v>5.591512538198176E-3</v>
      </c>
      <c r="L50" s="81"/>
    </row>
    <row r="51" spans="1:12" x14ac:dyDescent="0.25">
      <c r="A51" s="162" t="s">
        <v>101</v>
      </c>
      <c r="B51" s="159" t="s">
        <v>102</v>
      </c>
      <c r="C51" s="160">
        <v>3267</v>
      </c>
      <c r="D51" s="160">
        <v>5646</v>
      </c>
      <c r="E51" s="160">
        <v>20111</v>
      </c>
      <c r="F51" s="160">
        <v>13982</v>
      </c>
      <c r="G51" s="160">
        <v>8503</v>
      </c>
      <c r="H51" s="160">
        <v>14767</v>
      </c>
      <c r="I51" s="161">
        <f>IFERROR(H51/G51-1,"-")</f>
        <v>0.73668117135128774</v>
      </c>
      <c r="J51" s="160">
        <f t="shared" ref="J51:J61" si="12">H51-G51</f>
        <v>6264</v>
      </c>
      <c r="K51" s="161">
        <f>H51/H$8</f>
        <v>1.0576524055844506E-3</v>
      </c>
      <c r="L51" s="81"/>
    </row>
    <row r="52" spans="1:12" x14ac:dyDescent="0.25">
      <c r="A52" s="162" t="s">
        <v>108</v>
      </c>
      <c r="B52" s="163" t="s">
        <v>108</v>
      </c>
      <c r="C52" s="164">
        <v>1979</v>
      </c>
      <c r="D52" s="164">
        <v>872</v>
      </c>
      <c r="E52" s="164">
        <v>13917</v>
      </c>
      <c r="F52" s="164">
        <v>7798</v>
      </c>
      <c r="G52" s="164">
        <v>4265</v>
      </c>
      <c r="H52" s="164">
        <v>4244</v>
      </c>
      <c r="I52" s="165">
        <f>IFERROR(H52/G52-1,"-")</f>
        <v>-4.9237983587339107E-3</v>
      </c>
      <c r="J52" s="164">
        <f t="shared" si="12"/>
        <v>-21</v>
      </c>
      <c r="K52" s="165">
        <f>H52/H$8</f>
        <v>3.03966737272324E-4</v>
      </c>
      <c r="L52" s="81"/>
    </row>
    <row r="53" spans="1:12" x14ac:dyDescent="0.25">
      <c r="A53" s="162" t="s">
        <v>105</v>
      </c>
      <c r="B53" s="163" t="s">
        <v>105</v>
      </c>
      <c r="C53" s="164">
        <v>1288</v>
      </c>
      <c r="D53" s="164">
        <v>4774</v>
      </c>
      <c r="E53" s="164">
        <v>6194</v>
      </c>
      <c r="F53" s="164">
        <v>6184</v>
      </c>
      <c r="G53" s="164">
        <v>4238</v>
      </c>
      <c r="H53" s="164">
        <v>10523</v>
      </c>
      <c r="I53" s="165">
        <f>IFERROR(H53/G53-1,"-")</f>
        <v>1.4830108541764981</v>
      </c>
      <c r="J53" s="164">
        <f t="shared" si="12"/>
        <v>6285</v>
      </c>
      <c r="K53" s="165">
        <f>H53/H$8</f>
        <v>7.5368566831212659E-4</v>
      </c>
      <c r="L53" s="81"/>
    </row>
    <row r="54" spans="1:12" x14ac:dyDescent="0.25">
      <c r="A54" s="162"/>
      <c r="B54" s="159" t="s">
        <v>112</v>
      </c>
      <c r="C54" s="160">
        <v>12502</v>
      </c>
      <c r="D54" s="160">
        <v>61724</v>
      </c>
      <c r="E54" s="160">
        <v>56178</v>
      </c>
      <c r="F54" s="160">
        <v>67424</v>
      </c>
      <c r="G54" s="160">
        <v>72210</v>
      </c>
      <c r="H54" s="160">
        <v>63302</v>
      </c>
      <c r="I54" s="161">
        <f>IFERROR(H54/G54-1,"-")</f>
        <v>-0.12336241517795321</v>
      </c>
      <c r="J54" s="160">
        <f t="shared" si="12"/>
        <v>-8908</v>
      </c>
      <c r="K54" s="161">
        <f>H54/H$8</f>
        <v>4.5338601326137254E-3</v>
      </c>
      <c r="L54" s="81"/>
    </row>
    <row r="55" spans="1:12" s="57" customFormat="1" x14ac:dyDescent="0.25">
      <c r="A55" s="162"/>
      <c r="B55" s="163" t="s">
        <v>115</v>
      </c>
      <c r="C55" s="164">
        <v>493</v>
      </c>
      <c r="D55" s="164">
        <v>27273</v>
      </c>
      <c r="E55" s="164">
        <v>22323</v>
      </c>
      <c r="F55" s="164">
        <v>25696</v>
      </c>
      <c r="G55" s="164">
        <v>28765</v>
      </c>
      <c r="H55" s="164">
        <v>22050</v>
      </c>
      <c r="I55" s="165">
        <f t="shared" ref="I55:I62" si="13">IFERROR(H55/G55-1,"-")</f>
        <v>-0.233443420823918</v>
      </c>
      <c r="J55" s="164">
        <f t="shared" si="12"/>
        <v>-6715</v>
      </c>
      <c r="K55" s="165">
        <f t="shared" ref="K55:K62" si="14">H55/H$8</f>
        <v>1.5792805270628519E-3</v>
      </c>
      <c r="L55" s="166"/>
    </row>
    <row r="56" spans="1:12" s="57" customFormat="1" x14ac:dyDescent="0.25">
      <c r="A56" s="162"/>
      <c r="B56" s="163" t="s">
        <v>118</v>
      </c>
      <c r="C56" s="164">
        <v>5396</v>
      </c>
      <c r="D56" s="164">
        <v>15566</v>
      </c>
      <c r="E56" s="164">
        <v>12374</v>
      </c>
      <c r="F56" s="164">
        <v>16030</v>
      </c>
      <c r="G56" s="164">
        <v>17666</v>
      </c>
      <c r="H56" s="164">
        <v>17039</v>
      </c>
      <c r="I56" s="165">
        <f t="shared" si="13"/>
        <v>-3.5491905354919084E-2</v>
      </c>
      <c r="J56" s="164">
        <f t="shared" si="12"/>
        <v>-627</v>
      </c>
      <c r="K56" s="165">
        <f t="shared" si="14"/>
        <v>1.2203791791666183E-3</v>
      </c>
      <c r="L56" s="166"/>
    </row>
    <row r="57" spans="1:12" x14ac:dyDescent="0.25">
      <c r="A57" s="162"/>
      <c r="B57" s="163" t="s">
        <v>121</v>
      </c>
      <c r="C57" s="164">
        <v>1106</v>
      </c>
      <c r="D57" s="164">
        <v>2268</v>
      </c>
      <c r="E57" s="164">
        <v>3103</v>
      </c>
      <c r="F57" s="164">
        <v>2661</v>
      </c>
      <c r="G57" s="164">
        <v>2293</v>
      </c>
      <c r="H57" s="164">
        <v>2948</v>
      </c>
      <c r="I57" s="165">
        <f t="shared" si="13"/>
        <v>0.28565198430004357</v>
      </c>
      <c r="J57" s="164">
        <f t="shared" si="12"/>
        <v>655</v>
      </c>
      <c r="K57" s="165">
        <f t="shared" si="14"/>
        <v>2.1114371853883391E-4</v>
      </c>
      <c r="L57" s="81"/>
    </row>
    <row r="58" spans="1:12" x14ac:dyDescent="0.25">
      <c r="A58" s="162"/>
      <c r="B58" s="163" t="s">
        <v>128</v>
      </c>
      <c r="C58" s="164">
        <v>475</v>
      </c>
      <c r="D58" s="164">
        <v>1332</v>
      </c>
      <c r="E58" s="164">
        <v>942</v>
      </c>
      <c r="F58" s="164">
        <v>2093</v>
      </c>
      <c r="G58" s="164">
        <v>1937</v>
      </c>
      <c r="H58" s="164">
        <v>2834</v>
      </c>
      <c r="I58" s="165">
        <f t="shared" si="13"/>
        <v>0.46308724832214776</v>
      </c>
      <c r="J58" s="164">
        <f t="shared" si="12"/>
        <v>897</v>
      </c>
      <c r="K58" s="165">
        <f t="shared" si="14"/>
        <v>2.0297873077986949E-4</v>
      </c>
      <c r="L58" s="81"/>
    </row>
    <row r="59" spans="1:12" x14ac:dyDescent="0.25">
      <c r="A59" s="162"/>
      <c r="B59" s="163" t="s">
        <v>124</v>
      </c>
      <c r="C59" s="164">
        <v>197</v>
      </c>
      <c r="D59" s="164">
        <v>1199</v>
      </c>
      <c r="E59" s="164">
        <v>1303</v>
      </c>
      <c r="F59" s="164">
        <v>1127</v>
      </c>
      <c r="G59" s="164">
        <v>1344</v>
      </c>
      <c r="H59" s="164">
        <v>1228</v>
      </c>
      <c r="I59" s="165">
        <f t="shared" si="13"/>
        <v>-8.6309523809523836E-2</v>
      </c>
      <c r="J59" s="164">
        <f t="shared" si="12"/>
        <v>-116</v>
      </c>
      <c r="K59" s="165">
        <f t="shared" si="14"/>
        <v>8.7952675157967444E-5</v>
      </c>
      <c r="L59" s="81"/>
    </row>
    <row r="60" spans="1:12" x14ac:dyDescent="0.25">
      <c r="A60" s="162"/>
      <c r="B60" s="163" t="s">
        <v>133</v>
      </c>
      <c r="C60" s="164">
        <v>107</v>
      </c>
      <c r="D60" s="164">
        <v>201</v>
      </c>
      <c r="E60" s="164">
        <v>488</v>
      </c>
      <c r="F60" s="164">
        <v>325</v>
      </c>
      <c r="G60" s="164">
        <v>594</v>
      </c>
      <c r="H60" s="164">
        <v>535</v>
      </c>
      <c r="I60" s="165">
        <f t="shared" si="13"/>
        <v>-9.9326599326599374E-2</v>
      </c>
      <c r="J60" s="164">
        <f t="shared" si="12"/>
        <v>-59</v>
      </c>
      <c r="K60" s="165">
        <f t="shared" si="14"/>
        <v>3.8318144307420669E-5</v>
      </c>
      <c r="L60" s="81"/>
    </row>
    <row r="61" spans="1:12" x14ac:dyDescent="0.25">
      <c r="A61" s="162" t="s">
        <v>149</v>
      </c>
      <c r="B61" s="163" t="s">
        <v>136</v>
      </c>
      <c r="C61" s="164">
        <v>55</v>
      </c>
      <c r="D61" s="164">
        <v>242</v>
      </c>
      <c r="E61" s="164">
        <v>438</v>
      </c>
      <c r="F61" s="164">
        <v>378</v>
      </c>
      <c r="G61" s="164">
        <v>860</v>
      </c>
      <c r="H61" s="164">
        <v>398</v>
      </c>
      <c r="I61" s="165">
        <f t="shared" si="13"/>
        <v>-0.53720930232558139</v>
      </c>
      <c r="J61" s="164">
        <f t="shared" si="12"/>
        <v>-462</v>
      </c>
      <c r="K61" s="165">
        <f t="shared" si="14"/>
        <v>2.8505834456735378E-5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4673</v>
      </c>
      <c r="D62" s="169">
        <f t="shared" si="15"/>
        <v>13643</v>
      </c>
      <c r="E62" s="169">
        <f t="shared" si="15"/>
        <v>15207</v>
      </c>
      <c r="F62" s="169">
        <f t="shared" si="15"/>
        <v>19114</v>
      </c>
      <c r="G62" s="169">
        <f t="shared" si="15"/>
        <v>18751</v>
      </c>
      <c r="H62" s="169">
        <f t="shared" si="15"/>
        <v>16270</v>
      </c>
      <c r="I62" s="170">
        <f t="shared" si="13"/>
        <v>-0.13231294330969012</v>
      </c>
      <c r="J62" s="169">
        <f>H62-G62</f>
        <v>-2481</v>
      </c>
      <c r="K62" s="170">
        <f t="shared" si="14"/>
        <v>1.1653013231434286E-3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106021</v>
      </c>
      <c r="D64" s="176">
        <v>340319</v>
      </c>
      <c r="E64" s="176">
        <v>457157</v>
      </c>
      <c r="F64" s="176">
        <v>611590</v>
      </c>
      <c r="G64" s="176">
        <v>448286</v>
      </c>
      <c r="H64" s="176">
        <v>457603</v>
      </c>
      <c r="I64" s="177">
        <f>IFERROR(H64/G64-1,"-")</f>
        <v>2.0783606893813422E-2</v>
      </c>
      <c r="J64" s="176">
        <f>H64-G64</f>
        <v>9317</v>
      </c>
      <c r="K64" s="177">
        <f>H64/H$8</f>
        <v>3.2774762223380598E-2</v>
      </c>
      <c r="L64" s="81"/>
    </row>
    <row r="65" spans="1:12" x14ac:dyDescent="0.25">
      <c r="A65" s="162" t="s">
        <v>101</v>
      </c>
      <c r="B65" s="159" t="s">
        <v>102</v>
      </c>
      <c r="C65" s="160">
        <v>21830</v>
      </c>
      <c r="D65" s="160">
        <v>47175</v>
      </c>
      <c r="E65" s="160">
        <v>27853</v>
      </c>
      <c r="F65" s="160">
        <v>95607</v>
      </c>
      <c r="G65" s="160">
        <v>52023</v>
      </c>
      <c r="H65" s="160">
        <v>64140</v>
      </c>
      <c r="I65" s="161">
        <f>IFERROR(H65/G65-1,"-")</f>
        <v>0.23291621013782371</v>
      </c>
      <c r="J65" s="160">
        <f t="shared" ref="J65:J75" si="16">H65-G65</f>
        <v>12117</v>
      </c>
      <c r="K65" s="161">
        <f>H65/H$8</f>
        <v>4.5938799549120777E-3</v>
      </c>
      <c r="L65" s="81"/>
    </row>
    <row r="66" spans="1:12" x14ac:dyDescent="0.25">
      <c r="A66" s="162" t="s">
        <v>108</v>
      </c>
      <c r="B66" s="163" t="s">
        <v>108</v>
      </c>
      <c r="C66" s="164">
        <v>20958</v>
      </c>
      <c r="D66" s="164">
        <v>29496</v>
      </c>
      <c r="E66" s="164">
        <v>15749</v>
      </c>
      <c r="F66" s="164">
        <v>42114</v>
      </c>
      <c r="G66" s="164">
        <v>13524</v>
      </c>
      <c r="H66" s="164">
        <v>25857</v>
      </c>
      <c r="I66" s="165">
        <f>IFERROR(H66/G66-1,"-")</f>
        <v>0.9119343389529726</v>
      </c>
      <c r="J66" s="164">
        <f t="shared" si="16"/>
        <v>12333</v>
      </c>
      <c r="K66" s="165">
        <f>H66/H$8</f>
        <v>1.851948144592479E-3</v>
      </c>
      <c r="L66" s="81"/>
    </row>
    <row r="67" spans="1:12" x14ac:dyDescent="0.25">
      <c r="A67" s="162" t="s">
        <v>105</v>
      </c>
      <c r="B67" s="163" t="s">
        <v>105</v>
      </c>
      <c r="C67" s="164">
        <v>872</v>
      </c>
      <c r="D67" s="164">
        <v>17679</v>
      </c>
      <c r="E67" s="164">
        <v>12104</v>
      </c>
      <c r="F67" s="164">
        <v>53493</v>
      </c>
      <c r="G67" s="164">
        <v>38499</v>
      </c>
      <c r="H67" s="164">
        <v>38283</v>
      </c>
      <c r="I67" s="165">
        <f>IFERROR(H67/G67-1,"-")</f>
        <v>-5.610535338580247E-3</v>
      </c>
      <c r="J67" s="164">
        <f t="shared" si="16"/>
        <v>-216</v>
      </c>
      <c r="K67" s="165">
        <f>H67/H$8</f>
        <v>2.7419318103195991E-3</v>
      </c>
      <c r="L67" s="81"/>
    </row>
    <row r="68" spans="1:12" x14ac:dyDescent="0.25">
      <c r="A68" s="162"/>
      <c r="B68" s="159" t="s">
        <v>112</v>
      </c>
      <c r="C68" s="160">
        <v>84191</v>
      </c>
      <c r="D68" s="160">
        <v>293144</v>
      </c>
      <c r="E68" s="160">
        <v>429304</v>
      </c>
      <c r="F68" s="160">
        <v>515983</v>
      </c>
      <c r="G68" s="160">
        <v>396263</v>
      </c>
      <c r="H68" s="160">
        <v>393463</v>
      </c>
      <c r="I68" s="161">
        <f>IFERROR(H68/G68-1,"-")</f>
        <v>-7.0660142380186697E-3</v>
      </c>
      <c r="J68" s="160">
        <f t="shared" si="16"/>
        <v>-2800</v>
      </c>
      <c r="K68" s="161">
        <f>H68/H$8</f>
        <v>2.8180882268468523E-2</v>
      </c>
      <c r="L68" s="81"/>
    </row>
    <row r="69" spans="1:12" s="57" customFormat="1" x14ac:dyDescent="0.25">
      <c r="A69" s="162"/>
      <c r="B69" s="163" t="s">
        <v>115</v>
      </c>
      <c r="C69" s="164">
        <v>9579</v>
      </c>
      <c r="D69" s="164">
        <v>113636</v>
      </c>
      <c r="E69" s="164">
        <v>153499</v>
      </c>
      <c r="F69" s="164">
        <v>182070</v>
      </c>
      <c r="G69" s="164">
        <v>181565</v>
      </c>
      <c r="H69" s="164">
        <v>201561</v>
      </c>
      <c r="I69" s="165">
        <f t="shared" ref="I69:I76" si="17">IFERROR(H69/G69-1,"-")</f>
        <v>0.11013135791589779</v>
      </c>
      <c r="J69" s="164">
        <f t="shared" si="16"/>
        <v>19996</v>
      </c>
      <c r="K69" s="165">
        <f t="shared" ref="K69:K76" si="18">H69/H$8</f>
        <v>1.4436342962145828E-2</v>
      </c>
      <c r="L69" s="166"/>
    </row>
    <row r="70" spans="1:12" s="57" customFormat="1" x14ac:dyDescent="0.25">
      <c r="A70" s="162"/>
      <c r="B70" s="163" t="s">
        <v>118</v>
      </c>
      <c r="C70" s="164">
        <v>17664</v>
      </c>
      <c r="D70" s="164">
        <v>34268</v>
      </c>
      <c r="E70" s="164">
        <v>31728</v>
      </c>
      <c r="F70" s="164">
        <v>37356</v>
      </c>
      <c r="G70" s="164">
        <v>34980</v>
      </c>
      <c r="H70" s="164">
        <v>30453</v>
      </c>
      <c r="I70" s="165">
        <f t="shared" si="17"/>
        <v>-0.12941680960548885</v>
      </c>
      <c r="J70" s="164">
        <f t="shared" si="16"/>
        <v>-4527</v>
      </c>
      <c r="K70" s="165">
        <f t="shared" si="18"/>
        <v>2.1811260721380965E-3</v>
      </c>
      <c r="L70" s="166"/>
    </row>
    <row r="71" spans="1:12" x14ac:dyDescent="0.25">
      <c r="A71" s="162"/>
      <c r="B71" s="163" t="s">
        <v>121</v>
      </c>
      <c r="C71" s="164">
        <v>5754</v>
      </c>
      <c r="D71" s="164">
        <v>40748</v>
      </c>
      <c r="E71" s="164">
        <v>58212</v>
      </c>
      <c r="F71" s="164">
        <v>68232</v>
      </c>
      <c r="G71" s="164">
        <v>27191</v>
      </c>
      <c r="H71" s="164">
        <v>22520</v>
      </c>
      <c r="I71" s="165">
        <f t="shared" si="17"/>
        <v>-0.1717847817292486</v>
      </c>
      <c r="J71" s="164">
        <f t="shared" si="16"/>
        <v>-4671</v>
      </c>
      <c r="K71" s="165">
        <f t="shared" si="18"/>
        <v>1.6129431958936701E-3</v>
      </c>
      <c r="L71" s="81"/>
    </row>
    <row r="72" spans="1:12" x14ac:dyDescent="0.25">
      <c r="A72" s="162"/>
      <c r="B72" s="163" t="s">
        <v>128</v>
      </c>
      <c r="C72" s="164">
        <v>2053</v>
      </c>
      <c r="D72" s="164">
        <v>10319</v>
      </c>
      <c r="E72" s="164">
        <v>10897</v>
      </c>
      <c r="F72" s="164">
        <v>20972</v>
      </c>
      <c r="G72" s="164">
        <v>15168</v>
      </c>
      <c r="H72" s="164">
        <v>15822</v>
      </c>
      <c r="I72" s="165">
        <f t="shared" si="17"/>
        <v>4.3117088607594889E-2</v>
      </c>
      <c r="J72" s="164">
        <f t="shared" si="16"/>
        <v>654</v>
      </c>
      <c r="K72" s="165">
        <f t="shared" si="18"/>
        <v>1.1332143537046912E-3</v>
      </c>
      <c r="L72" s="81"/>
    </row>
    <row r="73" spans="1:12" x14ac:dyDescent="0.25">
      <c r="A73" s="162"/>
      <c r="B73" s="163" t="s">
        <v>124</v>
      </c>
      <c r="C73" s="164">
        <v>7980</v>
      </c>
      <c r="D73" s="164">
        <v>8650</v>
      </c>
      <c r="E73" s="164">
        <v>8164</v>
      </c>
      <c r="F73" s="164">
        <v>12096</v>
      </c>
      <c r="G73" s="164">
        <v>8825</v>
      </c>
      <c r="H73" s="164">
        <v>7052</v>
      </c>
      <c r="I73" s="165">
        <f t="shared" si="17"/>
        <v>-0.20090651558073658</v>
      </c>
      <c r="J73" s="164">
        <f t="shared" si="16"/>
        <v>-1773</v>
      </c>
      <c r="K73" s="165">
        <f t="shared" si="18"/>
        <v>5.0508327786155248E-4</v>
      </c>
      <c r="L73" s="81"/>
    </row>
    <row r="74" spans="1:12" x14ac:dyDescent="0.25">
      <c r="A74" s="162"/>
      <c r="B74" s="163" t="s">
        <v>133</v>
      </c>
      <c r="C74" s="164">
        <v>2</v>
      </c>
      <c r="D74" s="164">
        <v>7473</v>
      </c>
      <c r="E74" s="164">
        <v>22895</v>
      </c>
      <c r="F74" s="164">
        <v>17246</v>
      </c>
      <c r="G74" s="164">
        <v>10752</v>
      </c>
      <c r="H74" s="164">
        <v>7900</v>
      </c>
      <c r="I74" s="165">
        <f t="shared" si="17"/>
        <v>-0.26525297619047616</v>
      </c>
      <c r="J74" s="164">
        <f t="shared" si="16"/>
        <v>-2852</v>
      </c>
      <c r="K74" s="165">
        <f t="shared" si="18"/>
        <v>5.6581932715630526E-4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2112</v>
      </c>
      <c r="E75" s="164">
        <v>6636</v>
      </c>
      <c r="F75" s="164">
        <v>11725</v>
      </c>
      <c r="G75" s="164">
        <v>14062</v>
      </c>
      <c r="H75" s="164">
        <v>13951</v>
      </c>
      <c r="I75" s="165">
        <f t="shared" si="17"/>
        <v>-7.8936139951643058E-3</v>
      </c>
      <c r="J75" s="164">
        <f t="shared" si="16"/>
        <v>-111</v>
      </c>
      <c r="K75" s="165">
        <f t="shared" si="18"/>
        <v>9.9920828267817895E-4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41159</v>
      </c>
      <c r="D76" s="169">
        <f t="shared" si="19"/>
        <v>75938</v>
      </c>
      <c r="E76" s="169">
        <f t="shared" si="19"/>
        <v>137273</v>
      </c>
      <c r="F76" s="169">
        <f t="shared" si="19"/>
        <v>166286</v>
      </c>
      <c r="G76" s="169">
        <f t="shared" si="19"/>
        <v>103720</v>
      </c>
      <c r="H76" s="169">
        <f t="shared" si="19"/>
        <v>94204</v>
      </c>
      <c r="I76" s="170">
        <f t="shared" si="17"/>
        <v>-9.1747011183956784E-2</v>
      </c>
      <c r="J76" s="169">
        <f>H76-G76</f>
        <v>-9516</v>
      </c>
      <c r="K76" s="170">
        <f t="shared" si="18"/>
        <v>6.7471447968901997E-3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190702</v>
      </c>
      <c r="D78" s="176">
        <v>1588442</v>
      </c>
      <c r="E78" s="176">
        <v>2027258</v>
      </c>
      <c r="F78" s="176">
        <v>2286140</v>
      </c>
      <c r="G78" s="176">
        <v>2299129</v>
      </c>
      <c r="H78" s="176">
        <v>2142292</v>
      </c>
      <c r="I78" s="177">
        <f>IFERROR(H78/G78-1,"-")</f>
        <v>-6.8215833039381391E-2</v>
      </c>
      <c r="J78" s="176">
        <f>H78-G78</f>
        <v>-156837</v>
      </c>
      <c r="K78" s="177">
        <f>H78/H$8</f>
        <v>0.15343673645725764</v>
      </c>
      <c r="L78" s="81"/>
    </row>
    <row r="79" spans="1:12" x14ac:dyDescent="0.25">
      <c r="A79" s="162" t="s">
        <v>101</v>
      </c>
      <c r="B79" s="159" t="s">
        <v>102</v>
      </c>
      <c r="C79" s="160">
        <v>67657</v>
      </c>
      <c r="D79" s="160">
        <v>551279</v>
      </c>
      <c r="E79" s="160">
        <v>610545</v>
      </c>
      <c r="F79" s="160">
        <v>568857</v>
      </c>
      <c r="G79" s="160">
        <v>586227</v>
      </c>
      <c r="H79" s="160">
        <v>587319</v>
      </c>
      <c r="I79" s="161">
        <f>IFERROR(H79/G79-1,"-")</f>
        <v>1.862759647713208E-3</v>
      </c>
      <c r="J79" s="160">
        <f t="shared" ref="J79:J89" si="20">H79-G79</f>
        <v>1092</v>
      </c>
      <c r="K79" s="161">
        <f>H79/H$8</f>
        <v>4.206537232988785E-2</v>
      </c>
      <c r="L79" s="81"/>
    </row>
    <row r="80" spans="1:12" x14ac:dyDescent="0.25">
      <c r="A80" s="162" t="s">
        <v>108</v>
      </c>
      <c r="B80" s="163" t="s">
        <v>108</v>
      </c>
      <c r="C80" s="164">
        <v>28037</v>
      </c>
      <c r="D80" s="164">
        <v>75661</v>
      </c>
      <c r="E80" s="164">
        <v>87331</v>
      </c>
      <c r="F80" s="164">
        <v>83482</v>
      </c>
      <c r="G80" s="164">
        <v>71031</v>
      </c>
      <c r="H80" s="164">
        <v>90505</v>
      </c>
      <c r="I80" s="165">
        <f>IFERROR(H80/G80-1,"-")</f>
        <v>0.27416198561191596</v>
      </c>
      <c r="J80" s="164">
        <f t="shared" si="20"/>
        <v>19474</v>
      </c>
      <c r="K80" s="165">
        <f>H80/H$8</f>
        <v>6.482212430921697E-3</v>
      </c>
      <c r="L80" s="81"/>
    </row>
    <row r="81" spans="1:12" x14ac:dyDescent="0.25">
      <c r="A81" s="162" t="s">
        <v>105</v>
      </c>
      <c r="B81" s="163" t="s">
        <v>105</v>
      </c>
      <c r="C81" s="164">
        <v>39620</v>
      </c>
      <c r="D81" s="164">
        <v>475618</v>
      </c>
      <c r="E81" s="164">
        <v>523214</v>
      </c>
      <c r="F81" s="164">
        <v>485375</v>
      </c>
      <c r="G81" s="164">
        <v>515196</v>
      </c>
      <c r="H81" s="164">
        <v>496814</v>
      </c>
      <c r="I81" s="165">
        <f>IFERROR(H81/G81-1,"-")</f>
        <v>-3.5679624841807756E-2</v>
      </c>
      <c r="J81" s="164">
        <f t="shared" si="20"/>
        <v>-18382</v>
      </c>
      <c r="K81" s="165">
        <f>H81/H$8</f>
        <v>3.5583159898966155E-2</v>
      </c>
      <c r="L81" s="81"/>
    </row>
    <row r="82" spans="1:12" x14ac:dyDescent="0.25">
      <c r="A82" s="162"/>
      <c r="B82" s="159" t="s">
        <v>112</v>
      </c>
      <c r="C82" s="160">
        <v>123045</v>
      </c>
      <c r="D82" s="160">
        <v>1037163</v>
      </c>
      <c r="E82" s="160">
        <v>1416713</v>
      </c>
      <c r="F82" s="160">
        <v>1717283</v>
      </c>
      <c r="G82" s="160">
        <v>1712902</v>
      </c>
      <c r="H82" s="160">
        <v>1554973</v>
      </c>
      <c r="I82" s="161">
        <f>IFERROR(H82/G82-1,"-")</f>
        <v>-9.2199670500705766E-2</v>
      </c>
      <c r="J82" s="160">
        <f t="shared" si="20"/>
        <v>-157929</v>
      </c>
      <c r="K82" s="161">
        <f>H82/H$8</f>
        <v>0.1113713641273698</v>
      </c>
      <c r="L82" s="81"/>
    </row>
    <row r="83" spans="1:12" s="57" customFormat="1" x14ac:dyDescent="0.25">
      <c r="A83" s="162"/>
      <c r="B83" s="163" t="s">
        <v>115</v>
      </c>
      <c r="C83" s="164">
        <v>10723</v>
      </c>
      <c r="D83" s="164">
        <v>166832</v>
      </c>
      <c r="E83" s="164">
        <v>233176</v>
      </c>
      <c r="F83" s="164">
        <v>300106</v>
      </c>
      <c r="G83" s="164">
        <v>283186</v>
      </c>
      <c r="H83" s="164">
        <v>291068</v>
      </c>
      <c r="I83" s="165">
        <f t="shared" ref="I83:I90" si="21">IFERROR(H83/G83-1,"-")</f>
        <v>2.783329684377045E-2</v>
      </c>
      <c r="J83" s="164">
        <f t="shared" si="20"/>
        <v>7882</v>
      </c>
      <c r="K83" s="165">
        <f t="shared" ref="K83:K90" si="22">H83/H$8</f>
        <v>2.0847075938826766E-2</v>
      </c>
      <c r="L83" s="166"/>
    </row>
    <row r="84" spans="1:12" s="57" customFormat="1" x14ac:dyDescent="0.25">
      <c r="A84" s="162"/>
      <c r="B84" s="163" t="s">
        <v>118</v>
      </c>
      <c r="C84" s="164">
        <v>36982</v>
      </c>
      <c r="D84" s="164">
        <v>408738</v>
      </c>
      <c r="E84" s="164">
        <v>550771</v>
      </c>
      <c r="F84" s="164">
        <v>657984</v>
      </c>
      <c r="G84" s="164">
        <v>620990</v>
      </c>
      <c r="H84" s="164">
        <v>537137</v>
      </c>
      <c r="I84" s="165">
        <f t="shared" si="21"/>
        <v>-0.13503115992205994</v>
      </c>
      <c r="J84" s="164">
        <f t="shared" si="20"/>
        <v>-83853</v>
      </c>
      <c r="K84" s="165">
        <f t="shared" si="22"/>
        <v>3.847120201655143E-2</v>
      </c>
      <c r="L84" s="166"/>
    </row>
    <row r="85" spans="1:12" x14ac:dyDescent="0.25">
      <c r="A85" s="162"/>
      <c r="B85" s="163" t="s">
        <v>121</v>
      </c>
      <c r="C85" s="164">
        <v>19630</v>
      </c>
      <c r="D85" s="164">
        <v>74202</v>
      </c>
      <c r="E85" s="164">
        <v>102123</v>
      </c>
      <c r="F85" s="164">
        <v>152320</v>
      </c>
      <c r="G85" s="164">
        <v>164567</v>
      </c>
      <c r="H85" s="164">
        <v>149012</v>
      </c>
      <c r="I85" s="165">
        <f t="shared" si="21"/>
        <v>-9.4520772694404065E-2</v>
      </c>
      <c r="J85" s="164">
        <f t="shared" si="20"/>
        <v>-15555</v>
      </c>
      <c r="K85" s="165">
        <f t="shared" si="22"/>
        <v>1.0672641718761438E-2</v>
      </c>
      <c r="L85" s="81"/>
    </row>
    <row r="86" spans="1:12" x14ac:dyDescent="0.25">
      <c r="A86" s="162"/>
      <c r="B86" s="163" t="s">
        <v>128</v>
      </c>
      <c r="C86" s="164">
        <v>1495</v>
      </c>
      <c r="D86" s="164">
        <v>26621</v>
      </c>
      <c r="E86" s="164">
        <v>26481</v>
      </c>
      <c r="F86" s="164">
        <v>39561</v>
      </c>
      <c r="G86" s="164">
        <v>45554</v>
      </c>
      <c r="H86" s="164">
        <v>34075</v>
      </c>
      <c r="I86" s="165">
        <f t="shared" si="21"/>
        <v>-0.25198665320279234</v>
      </c>
      <c r="J86" s="164">
        <f t="shared" si="20"/>
        <v>-11479</v>
      </c>
      <c r="K86" s="165">
        <f t="shared" si="22"/>
        <v>2.4405434902343166E-3</v>
      </c>
      <c r="L86" s="81"/>
    </row>
    <row r="87" spans="1:12" x14ac:dyDescent="0.25">
      <c r="A87" s="162"/>
      <c r="B87" s="163" t="s">
        <v>124</v>
      </c>
      <c r="C87" s="164">
        <v>1756</v>
      </c>
      <c r="D87" s="164">
        <v>13540</v>
      </c>
      <c r="E87" s="164">
        <v>14645</v>
      </c>
      <c r="F87" s="164">
        <v>18900</v>
      </c>
      <c r="G87" s="164">
        <v>20624</v>
      </c>
      <c r="H87" s="164">
        <v>26221</v>
      </c>
      <c r="I87" s="165">
        <f t="shared" si="21"/>
        <v>0.27138285492629954</v>
      </c>
      <c r="J87" s="164">
        <f t="shared" si="20"/>
        <v>5597</v>
      </c>
      <c r="K87" s="165">
        <f t="shared" si="22"/>
        <v>1.8780188072614532E-3</v>
      </c>
      <c r="L87" s="81"/>
    </row>
    <row r="88" spans="1:12" x14ac:dyDescent="0.25">
      <c r="A88" s="162"/>
      <c r="B88" s="163" t="s">
        <v>133</v>
      </c>
      <c r="C88" s="164">
        <v>780</v>
      </c>
      <c r="D88" s="164">
        <v>28428</v>
      </c>
      <c r="E88" s="164">
        <v>46088</v>
      </c>
      <c r="F88" s="164">
        <v>41379</v>
      </c>
      <c r="G88" s="164">
        <v>42059</v>
      </c>
      <c r="H88" s="164">
        <v>36324</v>
      </c>
      <c r="I88" s="165">
        <f t="shared" si="21"/>
        <v>-0.13635607123326754</v>
      </c>
      <c r="J88" s="164">
        <f t="shared" si="20"/>
        <v>-5735</v>
      </c>
      <c r="K88" s="165">
        <f t="shared" si="22"/>
        <v>2.6016229417247633E-3</v>
      </c>
      <c r="L88" s="81"/>
    </row>
    <row r="89" spans="1:12" x14ac:dyDescent="0.25">
      <c r="A89" s="162" t="s">
        <v>149</v>
      </c>
      <c r="B89" s="163" t="s">
        <v>136</v>
      </c>
      <c r="C89" s="164">
        <v>2550</v>
      </c>
      <c r="D89" s="164">
        <v>26255</v>
      </c>
      <c r="E89" s="164">
        <v>45983</v>
      </c>
      <c r="F89" s="164">
        <v>50475</v>
      </c>
      <c r="G89" s="164">
        <v>39019</v>
      </c>
      <c r="H89" s="164">
        <v>41893</v>
      </c>
      <c r="I89" s="165">
        <f t="shared" si="21"/>
        <v>7.365642379353643E-2</v>
      </c>
      <c r="J89" s="164">
        <f t="shared" si="20"/>
        <v>2874</v>
      </c>
      <c r="K89" s="165">
        <f t="shared" si="22"/>
        <v>3.0004897560201387E-3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49129</v>
      </c>
      <c r="D90" s="169">
        <f t="shared" si="23"/>
        <v>292547</v>
      </c>
      <c r="E90" s="169">
        <f t="shared" si="23"/>
        <v>397446</v>
      </c>
      <c r="F90" s="169">
        <f t="shared" si="23"/>
        <v>456558</v>
      </c>
      <c r="G90" s="169">
        <f t="shared" si="23"/>
        <v>496903</v>
      </c>
      <c r="H90" s="169">
        <f t="shared" si="23"/>
        <v>439243</v>
      </c>
      <c r="I90" s="170">
        <f t="shared" si="21"/>
        <v>-0.11603874398021341</v>
      </c>
      <c r="J90" s="169">
        <f>H90-G90</f>
        <v>-57660</v>
      </c>
      <c r="K90" s="170">
        <f t="shared" si="22"/>
        <v>3.1459769457989492E-2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20551</v>
      </c>
      <c r="D92" s="176">
        <v>57771</v>
      </c>
      <c r="E92" s="176">
        <v>69703</v>
      </c>
      <c r="F92" s="176">
        <v>70963</v>
      </c>
      <c r="G92" s="176">
        <v>66850</v>
      </c>
      <c r="H92" s="176">
        <v>63869</v>
      </c>
      <c r="I92" s="177">
        <f>IFERROR(H92/G92-1,"-")</f>
        <v>-4.4592370979805507E-2</v>
      </c>
      <c r="J92" s="176">
        <f>H92-G92</f>
        <v>-2981</v>
      </c>
      <c r="K92" s="177">
        <f>H92/H$8</f>
        <v>4.5744702033096276E-3</v>
      </c>
      <c r="L92" s="81"/>
    </row>
    <row r="93" spans="1:12" x14ac:dyDescent="0.25">
      <c r="A93" s="162" t="s">
        <v>101</v>
      </c>
      <c r="B93" s="159" t="s">
        <v>102</v>
      </c>
      <c r="C93" s="160">
        <v>9982</v>
      </c>
      <c r="D93" s="160">
        <v>25950</v>
      </c>
      <c r="E93" s="160">
        <v>31243</v>
      </c>
      <c r="F93" s="160">
        <v>26716</v>
      </c>
      <c r="G93" s="160">
        <v>27170</v>
      </c>
      <c r="H93" s="160">
        <v>27861</v>
      </c>
      <c r="I93" s="161">
        <f>IFERROR(H93/G93-1,"-")</f>
        <v>2.5432462274567635E-2</v>
      </c>
      <c r="J93" s="160">
        <f t="shared" ref="J93:J103" si="24">H93-G93</f>
        <v>691</v>
      </c>
      <c r="K93" s="161">
        <f>H93/H$8</f>
        <v>1.9954800346711162E-3</v>
      </c>
      <c r="L93" s="81"/>
    </row>
    <row r="94" spans="1:12" x14ac:dyDescent="0.25">
      <c r="A94" s="162" t="s">
        <v>108</v>
      </c>
      <c r="B94" s="163" t="s">
        <v>108</v>
      </c>
      <c r="C94" s="164">
        <v>5640</v>
      </c>
      <c r="D94" s="164">
        <v>10848</v>
      </c>
      <c r="E94" s="164">
        <v>8167</v>
      </c>
      <c r="F94" s="164">
        <v>7054</v>
      </c>
      <c r="G94" s="164">
        <v>8445</v>
      </c>
      <c r="H94" s="164">
        <v>10190</v>
      </c>
      <c r="I94" s="165">
        <f>IFERROR(H94/G94-1,"-")</f>
        <v>0.206631142687981</v>
      </c>
      <c r="J94" s="164">
        <f t="shared" si="24"/>
        <v>1745</v>
      </c>
      <c r="K94" s="165">
        <f>H94/H$8</f>
        <v>7.2983530933199369E-4</v>
      </c>
      <c r="L94" s="81"/>
    </row>
    <row r="95" spans="1:12" x14ac:dyDescent="0.25">
      <c r="A95" s="162" t="s">
        <v>105</v>
      </c>
      <c r="B95" s="163" t="s">
        <v>105</v>
      </c>
      <c r="C95" s="164">
        <v>4342</v>
      </c>
      <c r="D95" s="164">
        <v>15102</v>
      </c>
      <c r="E95" s="164">
        <v>23076</v>
      </c>
      <c r="F95" s="164">
        <v>19662</v>
      </c>
      <c r="G95" s="164">
        <v>18725</v>
      </c>
      <c r="H95" s="164">
        <v>17671</v>
      </c>
      <c r="I95" s="165">
        <f>IFERROR(H95/G95-1,"-")</f>
        <v>-5.6288384512683587E-2</v>
      </c>
      <c r="J95" s="164">
        <f t="shared" si="24"/>
        <v>-1054</v>
      </c>
      <c r="K95" s="165">
        <f>H95/H$8</f>
        <v>1.2656447253391228E-3</v>
      </c>
      <c r="L95" s="81"/>
    </row>
    <row r="96" spans="1:12" x14ac:dyDescent="0.25">
      <c r="A96" s="162"/>
      <c r="B96" s="159" t="s">
        <v>112</v>
      </c>
      <c r="C96" s="160">
        <v>10569</v>
      </c>
      <c r="D96" s="160">
        <v>31821</v>
      </c>
      <c r="E96" s="160">
        <v>38460</v>
      </c>
      <c r="F96" s="160">
        <v>44247</v>
      </c>
      <c r="G96" s="160">
        <v>39680</v>
      </c>
      <c r="H96" s="160">
        <v>36008</v>
      </c>
      <c r="I96" s="161">
        <f>IFERROR(H96/G96-1,"-")</f>
        <v>-9.2540322580645151E-2</v>
      </c>
      <c r="J96" s="160">
        <f t="shared" si="24"/>
        <v>-3672</v>
      </c>
      <c r="K96" s="161">
        <f>H96/H$8</f>
        <v>2.5789901686385113E-3</v>
      </c>
      <c r="L96" s="81"/>
    </row>
    <row r="97" spans="1:12" s="57" customFormat="1" x14ac:dyDescent="0.25">
      <c r="A97" s="162"/>
      <c r="B97" s="163" t="s">
        <v>115</v>
      </c>
      <c r="C97" s="164">
        <v>228</v>
      </c>
      <c r="D97" s="164">
        <v>4488</v>
      </c>
      <c r="E97" s="164">
        <v>6248</v>
      </c>
      <c r="F97" s="164">
        <v>7549</v>
      </c>
      <c r="G97" s="164">
        <v>5473</v>
      </c>
      <c r="H97" s="164">
        <v>5435</v>
      </c>
      <c r="I97" s="165">
        <f t="shared" ref="I97:I104" si="25">IFERROR(H97/G97-1,"-")</f>
        <v>-6.9431755892563896E-3</v>
      </c>
      <c r="J97" s="164">
        <f t="shared" si="24"/>
        <v>-38</v>
      </c>
      <c r="K97" s="165">
        <f t="shared" ref="K97:K104" si="26">H97/H$8</f>
        <v>3.8926937254360998E-4</v>
      </c>
      <c r="L97" s="166"/>
    </row>
    <row r="98" spans="1:12" s="57" customFormat="1" x14ac:dyDescent="0.25">
      <c r="A98" s="162"/>
      <c r="B98" s="163" t="s">
        <v>118</v>
      </c>
      <c r="C98" s="164">
        <v>3007</v>
      </c>
      <c r="D98" s="164">
        <v>10382</v>
      </c>
      <c r="E98" s="164">
        <v>12164</v>
      </c>
      <c r="F98" s="164">
        <v>13938</v>
      </c>
      <c r="G98" s="164">
        <v>12522</v>
      </c>
      <c r="H98" s="164">
        <v>11687</v>
      </c>
      <c r="I98" s="165">
        <f t="shared" si="25"/>
        <v>-6.6682638556141205E-2</v>
      </c>
      <c r="J98" s="164">
        <f t="shared" si="24"/>
        <v>-835</v>
      </c>
      <c r="K98" s="165">
        <f t="shared" si="26"/>
        <v>8.3705449069313158E-4</v>
      </c>
      <c r="L98" s="166"/>
    </row>
    <row r="99" spans="1:12" x14ac:dyDescent="0.25">
      <c r="A99" s="162"/>
      <c r="B99" s="163" t="s">
        <v>121</v>
      </c>
      <c r="C99" s="164">
        <v>3179</v>
      </c>
      <c r="D99" s="164">
        <v>3896</v>
      </c>
      <c r="E99" s="164">
        <v>4545</v>
      </c>
      <c r="F99" s="164">
        <v>5210</v>
      </c>
      <c r="G99" s="164">
        <v>4783</v>
      </c>
      <c r="H99" s="164">
        <v>4475</v>
      </c>
      <c r="I99" s="165">
        <f t="shared" si="25"/>
        <v>-6.4394731340163047E-2</v>
      </c>
      <c r="J99" s="164">
        <f t="shared" si="24"/>
        <v>-308</v>
      </c>
      <c r="K99" s="165">
        <f t="shared" si="26"/>
        <v>3.2051158088917291E-4</v>
      </c>
      <c r="L99" s="81"/>
    </row>
    <row r="100" spans="1:12" x14ac:dyDescent="0.25">
      <c r="A100" s="162"/>
      <c r="B100" s="163" t="s">
        <v>128</v>
      </c>
      <c r="C100" s="164">
        <v>176</v>
      </c>
      <c r="D100" s="164">
        <v>2117</v>
      </c>
      <c r="E100" s="164">
        <v>2020</v>
      </c>
      <c r="F100" s="164">
        <v>2374</v>
      </c>
      <c r="G100" s="164">
        <v>1632</v>
      </c>
      <c r="H100" s="164">
        <v>1475</v>
      </c>
      <c r="I100" s="165">
        <f t="shared" si="25"/>
        <v>-9.6200980392156854E-2</v>
      </c>
      <c r="J100" s="164">
        <f t="shared" si="24"/>
        <v>-157</v>
      </c>
      <c r="K100" s="165">
        <f t="shared" si="26"/>
        <v>1.0564348196905698E-4</v>
      </c>
      <c r="L100" s="81"/>
    </row>
    <row r="101" spans="1:12" x14ac:dyDescent="0.25">
      <c r="A101" s="162"/>
      <c r="B101" s="163" t="s">
        <v>124</v>
      </c>
      <c r="C101" s="164">
        <v>327</v>
      </c>
      <c r="D101" s="164">
        <v>1002</v>
      </c>
      <c r="E101" s="164">
        <v>802</v>
      </c>
      <c r="F101" s="164">
        <v>1285</v>
      </c>
      <c r="G101" s="164">
        <v>1504</v>
      </c>
      <c r="H101" s="164">
        <v>1293</v>
      </c>
      <c r="I101" s="165">
        <f t="shared" si="25"/>
        <v>-0.14029255319148937</v>
      </c>
      <c r="J101" s="164">
        <f t="shared" si="24"/>
        <v>-211</v>
      </c>
      <c r="K101" s="165">
        <f t="shared" si="26"/>
        <v>9.2608150634569954E-5</v>
      </c>
      <c r="L101" s="81"/>
    </row>
    <row r="102" spans="1:12" x14ac:dyDescent="0.25">
      <c r="A102" s="162"/>
      <c r="B102" s="163" t="s">
        <v>133</v>
      </c>
      <c r="C102" s="164">
        <v>38</v>
      </c>
      <c r="D102" s="164">
        <v>516</v>
      </c>
      <c r="E102" s="164">
        <v>241</v>
      </c>
      <c r="F102" s="164">
        <v>371</v>
      </c>
      <c r="G102" s="164">
        <v>306</v>
      </c>
      <c r="H102" s="164">
        <v>370</v>
      </c>
      <c r="I102" s="165">
        <f t="shared" si="25"/>
        <v>0.20915032679738554</v>
      </c>
      <c r="J102" s="164">
        <f t="shared" si="24"/>
        <v>64</v>
      </c>
      <c r="K102" s="165">
        <f t="shared" si="26"/>
        <v>2.6500398866814296E-5</v>
      </c>
      <c r="L102" s="81"/>
    </row>
    <row r="103" spans="1:12" x14ac:dyDescent="0.25">
      <c r="A103" s="162" t="s">
        <v>149</v>
      </c>
      <c r="B103" s="163" t="s">
        <v>136</v>
      </c>
      <c r="C103" s="164">
        <v>101</v>
      </c>
      <c r="D103" s="164">
        <v>188</v>
      </c>
      <c r="E103" s="164">
        <v>529</v>
      </c>
      <c r="F103" s="164">
        <v>822</v>
      </c>
      <c r="G103" s="164">
        <v>403</v>
      </c>
      <c r="H103" s="164">
        <v>355</v>
      </c>
      <c r="I103" s="165">
        <f t="shared" si="25"/>
        <v>-0.11910669975186106</v>
      </c>
      <c r="J103" s="164">
        <f t="shared" si="24"/>
        <v>-48</v>
      </c>
      <c r="K103" s="165">
        <f t="shared" si="26"/>
        <v>2.5426058372213716E-5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3513</v>
      </c>
      <c r="D104" s="169">
        <f t="shared" si="27"/>
        <v>9232</v>
      </c>
      <c r="E104" s="169">
        <f t="shared" si="27"/>
        <v>11911</v>
      </c>
      <c r="F104" s="169">
        <f t="shared" si="27"/>
        <v>12698</v>
      </c>
      <c r="G104" s="169">
        <f t="shared" si="27"/>
        <v>13057</v>
      </c>
      <c r="H104" s="169">
        <f t="shared" si="27"/>
        <v>10918</v>
      </c>
      <c r="I104" s="170">
        <f t="shared" si="25"/>
        <v>-0.16382017308723296</v>
      </c>
      <c r="J104" s="169">
        <f>H104-G104</f>
        <v>-2139</v>
      </c>
      <c r="K104" s="170">
        <f t="shared" si="26"/>
        <v>7.819766346699418E-4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132064</v>
      </c>
      <c r="D106" s="176">
        <v>523413</v>
      </c>
      <c r="E106" s="176">
        <v>549031</v>
      </c>
      <c r="F106" s="176">
        <v>581772</v>
      </c>
      <c r="G106" s="176">
        <v>588360</v>
      </c>
      <c r="H106" s="176">
        <v>506290</v>
      </c>
      <c r="I106" s="177">
        <f>IFERROR(H106/G106-1,"-")</f>
        <v>-0.13948942824121291</v>
      </c>
      <c r="J106" s="176">
        <f>H106-G106</f>
        <v>-82070</v>
      </c>
      <c r="K106" s="177">
        <f>H106/H$8</f>
        <v>3.6261856600755163E-2</v>
      </c>
      <c r="L106" s="81"/>
    </row>
    <row r="107" spans="1:12" x14ac:dyDescent="0.25">
      <c r="A107" s="162" t="s">
        <v>101</v>
      </c>
      <c r="B107" s="159" t="s">
        <v>102</v>
      </c>
      <c r="C107" s="160">
        <v>46350</v>
      </c>
      <c r="D107" s="160">
        <v>58215</v>
      </c>
      <c r="E107" s="160">
        <v>74553</v>
      </c>
      <c r="F107" s="160">
        <v>72129</v>
      </c>
      <c r="G107" s="160">
        <v>74766</v>
      </c>
      <c r="H107" s="160">
        <v>77225</v>
      </c>
      <c r="I107" s="161">
        <f>IFERROR(H107/G107-1,"-")</f>
        <v>3.2889281224085742E-2</v>
      </c>
      <c r="J107" s="160">
        <f t="shared" ref="J107:J117" si="28">H107-G107</f>
        <v>2459</v>
      </c>
      <c r="K107" s="161">
        <f>H107/H$8</f>
        <v>5.5310629797019834E-3</v>
      </c>
      <c r="L107" s="81"/>
    </row>
    <row r="108" spans="1:12" x14ac:dyDescent="0.25">
      <c r="A108" s="162" t="s">
        <v>108</v>
      </c>
      <c r="B108" s="163" t="s">
        <v>108</v>
      </c>
      <c r="C108" s="164">
        <v>42611</v>
      </c>
      <c r="D108" s="164">
        <v>25799</v>
      </c>
      <c r="E108" s="164">
        <v>22838</v>
      </c>
      <c r="F108" s="164">
        <v>15104</v>
      </c>
      <c r="G108" s="164">
        <v>24747</v>
      </c>
      <c r="H108" s="164">
        <v>32626</v>
      </c>
      <c r="I108" s="165">
        <f>IFERROR(H108/G108-1,"-")</f>
        <v>0.31838202610417432</v>
      </c>
      <c r="J108" s="164">
        <f t="shared" si="28"/>
        <v>7879</v>
      </c>
      <c r="K108" s="165">
        <f>H108/H$8</f>
        <v>2.3367621984559006E-3</v>
      </c>
      <c r="L108" s="81"/>
    </row>
    <row r="109" spans="1:12" x14ac:dyDescent="0.25">
      <c r="A109" s="162" t="s">
        <v>105</v>
      </c>
      <c r="B109" s="163" t="s">
        <v>105</v>
      </c>
      <c r="C109" s="164">
        <v>3739</v>
      </c>
      <c r="D109" s="164">
        <v>32416</v>
      </c>
      <c r="E109" s="164">
        <v>51715</v>
      </c>
      <c r="F109" s="164">
        <v>57025</v>
      </c>
      <c r="G109" s="164">
        <v>50019</v>
      </c>
      <c r="H109" s="164">
        <v>44599</v>
      </c>
      <c r="I109" s="165">
        <f>IFERROR(H109/G109-1,"-")</f>
        <v>-0.1083588236470141</v>
      </c>
      <c r="J109" s="164">
        <f t="shared" si="28"/>
        <v>-5420</v>
      </c>
      <c r="K109" s="165">
        <f>H109/H$8</f>
        <v>3.1943007812460832E-3</v>
      </c>
      <c r="L109" s="81"/>
    </row>
    <row r="110" spans="1:12" x14ac:dyDescent="0.25">
      <c r="A110" s="162"/>
      <c r="B110" s="159" t="s">
        <v>112</v>
      </c>
      <c r="C110" s="160">
        <v>85714</v>
      </c>
      <c r="D110" s="160">
        <v>465198</v>
      </c>
      <c r="E110" s="160">
        <v>474478</v>
      </c>
      <c r="F110" s="160">
        <v>509643</v>
      </c>
      <c r="G110" s="160">
        <v>513594</v>
      </c>
      <c r="H110" s="160">
        <v>429065</v>
      </c>
      <c r="I110" s="161">
        <f>IFERROR(H110/G110-1,"-")</f>
        <v>-0.16458330899504281</v>
      </c>
      <c r="J110" s="160">
        <f t="shared" si="28"/>
        <v>-84529</v>
      </c>
      <c r="K110" s="161">
        <f>H110/H$8</f>
        <v>3.0730793621053177E-2</v>
      </c>
      <c r="L110" s="81"/>
    </row>
    <row r="111" spans="1:12" s="57" customFormat="1" x14ac:dyDescent="0.25">
      <c r="A111" s="162"/>
      <c r="B111" s="163" t="s">
        <v>115</v>
      </c>
      <c r="C111" s="164">
        <v>22576</v>
      </c>
      <c r="D111" s="164">
        <v>280269</v>
      </c>
      <c r="E111" s="164">
        <v>285407</v>
      </c>
      <c r="F111" s="164">
        <v>291080</v>
      </c>
      <c r="G111" s="164">
        <v>283226</v>
      </c>
      <c r="H111" s="164">
        <v>248528</v>
      </c>
      <c r="I111" s="165">
        <f t="shared" ref="I111:I118" si="29">IFERROR(H111/G111-1,"-")</f>
        <v>-0.1225099390592671</v>
      </c>
      <c r="J111" s="164">
        <f t="shared" si="28"/>
        <v>-34698</v>
      </c>
      <c r="K111" s="165">
        <f t="shared" ref="K111:K118" si="30">H111/H$8</f>
        <v>1.7800246296139521E-2</v>
      </c>
      <c r="L111" s="166"/>
    </row>
    <row r="112" spans="1:12" s="57" customFormat="1" x14ac:dyDescent="0.25">
      <c r="A112" s="162"/>
      <c r="B112" s="163" t="s">
        <v>118</v>
      </c>
      <c r="C112" s="164">
        <v>17815</v>
      </c>
      <c r="D112" s="164">
        <v>22387</v>
      </c>
      <c r="E112" s="164">
        <v>30259</v>
      </c>
      <c r="F112" s="164">
        <v>26013</v>
      </c>
      <c r="G112" s="164">
        <v>30569</v>
      </c>
      <c r="H112" s="164">
        <v>24294</v>
      </c>
      <c r="I112" s="165">
        <f t="shared" si="29"/>
        <v>-0.20527331610455035</v>
      </c>
      <c r="J112" s="164">
        <f t="shared" si="28"/>
        <v>-6275</v>
      </c>
      <c r="K112" s="165">
        <f t="shared" si="30"/>
        <v>1.7400018650550987E-3</v>
      </c>
      <c r="L112" s="166"/>
    </row>
    <row r="113" spans="1:12" x14ac:dyDescent="0.25">
      <c r="A113" s="162"/>
      <c r="B113" s="163" t="s">
        <v>121</v>
      </c>
      <c r="C113" s="164">
        <v>19282</v>
      </c>
      <c r="D113" s="164">
        <v>28513</v>
      </c>
      <c r="E113" s="164">
        <v>38185</v>
      </c>
      <c r="F113" s="164">
        <v>29484</v>
      </c>
      <c r="G113" s="164">
        <v>45953</v>
      </c>
      <c r="H113" s="164">
        <v>36791</v>
      </c>
      <c r="I113" s="165">
        <f t="shared" si="29"/>
        <v>-0.19937762496463773</v>
      </c>
      <c r="J113" s="164">
        <f t="shared" si="28"/>
        <v>-9162</v>
      </c>
      <c r="K113" s="165">
        <f t="shared" si="30"/>
        <v>2.6350707424566615E-3</v>
      </c>
      <c r="L113" s="81"/>
    </row>
    <row r="114" spans="1:12" x14ac:dyDescent="0.25">
      <c r="A114" s="162"/>
      <c r="B114" s="163" t="s">
        <v>128</v>
      </c>
      <c r="C114" s="164">
        <v>1184</v>
      </c>
      <c r="D114" s="164">
        <v>22513</v>
      </c>
      <c r="E114" s="164">
        <v>16664</v>
      </c>
      <c r="F114" s="164">
        <v>19904</v>
      </c>
      <c r="G114" s="164">
        <v>19057</v>
      </c>
      <c r="H114" s="164">
        <v>11078</v>
      </c>
      <c r="I114" s="165">
        <f t="shared" si="29"/>
        <v>-0.41869129453744036</v>
      </c>
      <c r="J114" s="164">
        <f t="shared" si="28"/>
        <v>-7979</v>
      </c>
      <c r="K114" s="165">
        <f t="shared" si="30"/>
        <v>7.9343626661234799E-4</v>
      </c>
      <c r="L114" s="81"/>
    </row>
    <row r="115" spans="1:12" x14ac:dyDescent="0.25">
      <c r="A115" s="162"/>
      <c r="B115" s="163" t="s">
        <v>124</v>
      </c>
      <c r="C115" s="164">
        <v>4963</v>
      </c>
      <c r="D115" s="164">
        <v>19513</v>
      </c>
      <c r="E115" s="164">
        <v>14928</v>
      </c>
      <c r="F115" s="164">
        <v>14486</v>
      </c>
      <c r="G115" s="164">
        <v>15536</v>
      </c>
      <c r="H115" s="164">
        <v>9581</v>
      </c>
      <c r="I115" s="165">
        <f t="shared" si="29"/>
        <v>-0.38330329557157572</v>
      </c>
      <c r="J115" s="164">
        <f t="shared" si="28"/>
        <v>-5955</v>
      </c>
      <c r="K115" s="165">
        <f t="shared" si="30"/>
        <v>6.862170852512102E-4</v>
      </c>
      <c r="L115" s="81"/>
    </row>
    <row r="116" spans="1:12" x14ac:dyDescent="0.25">
      <c r="A116" s="162"/>
      <c r="B116" s="163" t="s">
        <v>133</v>
      </c>
      <c r="C116" s="164">
        <v>27</v>
      </c>
      <c r="D116" s="164">
        <v>3320</v>
      </c>
      <c r="E116" s="164">
        <v>5130</v>
      </c>
      <c r="F116" s="164">
        <v>9530</v>
      </c>
      <c r="G116" s="164">
        <v>5608</v>
      </c>
      <c r="H116" s="164">
        <v>4381</v>
      </c>
      <c r="I116" s="165">
        <f t="shared" si="29"/>
        <v>-0.21879457917261058</v>
      </c>
      <c r="J116" s="164">
        <f t="shared" si="28"/>
        <v>-1227</v>
      </c>
      <c r="K116" s="165">
        <f t="shared" si="30"/>
        <v>3.1377904712300925E-4</v>
      </c>
      <c r="L116" s="81"/>
    </row>
    <row r="117" spans="1:12" x14ac:dyDescent="0.25">
      <c r="A117" s="162" t="s">
        <v>149</v>
      </c>
      <c r="B117" s="163" t="s">
        <v>136</v>
      </c>
      <c r="C117" s="164">
        <v>51</v>
      </c>
      <c r="D117" s="164">
        <v>4938</v>
      </c>
      <c r="E117" s="164">
        <v>4128</v>
      </c>
      <c r="F117" s="164">
        <v>8419</v>
      </c>
      <c r="G117" s="164">
        <v>4823</v>
      </c>
      <c r="H117" s="164">
        <v>4176</v>
      </c>
      <c r="I117" s="165">
        <f t="shared" si="29"/>
        <v>-0.13414886999792663</v>
      </c>
      <c r="J117" s="164">
        <f t="shared" si="28"/>
        <v>-647</v>
      </c>
      <c r="K117" s="165">
        <f t="shared" si="30"/>
        <v>2.9909639369680134E-4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19816</v>
      </c>
      <c r="D118" s="169">
        <f t="shared" si="31"/>
        <v>83745</v>
      </c>
      <c r="E118" s="169">
        <f t="shared" si="31"/>
        <v>79777</v>
      </c>
      <c r="F118" s="169">
        <f t="shared" si="31"/>
        <v>110727</v>
      </c>
      <c r="G118" s="169">
        <f t="shared" si="31"/>
        <v>108822</v>
      </c>
      <c r="H118" s="169">
        <f t="shared" si="31"/>
        <v>90236</v>
      </c>
      <c r="I118" s="170">
        <f t="shared" si="29"/>
        <v>-0.17079267059969494</v>
      </c>
      <c r="J118" s="169">
        <f>H118-G118</f>
        <v>-18586</v>
      </c>
      <c r="K118" s="170">
        <f t="shared" si="30"/>
        <v>6.462945924718526E-3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90121</v>
      </c>
      <c r="D120" s="176">
        <v>217474</v>
      </c>
      <c r="E120" s="176">
        <v>255454</v>
      </c>
      <c r="F120" s="176">
        <v>260790</v>
      </c>
      <c r="G120" s="176">
        <v>259172</v>
      </c>
      <c r="H120" s="176">
        <v>275530</v>
      </c>
      <c r="I120" s="177">
        <f>IFERROR(H120/G120-1,"-")</f>
        <v>6.3116386029355098E-2</v>
      </c>
      <c r="J120" s="176">
        <f>H120-G120</f>
        <v>16358</v>
      </c>
      <c r="K120" s="177">
        <f>H120/H$8</f>
        <v>1.9734202431819847E-2</v>
      </c>
      <c r="L120" s="81"/>
    </row>
    <row r="121" spans="1:12" x14ac:dyDescent="0.25">
      <c r="A121" s="162" t="s">
        <v>101</v>
      </c>
      <c r="B121" s="159" t="s">
        <v>102</v>
      </c>
      <c r="C121" s="160">
        <v>53192</v>
      </c>
      <c r="D121" s="160">
        <v>103610</v>
      </c>
      <c r="E121" s="160">
        <v>128757</v>
      </c>
      <c r="F121" s="160">
        <v>121678</v>
      </c>
      <c r="G121" s="160">
        <v>135541</v>
      </c>
      <c r="H121" s="160">
        <v>140225</v>
      </c>
      <c r="I121" s="161">
        <f>IFERROR(H121/G121-1,"-")</f>
        <v>3.4557809076220414E-2</v>
      </c>
      <c r="J121" s="160">
        <f t="shared" ref="J121:J131" si="32">H121-G121</f>
        <v>4684</v>
      </c>
      <c r="K121" s="161">
        <f>H121/H$8</f>
        <v>1.0043293057024418E-2</v>
      </c>
      <c r="L121" s="81"/>
    </row>
    <row r="122" spans="1:12" x14ac:dyDescent="0.25">
      <c r="A122" s="162" t="s">
        <v>108</v>
      </c>
      <c r="B122" s="163" t="s">
        <v>108</v>
      </c>
      <c r="C122" s="164">
        <v>25238</v>
      </c>
      <c r="D122" s="164">
        <v>46016</v>
      </c>
      <c r="E122" s="164">
        <v>53951</v>
      </c>
      <c r="F122" s="164">
        <v>47461</v>
      </c>
      <c r="G122" s="164">
        <v>58821</v>
      </c>
      <c r="H122" s="164">
        <v>61999</v>
      </c>
      <c r="I122" s="165">
        <f>IFERROR(H122/G122-1,"-")</f>
        <v>5.4028323217898411E-2</v>
      </c>
      <c r="J122" s="164">
        <f t="shared" si="32"/>
        <v>3178</v>
      </c>
      <c r="K122" s="165">
        <f>H122/H$8</f>
        <v>4.4405357549827558E-3</v>
      </c>
      <c r="L122" s="81"/>
    </row>
    <row r="123" spans="1:12" x14ac:dyDescent="0.25">
      <c r="A123" s="162" t="s">
        <v>105</v>
      </c>
      <c r="B123" s="163" t="s">
        <v>105</v>
      </c>
      <c r="C123" s="164">
        <v>27954</v>
      </c>
      <c r="D123" s="164">
        <v>57594</v>
      </c>
      <c r="E123" s="164">
        <v>74806</v>
      </c>
      <c r="F123" s="164">
        <v>74217</v>
      </c>
      <c r="G123" s="164">
        <v>76720</v>
      </c>
      <c r="H123" s="164">
        <v>78226</v>
      </c>
      <c r="I123" s="165">
        <f>IFERROR(H123/G123-1,"-")</f>
        <v>1.9629822732012414E-2</v>
      </c>
      <c r="J123" s="164">
        <f t="shared" si="32"/>
        <v>1506</v>
      </c>
      <c r="K123" s="165">
        <f>H123/H$8</f>
        <v>5.6027573020416624E-3</v>
      </c>
      <c r="L123" s="81"/>
    </row>
    <row r="124" spans="1:12" x14ac:dyDescent="0.25">
      <c r="A124" s="162"/>
      <c r="B124" s="159" t="s">
        <v>112</v>
      </c>
      <c r="C124" s="160">
        <v>36929</v>
      </c>
      <c r="D124" s="160">
        <v>113864</v>
      </c>
      <c r="E124" s="160">
        <v>126697</v>
      </c>
      <c r="F124" s="160">
        <v>139112</v>
      </c>
      <c r="G124" s="160">
        <v>123631</v>
      </c>
      <c r="H124" s="160">
        <v>135305</v>
      </c>
      <c r="I124" s="161">
        <f>IFERROR(H124/G124-1,"-")</f>
        <v>9.4426155252323341E-2</v>
      </c>
      <c r="J124" s="160">
        <f t="shared" si="32"/>
        <v>11674</v>
      </c>
      <c r="K124" s="161">
        <f>H124/H$8</f>
        <v>9.6909093747954284E-3</v>
      </c>
      <c r="L124" s="81"/>
    </row>
    <row r="125" spans="1:12" s="57" customFormat="1" x14ac:dyDescent="0.25">
      <c r="A125" s="162"/>
      <c r="B125" s="163" t="s">
        <v>115</v>
      </c>
      <c r="C125" s="164">
        <v>1494</v>
      </c>
      <c r="D125" s="164">
        <v>14904</v>
      </c>
      <c r="E125" s="164">
        <v>15344</v>
      </c>
      <c r="F125" s="164">
        <v>20241</v>
      </c>
      <c r="G125" s="164">
        <v>15319</v>
      </c>
      <c r="H125" s="164">
        <v>15358</v>
      </c>
      <c r="I125" s="165">
        <f t="shared" ref="I125:I132" si="33">IFERROR(H125/G125-1,"-")</f>
        <v>2.5458580847312895E-3</v>
      </c>
      <c r="J125" s="164">
        <f t="shared" si="32"/>
        <v>39</v>
      </c>
      <c r="K125" s="165">
        <f t="shared" ref="K125:K132" si="34">H125/H$8</f>
        <v>1.0999814210717134E-3</v>
      </c>
      <c r="L125" s="166"/>
    </row>
    <row r="126" spans="1:12" s="57" customFormat="1" x14ac:dyDescent="0.25">
      <c r="A126" s="162"/>
      <c r="B126" s="163" t="s">
        <v>118</v>
      </c>
      <c r="C126" s="164">
        <v>3843</v>
      </c>
      <c r="D126" s="164">
        <v>14944</v>
      </c>
      <c r="E126" s="164">
        <v>21474</v>
      </c>
      <c r="F126" s="164">
        <v>21126</v>
      </c>
      <c r="G126" s="164">
        <v>20565</v>
      </c>
      <c r="H126" s="164">
        <v>22169</v>
      </c>
      <c r="I126" s="165">
        <f t="shared" si="33"/>
        <v>7.7996596158521836E-2</v>
      </c>
      <c r="J126" s="164">
        <f t="shared" si="32"/>
        <v>1604</v>
      </c>
      <c r="K126" s="165">
        <f t="shared" si="34"/>
        <v>1.5878036283200165E-3</v>
      </c>
      <c r="L126" s="166"/>
    </row>
    <row r="127" spans="1:12" x14ac:dyDescent="0.25">
      <c r="A127" s="162"/>
      <c r="B127" s="163" t="s">
        <v>121</v>
      </c>
      <c r="C127" s="164">
        <v>5745</v>
      </c>
      <c r="D127" s="164">
        <v>10364</v>
      </c>
      <c r="E127" s="164">
        <v>12258</v>
      </c>
      <c r="F127" s="164">
        <v>12043</v>
      </c>
      <c r="G127" s="164">
        <v>9985</v>
      </c>
      <c r="H127" s="164">
        <v>10966</v>
      </c>
      <c r="I127" s="165">
        <f t="shared" si="33"/>
        <v>9.8247371056584987E-2</v>
      </c>
      <c r="J127" s="164">
        <f t="shared" si="32"/>
        <v>981</v>
      </c>
      <c r="K127" s="165">
        <f t="shared" si="34"/>
        <v>7.8541452425266365E-4</v>
      </c>
      <c r="L127" s="81"/>
    </row>
    <row r="128" spans="1:12" x14ac:dyDescent="0.25">
      <c r="A128" s="162"/>
      <c r="B128" s="163" t="s">
        <v>128</v>
      </c>
      <c r="C128" s="164">
        <v>443</v>
      </c>
      <c r="D128" s="164">
        <v>2866</v>
      </c>
      <c r="E128" s="164">
        <v>3044</v>
      </c>
      <c r="F128" s="164">
        <v>3437</v>
      </c>
      <c r="G128" s="164">
        <v>3461</v>
      </c>
      <c r="H128" s="164">
        <v>3953</v>
      </c>
      <c r="I128" s="165">
        <f t="shared" si="33"/>
        <v>0.14215544640277367</v>
      </c>
      <c r="J128" s="164">
        <f t="shared" si="32"/>
        <v>492</v>
      </c>
      <c r="K128" s="165">
        <f t="shared" si="34"/>
        <v>2.8312453167707275E-4</v>
      </c>
      <c r="L128" s="81"/>
    </row>
    <row r="129" spans="1:12" x14ac:dyDescent="0.25">
      <c r="A129" s="162"/>
      <c r="B129" s="163" t="s">
        <v>124</v>
      </c>
      <c r="C129" s="164">
        <v>483</v>
      </c>
      <c r="D129" s="164">
        <v>2059</v>
      </c>
      <c r="E129" s="164">
        <v>2668</v>
      </c>
      <c r="F129" s="164">
        <v>2720</v>
      </c>
      <c r="G129" s="164">
        <v>2609</v>
      </c>
      <c r="H129" s="164">
        <v>3024</v>
      </c>
      <c r="I129" s="165">
        <f t="shared" si="33"/>
        <v>0.15906477577615941</v>
      </c>
      <c r="J129" s="164">
        <f t="shared" si="32"/>
        <v>415</v>
      </c>
      <c r="K129" s="165">
        <f t="shared" si="34"/>
        <v>2.1658704371147684E-4</v>
      </c>
      <c r="L129" s="81"/>
    </row>
    <row r="130" spans="1:12" x14ac:dyDescent="0.25">
      <c r="A130" s="162"/>
      <c r="B130" s="163" t="s">
        <v>133</v>
      </c>
      <c r="C130" s="164">
        <v>55</v>
      </c>
      <c r="D130" s="164">
        <v>1369</v>
      </c>
      <c r="E130" s="164">
        <v>1719</v>
      </c>
      <c r="F130" s="164">
        <v>2286</v>
      </c>
      <c r="G130" s="164">
        <v>1594</v>
      </c>
      <c r="H130" s="164">
        <v>1585</v>
      </c>
      <c r="I130" s="165">
        <f t="shared" si="33"/>
        <v>-5.6461731493099299E-3</v>
      </c>
      <c r="J130" s="164">
        <f t="shared" si="32"/>
        <v>-9</v>
      </c>
      <c r="K130" s="165">
        <f t="shared" si="34"/>
        <v>1.1352197892946124E-4</v>
      </c>
      <c r="L130" s="81"/>
    </row>
    <row r="131" spans="1:12" x14ac:dyDescent="0.25">
      <c r="A131" s="162" t="s">
        <v>149</v>
      </c>
      <c r="B131" s="163" t="s">
        <v>136</v>
      </c>
      <c r="C131" s="164">
        <v>258</v>
      </c>
      <c r="D131" s="164">
        <v>2028</v>
      </c>
      <c r="E131" s="164">
        <v>2743</v>
      </c>
      <c r="F131" s="164">
        <v>3055</v>
      </c>
      <c r="G131" s="164">
        <v>2544</v>
      </c>
      <c r="H131" s="164">
        <v>2710</v>
      </c>
      <c r="I131" s="165">
        <f t="shared" si="33"/>
        <v>6.5251572327043927E-2</v>
      </c>
      <c r="J131" s="164">
        <f t="shared" si="32"/>
        <v>166</v>
      </c>
      <c r="K131" s="165">
        <f t="shared" si="34"/>
        <v>1.9409751602450471E-4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24608</v>
      </c>
      <c r="D132" s="169">
        <f t="shared" si="35"/>
        <v>65330</v>
      </c>
      <c r="E132" s="169">
        <f t="shared" si="35"/>
        <v>67447</v>
      </c>
      <c r="F132" s="169">
        <f t="shared" si="35"/>
        <v>74204</v>
      </c>
      <c r="G132" s="169">
        <f t="shared" si="35"/>
        <v>67554</v>
      </c>
      <c r="H132" s="169">
        <f t="shared" si="35"/>
        <v>75540</v>
      </c>
      <c r="I132" s="170">
        <f t="shared" si="33"/>
        <v>0.11821653788080644</v>
      </c>
      <c r="J132" s="169">
        <f>H132-G132</f>
        <v>7986</v>
      </c>
      <c r="K132" s="170">
        <f t="shared" si="34"/>
        <v>5.4103787308085183E-3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113367</v>
      </c>
      <c r="D134" s="176">
        <v>683485</v>
      </c>
      <c r="E134" s="176">
        <v>751714</v>
      </c>
      <c r="F134" s="176">
        <v>834002</v>
      </c>
      <c r="G134" s="176">
        <v>807872</v>
      </c>
      <c r="H134" s="176">
        <v>810887</v>
      </c>
      <c r="I134" s="177">
        <f>IFERROR(H134/G134-1,"-")</f>
        <v>3.7320268557394787E-3</v>
      </c>
      <c r="J134" s="176">
        <f>H134-G134</f>
        <v>3015</v>
      </c>
      <c r="K134" s="177">
        <f>H134/H$8</f>
        <v>5.8077916043012011E-2</v>
      </c>
      <c r="L134" s="81"/>
    </row>
    <row r="135" spans="1:12" x14ac:dyDescent="0.25">
      <c r="A135" s="162" t="s">
        <v>101</v>
      </c>
      <c r="B135" s="159" t="s">
        <v>102</v>
      </c>
      <c r="C135" s="160">
        <v>41829</v>
      </c>
      <c r="D135" s="160">
        <v>29184</v>
      </c>
      <c r="E135" s="160">
        <v>38232</v>
      </c>
      <c r="F135" s="160">
        <v>27279</v>
      </c>
      <c r="G135" s="160">
        <v>25509</v>
      </c>
      <c r="H135" s="160">
        <v>41795</v>
      </c>
      <c r="I135" s="161">
        <f>IFERROR(H135/G135-1,"-")</f>
        <v>0.63844133443098516</v>
      </c>
      <c r="J135" s="160">
        <f t="shared" ref="J135:J145" si="36">H135-G135</f>
        <v>16286</v>
      </c>
      <c r="K135" s="161">
        <f>H135/H$8</f>
        <v>2.9934707314554147E-3</v>
      </c>
      <c r="L135" s="81"/>
    </row>
    <row r="136" spans="1:12" x14ac:dyDescent="0.25">
      <c r="A136" s="162" t="s">
        <v>108</v>
      </c>
      <c r="B136" s="163" t="s">
        <v>108</v>
      </c>
      <c r="C136" s="164">
        <v>32832</v>
      </c>
      <c r="D136" s="164">
        <v>16354</v>
      </c>
      <c r="E136" s="164">
        <v>22378</v>
      </c>
      <c r="F136" s="164">
        <v>13169</v>
      </c>
      <c r="G136" s="164">
        <v>7559</v>
      </c>
      <c r="H136" s="164">
        <v>17088</v>
      </c>
      <c r="I136" s="165">
        <f>IFERROR(H136/G136-1,"-")</f>
        <v>1.2606164836618601</v>
      </c>
      <c r="J136" s="164">
        <f t="shared" si="36"/>
        <v>9529</v>
      </c>
      <c r="K136" s="165">
        <f>H136/H$8</f>
        <v>1.2238886914489801E-3</v>
      </c>
      <c r="L136" s="81"/>
    </row>
    <row r="137" spans="1:12" x14ac:dyDescent="0.25">
      <c r="A137" s="162" t="s">
        <v>105</v>
      </c>
      <c r="B137" s="163" t="s">
        <v>105</v>
      </c>
      <c r="C137" s="164">
        <v>8997</v>
      </c>
      <c r="D137" s="164">
        <v>12830</v>
      </c>
      <c r="E137" s="164">
        <v>15854</v>
      </c>
      <c r="F137" s="164">
        <v>14110</v>
      </c>
      <c r="G137" s="164">
        <v>17950</v>
      </c>
      <c r="H137" s="164">
        <v>24707</v>
      </c>
      <c r="I137" s="165">
        <f>IFERROR(H137/G137-1,"-")</f>
        <v>0.37643454038997204</v>
      </c>
      <c r="J137" s="164">
        <f t="shared" si="36"/>
        <v>6757</v>
      </c>
      <c r="K137" s="165">
        <f>H137/H$8</f>
        <v>1.7695820400064346E-3</v>
      </c>
      <c r="L137" s="81"/>
    </row>
    <row r="138" spans="1:12" x14ac:dyDescent="0.25">
      <c r="A138" s="162"/>
      <c r="B138" s="159" t="s">
        <v>112</v>
      </c>
      <c r="C138" s="160">
        <v>71538</v>
      </c>
      <c r="D138" s="160">
        <v>654301</v>
      </c>
      <c r="E138" s="160">
        <v>713482</v>
      </c>
      <c r="F138" s="160">
        <v>806723</v>
      </c>
      <c r="G138" s="160">
        <v>782363</v>
      </c>
      <c r="H138" s="160">
        <v>769092</v>
      </c>
      <c r="I138" s="161">
        <f>IFERROR(H138/G138-1,"-")</f>
        <v>-1.6962714238786814E-2</v>
      </c>
      <c r="J138" s="160">
        <f t="shared" si="36"/>
        <v>-13271</v>
      </c>
      <c r="K138" s="161">
        <f>H138/H$8</f>
        <v>5.5084445311556596E-2</v>
      </c>
      <c r="L138" s="81"/>
    </row>
    <row r="139" spans="1:12" s="57" customFormat="1" x14ac:dyDescent="0.25">
      <c r="A139" s="162"/>
      <c r="B139" s="163" t="s">
        <v>115</v>
      </c>
      <c r="C139" s="164">
        <v>1622</v>
      </c>
      <c r="D139" s="164">
        <v>282708</v>
      </c>
      <c r="E139" s="164">
        <v>271972</v>
      </c>
      <c r="F139" s="164">
        <v>338873</v>
      </c>
      <c r="G139" s="164">
        <v>356153</v>
      </c>
      <c r="H139" s="164">
        <v>340695</v>
      </c>
      <c r="I139" s="165">
        <f t="shared" ref="I139:I146" si="37">IFERROR(H139/G139-1,"-")</f>
        <v>-4.3402694909210338E-2</v>
      </c>
      <c r="J139" s="164">
        <f t="shared" si="36"/>
        <v>-15458</v>
      </c>
      <c r="K139" s="165">
        <f t="shared" ref="K139:K146" si="38">H139/H$8</f>
        <v>2.4401495653862963E-2</v>
      </c>
      <c r="L139" s="166"/>
    </row>
    <row r="140" spans="1:12" s="57" customFormat="1" x14ac:dyDescent="0.25">
      <c r="A140" s="162"/>
      <c r="B140" s="163" t="s">
        <v>118</v>
      </c>
      <c r="C140" s="164">
        <v>9134</v>
      </c>
      <c r="D140" s="164">
        <v>49416</v>
      </c>
      <c r="E140" s="164">
        <v>71144</v>
      </c>
      <c r="F140" s="164">
        <v>92171</v>
      </c>
      <c r="G140" s="164">
        <v>76791</v>
      </c>
      <c r="H140" s="164">
        <v>71787</v>
      </c>
      <c r="I140" s="165">
        <f t="shared" si="37"/>
        <v>-6.5163886392936687E-2</v>
      </c>
      <c r="J140" s="164">
        <f t="shared" si="36"/>
        <v>-5004</v>
      </c>
      <c r="K140" s="165">
        <f t="shared" si="38"/>
        <v>5.1415787390594533E-3</v>
      </c>
      <c r="L140" s="166"/>
    </row>
    <row r="141" spans="1:12" x14ac:dyDescent="0.25">
      <c r="A141" s="162"/>
      <c r="B141" s="163" t="s">
        <v>121</v>
      </c>
      <c r="C141" s="164">
        <v>20913</v>
      </c>
      <c r="D141" s="164">
        <v>71050</v>
      </c>
      <c r="E141" s="164">
        <v>70634</v>
      </c>
      <c r="F141" s="164">
        <v>78076</v>
      </c>
      <c r="G141" s="164">
        <v>65368</v>
      </c>
      <c r="H141" s="164">
        <v>67191</v>
      </c>
      <c r="I141" s="165">
        <f t="shared" si="37"/>
        <v>2.7888263370456468E-2</v>
      </c>
      <c r="J141" s="164">
        <f t="shared" si="36"/>
        <v>1823</v>
      </c>
      <c r="K141" s="165">
        <f t="shared" si="38"/>
        <v>4.8124008115138358E-3</v>
      </c>
      <c r="L141" s="81"/>
    </row>
    <row r="142" spans="1:12" x14ac:dyDescent="0.25">
      <c r="A142" s="162"/>
      <c r="B142" s="163" t="s">
        <v>128</v>
      </c>
      <c r="C142" s="164">
        <v>656</v>
      </c>
      <c r="D142" s="164">
        <v>24719</v>
      </c>
      <c r="E142" s="164">
        <v>27300</v>
      </c>
      <c r="F142" s="164">
        <v>27537</v>
      </c>
      <c r="G142" s="164">
        <v>20398</v>
      </c>
      <c r="H142" s="164">
        <v>20951</v>
      </c>
      <c r="I142" s="165">
        <f t="shared" si="37"/>
        <v>2.7110501029512735E-2</v>
      </c>
      <c r="J142" s="164">
        <f t="shared" si="36"/>
        <v>553</v>
      </c>
      <c r="K142" s="165">
        <f t="shared" si="38"/>
        <v>1.5005671801584495E-3</v>
      </c>
      <c r="L142" s="81"/>
    </row>
    <row r="143" spans="1:12" x14ac:dyDescent="0.25">
      <c r="A143" s="162"/>
      <c r="B143" s="163" t="s">
        <v>124</v>
      </c>
      <c r="C143" s="164">
        <v>2115</v>
      </c>
      <c r="D143" s="164">
        <v>13049</v>
      </c>
      <c r="E143" s="164">
        <v>16150</v>
      </c>
      <c r="F143" s="164">
        <v>19905</v>
      </c>
      <c r="G143" s="164">
        <v>13617</v>
      </c>
      <c r="H143" s="164">
        <v>13438</v>
      </c>
      <c r="I143" s="165">
        <f t="shared" si="37"/>
        <v>-1.3145333039582874E-2</v>
      </c>
      <c r="J143" s="164">
        <f t="shared" si="36"/>
        <v>-179</v>
      </c>
      <c r="K143" s="165">
        <f t="shared" si="38"/>
        <v>9.6246583776283916E-4</v>
      </c>
      <c r="L143" s="81"/>
    </row>
    <row r="144" spans="1:12" x14ac:dyDescent="0.25">
      <c r="A144" s="162"/>
      <c r="B144" s="163" t="s">
        <v>133</v>
      </c>
      <c r="C144" s="164">
        <v>180</v>
      </c>
      <c r="D144" s="164">
        <v>13751</v>
      </c>
      <c r="E144" s="164">
        <v>18449</v>
      </c>
      <c r="F144" s="164">
        <v>15646</v>
      </c>
      <c r="G144" s="164">
        <v>17668</v>
      </c>
      <c r="H144" s="164">
        <v>15742</v>
      </c>
      <c r="I144" s="165">
        <f t="shared" si="37"/>
        <v>-0.10901064070636179</v>
      </c>
      <c r="J144" s="164">
        <f t="shared" si="36"/>
        <v>-1926</v>
      </c>
      <c r="K144" s="165">
        <f t="shared" si="38"/>
        <v>1.1274845377334882E-3</v>
      </c>
      <c r="L144" s="81"/>
    </row>
    <row r="145" spans="1:12" x14ac:dyDescent="0.25">
      <c r="A145" s="162" t="s">
        <v>149</v>
      </c>
      <c r="B145" s="163" t="s">
        <v>136</v>
      </c>
      <c r="C145" s="164">
        <v>171</v>
      </c>
      <c r="D145" s="164">
        <v>6351</v>
      </c>
      <c r="E145" s="164">
        <v>12518</v>
      </c>
      <c r="F145" s="164">
        <v>11286</v>
      </c>
      <c r="G145" s="164">
        <v>8605</v>
      </c>
      <c r="H145" s="164">
        <v>9049</v>
      </c>
      <c r="I145" s="165">
        <f t="shared" si="37"/>
        <v>5.1597908192910991E-2</v>
      </c>
      <c r="J145" s="164">
        <f t="shared" si="36"/>
        <v>444</v>
      </c>
      <c r="K145" s="165">
        <f t="shared" si="38"/>
        <v>6.4811380904270964E-4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36747</v>
      </c>
      <c r="D146" s="169">
        <f t="shared" si="39"/>
        <v>193257</v>
      </c>
      <c r="E146" s="169">
        <f t="shared" si="39"/>
        <v>225315</v>
      </c>
      <c r="F146" s="169">
        <f t="shared" si="39"/>
        <v>223229</v>
      </c>
      <c r="G146" s="169">
        <f t="shared" si="39"/>
        <v>223763</v>
      </c>
      <c r="H146" s="169">
        <f t="shared" si="39"/>
        <v>230239</v>
      </c>
      <c r="I146" s="170">
        <f t="shared" si="37"/>
        <v>2.894133525203002E-2</v>
      </c>
      <c r="J146" s="169">
        <f>H146-G146</f>
        <v>6476</v>
      </c>
      <c r="K146" s="170">
        <f t="shared" si="38"/>
        <v>1.6490338742422856E-2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58285</v>
      </c>
      <c r="D148" s="176">
        <v>245019</v>
      </c>
      <c r="E148" s="176">
        <v>354884</v>
      </c>
      <c r="F148" s="176">
        <v>325438</v>
      </c>
      <c r="G148" s="176">
        <v>314379</v>
      </c>
      <c r="H148" s="176">
        <v>242849</v>
      </c>
      <c r="I148" s="177">
        <f>IFERROR(H148/G148-1,"-")</f>
        <v>-0.22752792012189105</v>
      </c>
      <c r="J148" s="176">
        <f>H148-G148</f>
        <v>-71530</v>
      </c>
      <c r="K148" s="177">
        <f>H148/H$8</f>
        <v>1.7393500984883743E-2</v>
      </c>
      <c r="L148" s="81"/>
    </row>
    <row r="149" spans="1:12" x14ac:dyDescent="0.25">
      <c r="A149" s="162" t="s">
        <v>101</v>
      </c>
      <c r="B149" s="159" t="s">
        <v>102</v>
      </c>
      <c r="C149" s="160">
        <v>30501</v>
      </c>
      <c r="D149" s="160">
        <v>93154</v>
      </c>
      <c r="E149" s="160">
        <v>131117</v>
      </c>
      <c r="F149" s="160">
        <v>116763</v>
      </c>
      <c r="G149" s="160">
        <v>109923</v>
      </c>
      <c r="H149" s="160">
        <v>58657</v>
      </c>
      <c r="I149" s="161">
        <f>IFERROR(H149/G149-1,"-")</f>
        <v>-0.46638101216305961</v>
      </c>
      <c r="J149" s="160">
        <f t="shared" ref="J149:J159" si="40">H149-G149</f>
        <v>-51266</v>
      </c>
      <c r="K149" s="161">
        <f>H149/H$8</f>
        <v>4.2011726927857459E-3</v>
      </c>
      <c r="L149" s="81"/>
    </row>
    <row r="150" spans="1:12" x14ac:dyDescent="0.25">
      <c r="A150" s="162" t="s">
        <v>108</v>
      </c>
      <c r="B150" s="163" t="s">
        <v>108</v>
      </c>
      <c r="C150" s="164">
        <v>26300</v>
      </c>
      <c r="D150" s="164">
        <v>49973</v>
      </c>
      <c r="E150" s="164">
        <v>86053</v>
      </c>
      <c r="F150" s="164">
        <v>78377</v>
      </c>
      <c r="G150" s="164">
        <v>70428</v>
      </c>
      <c r="H150" s="164">
        <v>11073</v>
      </c>
      <c r="I150" s="165">
        <f>IFERROR(H150/G150-1,"-")</f>
        <v>-0.84277560061339241</v>
      </c>
      <c r="J150" s="164">
        <f t="shared" si="40"/>
        <v>-59355</v>
      </c>
      <c r="K150" s="165">
        <f>H150/H$8</f>
        <v>7.9307815311414778E-4</v>
      </c>
      <c r="L150" s="81"/>
    </row>
    <row r="151" spans="1:12" x14ac:dyDescent="0.25">
      <c r="A151" s="162" t="s">
        <v>105</v>
      </c>
      <c r="B151" s="163" t="s">
        <v>105</v>
      </c>
      <c r="C151" s="164">
        <v>4201</v>
      </c>
      <c r="D151" s="164">
        <v>43181</v>
      </c>
      <c r="E151" s="164">
        <v>45064</v>
      </c>
      <c r="F151" s="164">
        <v>38386</v>
      </c>
      <c r="G151" s="164">
        <v>39495</v>
      </c>
      <c r="H151" s="164">
        <v>47584</v>
      </c>
      <c r="I151" s="165">
        <f>IFERROR(H151/G151-1,"-")</f>
        <v>0.20481073553614371</v>
      </c>
      <c r="J151" s="164">
        <f t="shared" si="40"/>
        <v>8089</v>
      </c>
      <c r="K151" s="165">
        <f>H151/H$8</f>
        <v>3.4080945396715986E-3</v>
      </c>
      <c r="L151" s="81"/>
    </row>
    <row r="152" spans="1:12" x14ac:dyDescent="0.25">
      <c r="A152" s="162"/>
      <c r="B152" s="159" t="s">
        <v>112</v>
      </c>
      <c r="C152" s="160">
        <v>27784</v>
      </c>
      <c r="D152" s="160">
        <v>151865</v>
      </c>
      <c r="E152" s="160">
        <v>223767</v>
      </c>
      <c r="F152" s="160">
        <v>208675</v>
      </c>
      <c r="G152" s="160">
        <v>204456</v>
      </c>
      <c r="H152" s="160">
        <v>184192</v>
      </c>
      <c r="I152" s="161">
        <f>IFERROR(H152/G152-1,"-")</f>
        <v>-9.9111789333646394E-2</v>
      </c>
      <c r="J152" s="160">
        <f t="shared" si="40"/>
        <v>-20264</v>
      </c>
      <c r="K152" s="161">
        <f>H152/H$8</f>
        <v>1.3192328292097997E-2</v>
      </c>
      <c r="L152" s="81"/>
    </row>
    <row r="153" spans="1:12" s="57" customFormat="1" x14ac:dyDescent="0.25">
      <c r="A153" s="162"/>
      <c r="B153" s="163" t="s">
        <v>115</v>
      </c>
      <c r="C153" s="164">
        <v>839</v>
      </c>
      <c r="D153" s="164">
        <v>54150</v>
      </c>
      <c r="E153" s="164">
        <v>90049</v>
      </c>
      <c r="F153" s="164">
        <v>76716</v>
      </c>
      <c r="G153" s="164">
        <v>47566</v>
      </c>
      <c r="H153" s="164">
        <v>57705</v>
      </c>
      <c r="I153" s="165">
        <f t="shared" ref="I153:I160" si="41">IFERROR(H153/G153-1,"-")</f>
        <v>0.21315645629230962</v>
      </c>
      <c r="J153" s="164">
        <f t="shared" si="40"/>
        <v>10139</v>
      </c>
      <c r="K153" s="165">
        <f t="shared" ref="K153:K160" si="42">H153/H$8</f>
        <v>4.1329878827284297E-3</v>
      </c>
      <c r="L153" s="166"/>
    </row>
    <row r="154" spans="1:12" s="57" customFormat="1" x14ac:dyDescent="0.25">
      <c r="A154" s="162"/>
      <c r="B154" s="163" t="s">
        <v>118</v>
      </c>
      <c r="C154" s="164">
        <v>8411</v>
      </c>
      <c r="D154" s="164">
        <v>45178</v>
      </c>
      <c r="E154" s="164">
        <v>50538</v>
      </c>
      <c r="F154" s="164">
        <v>53951</v>
      </c>
      <c r="G154" s="164">
        <v>49281</v>
      </c>
      <c r="H154" s="164">
        <v>47530</v>
      </c>
      <c r="I154" s="165">
        <f t="shared" si="41"/>
        <v>-3.5530934843042927E-2</v>
      </c>
      <c r="J154" s="164">
        <f t="shared" si="40"/>
        <v>-1751</v>
      </c>
      <c r="K154" s="165">
        <f t="shared" si="42"/>
        <v>3.4042269138910364E-3</v>
      </c>
      <c r="L154" s="166"/>
    </row>
    <row r="155" spans="1:12" x14ac:dyDescent="0.25">
      <c r="A155" s="162"/>
      <c r="B155" s="163" t="s">
        <v>121</v>
      </c>
      <c r="C155" s="164">
        <v>6732</v>
      </c>
      <c r="D155" s="164">
        <v>13665</v>
      </c>
      <c r="E155" s="164">
        <v>28309</v>
      </c>
      <c r="F155" s="164">
        <v>18476</v>
      </c>
      <c r="G155" s="164">
        <v>53782</v>
      </c>
      <c r="H155" s="164">
        <v>32374</v>
      </c>
      <c r="I155" s="165">
        <f t="shared" si="41"/>
        <v>-0.39805139265925404</v>
      </c>
      <c r="J155" s="164">
        <f t="shared" si="40"/>
        <v>-21408</v>
      </c>
      <c r="K155" s="165">
        <f t="shared" si="42"/>
        <v>2.3187132781466108E-3</v>
      </c>
      <c r="L155" s="81"/>
    </row>
    <row r="156" spans="1:12" x14ac:dyDescent="0.25">
      <c r="A156" s="162"/>
      <c r="B156" s="163" t="s">
        <v>128</v>
      </c>
      <c r="C156" s="164">
        <v>1133</v>
      </c>
      <c r="D156" s="164">
        <v>2998</v>
      </c>
      <c r="E156" s="164">
        <v>5150</v>
      </c>
      <c r="F156" s="164">
        <v>6760</v>
      </c>
      <c r="G156" s="164">
        <v>6029</v>
      </c>
      <c r="H156" s="164">
        <v>5262</v>
      </c>
      <c r="I156" s="165">
        <f t="shared" si="41"/>
        <v>-0.12721844418643224</v>
      </c>
      <c r="J156" s="164">
        <f t="shared" si="40"/>
        <v>-767</v>
      </c>
      <c r="K156" s="165">
        <f t="shared" si="42"/>
        <v>3.7687864550588332E-4</v>
      </c>
      <c r="L156" s="81"/>
    </row>
    <row r="157" spans="1:12" x14ac:dyDescent="0.25">
      <c r="A157" s="162"/>
      <c r="B157" s="163" t="s">
        <v>124</v>
      </c>
      <c r="C157" s="164">
        <v>1071</v>
      </c>
      <c r="D157" s="164">
        <v>9510</v>
      </c>
      <c r="E157" s="164">
        <v>10976</v>
      </c>
      <c r="F157" s="164">
        <v>8469</v>
      </c>
      <c r="G157" s="164">
        <v>7703</v>
      </c>
      <c r="H157" s="164">
        <v>5314</v>
      </c>
      <c r="I157" s="165">
        <f t="shared" si="41"/>
        <v>-0.31013890691938206</v>
      </c>
      <c r="J157" s="164">
        <f t="shared" si="40"/>
        <v>-2389</v>
      </c>
      <c r="K157" s="165">
        <f t="shared" si="42"/>
        <v>3.8060302588716532E-4</v>
      </c>
      <c r="L157" s="81"/>
    </row>
    <row r="158" spans="1:12" x14ac:dyDescent="0.25">
      <c r="A158" s="162"/>
      <c r="B158" s="163" t="s">
        <v>133</v>
      </c>
      <c r="C158" s="164">
        <v>192</v>
      </c>
      <c r="D158" s="164">
        <v>1264</v>
      </c>
      <c r="E158" s="164">
        <v>2945</v>
      </c>
      <c r="F158" s="164">
        <v>2070</v>
      </c>
      <c r="G158" s="164">
        <v>1577</v>
      </c>
      <c r="H158" s="164">
        <v>1396</v>
      </c>
      <c r="I158" s="165">
        <f t="shared" si="41"/>
        <v>-0.11477488902980337</v>
      </c>
      <c r="J158" s="164">
        <f t="shared" si="40"/>
        <v>-181</v>
      </c>
      <c r="K158" s="165">
        <f t="shared" si="42"/>
        <v>9.9985288697493943E-5</v>
      </c>
      <c r="L158" s="81"/>
    </row>
    <row r="159" spans="1:12" x14ac:dyDescent="0.25">
      <c r="A159" s="162" t="s">
        <v>149</v>
      </c>
      <c r="B159" s="163" t="s">
        <v>136</v>
      </c>
      <c r="C159" s="164">
        <v>151</v>
      </c>
      <c r="D159" s="164">
        <v>2482</v>
      </c>
      <c r="E159" s="164">
        <v>3820</v>
      </c>
      <c r="F159" s="164">
        <v>3620</v>
      </c>
      <c r="G159" s="164">
        <v>2672</v>
      </c>
      <c r="H159" s="164">
        <v>1405</v>
      </c>
      <c r="I159" s="165">
        <f t="shared" si="41"/>
        <v>-0.47417664670658688</v>
      </c>
      <c r="J159" s="164">
        <f t="shared" si="40"/>
        <v>-1267</v>
      </c>
      <c r="K159" s="165">
        <f t="shared" si="42"/>
        <v>1.0062989299425428E-4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9255</v>
      </c>
      <c r="D160" s="169">
        <f t="shared" si="43"/>
        <v>22618</v>
      </c>
      <c r="E160" s="169">
        <f t="shared" si="43"/>
        <v>31980</v>
      </c>
      <c r="F160" s="169">
        <f t="shared" si="43"/>
        <v>38613</v>
      </c>
      <c r="G160" s="169">
        <f t="shared" si="43"/>
        <v>35846</v>
      </c>
      <c r="H160" s="169">
        <f t="shared" si="43"/>
        <v>33206</v>
      </c>
      <c r="I160" s="170">
        <f t="shared" si="41"/>
        <v>-7.3648384757016072E-2</v>
      </c>
      <c r="J160" s="169">
        <f>H160-G160</f>
        <v>-2640</v>
      </c>
      <c r="K160" s="170">
        <f t="shared" si="42"/>
        <v>2.3783033642471229E-3</v>
      </c>
      <c r="L160" s="81"/>
    </row>
    <row r="161" spans="2:14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2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3CE6-3D33-42E5-AAAF-ADFEABD4C66D}">
  <sheetPr>
    <tabColor rgb="FFF29140"/>
    <pageSetUpPr fitToPage="1"/>
  </sheetPr>
  <dimension ref="A1:P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</row>
    <row r="5" spans="1:14" ht="6" customHeight="1" x14ac:dyDescent="0.25"/>
    <row r="6" spans="1:14" s="146" customFormat="1" ht="72" customHeight="1" x14ac:dyDescent="0.25">
      <c r="B6" s="147"/>
      <c r="C6" s="185">
        <v>2020</v>
      </c>
      <c r="D6" s="185">
        <v>2021</v>
      </c>
      <c r="E6" s="185">
        <v>2022</v>
      </c>
      <c r="F6" s="185">
        <v>2023</v>
      </c>
      <c r="G6" s="185">
        <v>2024</v>
      </c>
      <c r="H6" s="185">
        <v>2025</v>
      </c>
      <c r="I6" s="173" t="str">
        <f>CONCATENATE("var. ",RIGHT(H6,2),"/",RIGHT(G6,2))</f>
        <v>var. 25/24</v>
      </c>
      <c r="J6" s="173" t="str">
        <f>CONCATENATE("var. ",RIGHT(H6,2),"/",RIGHT(E6,2))</f>
        <v>var. 25/22</v>
      </c>
      <c r="K6" s="172" t="str">
        <f>CONCATENATE("dif. ",RIGHT(H6,2),"/",RIGHT(G6,2))</f>
        <v>dif. 25/24</v>
      </c>
      <c r="L6" s="172" t="str">
        <f>CONCATENATE("dif. ",RIGHT(H6,2),"/",RIGHT(E6,2))</f>
        <v>dif. 25/22</v>
      </c>
      <c r="M6" s="173" t="str">
        <f>CONCATENATE("Cuota s/ total lugares de residencia ",RIGHT(H6,4))</f>
        <v>Cuota s/ total lugares de residencia 2025</v>
      </c>
    </row>
    <row r="7" spans="1:14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14" x14ac:dyDescent="0.25">
      <c r="A8" s="1">
        <v>3</v>
      </c>
      <c r="B8" s="156" t="s">
        <v>73</v>
      </c>
      <c r="C8" s="176">
        <v>10243785</v>
      </c>
      <c r="D8" s="176">
        <v>13903380</v>
      </c>
      <c r="E8" s="176">
        <v>31413157</v>
      </c>
      <c r="F8" s="176">
        <v>34492002</v>
      </c>
      <c r="G8" s="176">
        <v>36085760</v>
      </c>
      <c r="H8" s="176">
        <v>34978337</v>
      </c>
      <c r="I8" s="177">
        <f>IFERROR(H8/G8-1,"-")</f>
        <v>-3.0688642833073265E-2</v>
      </c>
      <c r="J8" s="177">
        <f>IFERROR(H8/E8-1,"-")</f>
        <v>0.11349320923076922</v>
      </c>
      <c r="K8" s="176">
        <f>H8-G8</f>
        <v>-1107423</v>
      </c>
      <c r="L8" s="176">
        <f>H8-E8</f>
        <v>3565180</v>
      </c>
      <c r="M8" s="177">
        <f>H8/H$8</f>
        <v>1</v>
      </c>
      <c r="N8" s="81"/>
    </row>
    <row r="9" spans="1:14" x14ac:dyDescent="0.25">
      <c r="A9" s="1" t="s">
        <v>101</v>
      </c>
      <c r="B9" s="159" t="s">
        <v>102</v>
      </c>
      <c r="C9" s="160">
        <v>1666329</v>
      </c>
      <c r="D9" s="160">
        <v>2851484</v>
      </c>
      <c r="E9" s="160">
        <v>4156505</v>
      </c>
      <c r="F9" s="160">
        <v>4262718</v>
      </c>
      <c r="G9" s="160">
        <v>4222283</v>
      </c>
      <c r="H9" s="160">
        <v>4152241</v>
      </c>
      <c r="I9" s="161">
        <f>IFERROR(H9/G9-1,"-")</f>
        <v>-1.6588655947505138E-2</v>
      </c>
      <c r="J9" s="178">
        <f t="shared" ref="J9:J20" si="0">IFERROR(H9/E9-1,"-")</f>
        <v>-1.0258618719333201E-3</v>
      </c>
      <c r="K9" s="160">
        <f t="shared" ref="K9:K19" si="1">H9-G9</f>
        <v>-70042</v>
      </c>
      <c r="L9" s="160">
        <f t="shared" ref="L9:L20" si="2">H9-E9</f>
        <v>-4264</v>
      </c>
      <c r="M9" s="161">
        <f>H9/H$8</f>
        <v>0.11870893118789495</v>
      </c>
      <c r="N9" s="81"/>
    </row>
    <row r="10" spans="1:14" x14ac:dyDescent="0.25">
      <c r="A10" s="162" t="s">
        <v>108</v>
      </c>
      <c r="B10" s="163" t="s">
        <v>108</v>
      </c>
      <c r="C10" s="164">
        <v>564792</v>
      </c>
      <c r="D10" s="164">
        <v>1116779</v>
      </c>
      <c r="E10" s="164">
        <v>1216905</v>
      </c>
      <c r="F10" s="164">
        <v>1323436</v>
      </c>
      <c r="G10" s="164">
        <v>1324542</v>
      </c>
      <c r="H10" s="164">
        <v>1190681</v>
      </c>
      <c r="I10" s="165">
        <f>IFERROR(H10/G10-1,"-")</f>
        <v>-0.10106210297597207</v>
      </c>
      <c r="J10" s="179">
        <f t="shared" si="0"/>
        <v>-2.1549751213118529E-2</v>
      </c>
      <c r="K10" s="164">
        <f t="shared" si="1"/>
        <v>-133861</v>
      </c>
      <c r="L10" s="164">
        <f t="shared" si="2"/>
        <v>-26224</v>
      </c>
      <c r="M10" s="165">
        <f>H10/H$8</f>
        <v>3.4040526283453672E-2</v>
      </c>
      <c r="N10" s="81"/>
    </row>
    <row r="11" spans="1:14" x14ac:dyDescent="0.25">
      <c r="A11" s="162" t="s">
        <v>105</v>
      </c>
      <c r="B11" s="163" t="s">
        <v>105</v>
      </c>
      <c r="C11" s="164">
        <v>1101537</v>
      </c>
      <c r="D11" s="164">
        <v>1734705</v>
      </c>
      <c r="E11" s="164">
        <v>2939600</v>
      </c>
      <c r="F11" s="164">
        <v>2939282</v>
      </c>
      <c r="G11" s="164">
        <v>2897741</v>
      </c>
      <c r="H11" s="164">
        <v>2961560</v>
      </c>
      <c r="I11" s="165">
        <f>IFERROR(H11/G11-1,"-")</f>
        <v>2.2023707432789807E-2</v>
      </c>
      <c r="J11" s="179">
        <f t="shared" si="0"/>
        <v>7.4704041366171481E-3</v>
      </c>
      <c r="K11" s="164">
        <f t="shared" si="1"/>
        <v>63819</v>
      </c>
      <c r="L11" s="164">
        <f t="shared" si="2"/>
        <v>21960</v>
      </c>
      <c r="M11" s="165">
        <f>H11/H$8</f>
        <v>8.4668404904441288E-2</v>
      </c>
      <c r="N11" s="81"/>
    </row>
    <row r="12" spans="1:14" x14ac:dyDescent="0.25">
      <c r="A12" s="1"/>
      <c r="B12" s="159" t="s">
        <v>112</v>
      </c>
      <c r="C12" s="160">
        <v>8577456</v>
      </c>
      <c r="D12" s="160">
        <v>11051896</v>
      </c>
      <c r="E12" s="160">
        <v>27256652</v>
      </c>
      <c r="F12" s="160">
        <v>30229284</v>
      </c>
      <c r="G12" s="160">
        <v>31863477</v>
      </c>
      <c r="H12" s="160">
        <v>30826096</v>
      </c>
      <c r="I12" s="161">
        <f>IFERROR(H12/G12-1,"-")</f>
        <v>-3.2557055841708649E-2</v>
      </c>
      <c r="J12" s="178">
        <f t="shared" si="0"/>
        <v>0.1309568027650645</v>
      </c>
      <c r="K12" s="160">
        <f t="shared" si="1"/>
        <v>-1037381</v>
      </c>
      <c r="L12" s="160">
        <f t="shared" si="2"/>
        <v>3569444</v>
      </c>
      <c r="M12" s="161">
        <f>H12/H$8</f>
        <v>0.88129106881210506</v>
      </c>
      <c r="N12" s="81"/>
    </row>
    <row r="13" spans="1:14" s="57" customFormat="1" x14ac:dyDescent="0.25">
      <c r="B13" s="163" t="s">
        <v>115</v>
      </c>
      <c r="C13" s="164">
        <v>3390819</v>
      </c>
      <c r="D13" s="164">
        <v>3350798</v>
      </c>
      <c r="E13" s="164">
        <v>12657617</v>
      </c>
      <c r="F13" s="164">
        <v>13879437</v>
      </c>
      <c r="G13" s="164">
        <v>14676825</v>
      </c>
      <c r="H13" s="164">
        <v>14264209</v>
      </c>
      <c r="I13" s="165">
        <f t="shared" ref="I13:I20" si="3">IFERROR(H13/G13-1,"-")</f>
        <v>-2.8113437340841818E-2</v>
      </c>
      <c r="J13" s="179">
        <f t="shared" si="0"/>
        <v>0.12692689311108096</v>
      </c>
      <c r="K13" s="164">
        <f t="shared" si="1"/>
        <v>-412616</v>
      </c>
      <c r="L13" s="164">
        <f t="shared" si="2"/>
        <v>1606592</v>
      </c>
      <c r="M13" s="165">
        <f t="shared" ref="M13:M20" si="4">H13/H$8</f>
        <v>0.40780123423249082</v>
      </c>
      <c r="N13" s="166"/>
    </row>
    <row r="14" spans="1:14" s="57" customFormat="1" x14ac:dyDescent="0.25">
      <c r="B14" s="163" t="s">
        <v>118</v>
      </c>
      <c r="C14" s="164">
        <v>1278654</v>
      </c>
      <c r="D14" s="164">
        <v>1806937</v>
      </c>
      <c r="E14" s="164">
        <v>3169256</v>
      </c>
      <c r="F14" s="164">
        <v>3606205</v>
      </c>
      <c r="G14" s="164">
        <v>3758646</v>
      </c>
      <c r="H14" s="164">
        <v>3569778</v>
      </c>
      <c r="I14" s="165">
        <f t="shared" si="3"/>
        <v>-5.0248946030033159E-2</v>
      </c>
      <c r="J14" s="179">
        <f t="shared" si="0"/>
        <v>0.12637729486037097</v>
      </c>
      <c r="K14" s="164">
        <f t="shared" si="1"/>
        <v>-188868</v>
      </c>
      <c r="L14" s="164">
        <f t="shared" si="2"/>
        <v>400522</v>
      </c>
      <c r="M14" s="165">
        <f t="shared" si="4"/>
        <v>0.10205682448539506</v>
      </c>
      <c r="N14" s="166"/>
    </row>
    <row r="15" spans="1:14" x14ac:dyDescent="0.25">
      <c r="A15" s="1"/>
      <c r="B15" s="163" t="s">
        <v>121</v>
      </c>
      <c r="C15" s="164">
        <v>395218</v>
      </c>
      <c r="D15" s="164">
        <v>815902</v>
      </c>
      <c r="E15" s="164">
        <v>1288352</v>
      </c>
      <c r="F15" s="164">
        <v>1510103</v>
      </c>
      <c r="G15" s="164">
        <v>1590940</v>
      </c>
      <c r="H15" s="164">
        <v>1541951</v>
      </c>
      <c r="I15" s="165">
        <f t="shared" si="3"/>
        <v>-3.0792487460243656E-2</v>
      </c>
      <c r="J15" s="179">
        <f t="shared" si="0"/>
        <v>0.19683983880181821</v>
      </c>
      <c r="K15" s="164">
        <f t="shared" si="1"/>
        <v>-48989</v>
      </c>
      <c r="L15" s="164">
        <f t="shared" si="2"/>
        <v>253599</v>
      </c>
      <c r="M15" s="165">
        <f t="shared" si="4"/>
        <v>4.4083027732278984E-2</v>
      </c>
      <c r="N15" s="81"/>
    </row>
    <row r="16" spans="1:14" x14ac:dyDescent="0.25">
      <c r="A16" s="1"/>
      <c r="B16" s="163" t="s">
        <v>128</v>
      </c>
      <c r="C16" s="164">
        <v>302698</v>
      </c>
      <c r="D16" s="164">
        <v>691981</v>
      </c>
      <c r="E16" s="164">
        <v>1287744</v>
      </c>
      <c r="F16" s="164">
        <v>1318405</v>
      </c>
      <c r="G16" s="164">
        <v>1376091</v>
      </c>
      <c r="H16" s="164">
        <v>1291992</v>
      </c>
      <c r="I16" s="165">
        <f t="shared" si="3"/>
        <v>-6.1114417578488678E-2</v>
      </c>
      <c r="J16" s="179">
        <f t="shared" si="0"/>
        <v>3.298792306545506E-3</v>
      </c>
      <c r="K16" s="164">
        <f t="shared" si="1"/>
        <v>-84099</v>
      </c>
      <c r="L16" s="164">
        <f t="shared" si="2"/>
        <v>4248</v>
      </c>
      <c r="M16" s="165">
        <f t="shared" si="4"/>
        <v>3.6936918985027788E-2</v>
      </c>
      <c r="N16" s="81"/>
    </row>
    <row r="17" spans="1:14" x14ac:dyDescent="0.25">
      <c r="A17" s="1"/>
      <c r="B17" s="163" t="s">
        <v>124</v>
      </c>
      <c r="C17" s="164">
        <v>443857</v>
      </c>
      <c r="D17" s="164">
        <v>726467</v>
      </c>
      <c r="E17" s="164">
        <v>1124652</v>
      </c>
      <c r="F17" s="164">
        <v>1170697</v>
      </c>
      <c r="G17" s="164">
        <v>1202943</v>
      </c>
      <c r="H17" s="164">
        <v>1125010</v>
      </c>
      <c r="I17" s="165">
        <f t="shared" si="3"/>
        <v>-6.4785280765589093E-2</v>
      </c>
      <c r="J17" s="179">
        <f t="shared" si="0"/>
        <v>3.1832068942216907E-4</v>
      </c>
      <c r="K17" s="164">
        <f t="shared" si="1"/>
        <v>-77933</v>
      </c>
      <c r="L17" s="164">
        <f t="shared" si="2"/>
        <v>358</v>
      </c>
      <c r="M17" s="165">
        <f t="shared" si="4"/>
        <v>3.216304994717159E-2</v>
      </c>
      <c r="N17" s="81"/>
    </row>
    <row r="18" spans="1:14" x14ac:dyDescent="0.25">
      <c r="A18" s="1"/>
      <c r="B18" s="163" t="s">
        <v>133</v>
      </c>
      <c r="C18" s="164">
        <v>241432</v>
      </c>
      <c r="D18" s="164">
        <v>191434</v>
      </c>
      <c r="E18" s="164">
        <v>491111</v>
      </c>
      <c r="F18" s="164">
        <v>523441</v>
      </c>
      <c r="G18" s="164">
        <v>511222</v>
      </c>
      <c r="H18" s="164">
        <v>496171</v>
      </c>
      <c r="I18" s="165">
        <f t="shared" si="3"/>
        <v>-2.9441221230698256E-2</v>
      </c>
      <c r="J18" s="179">
        <f t="shared" si="0"/>
        <v>1.0303169751848307E-2</v>
      </c>
      <c r="K18" s="164">
        <f t="shared" si="1"/>
        <v>-15051</v>
      </c>
      <c r="L18" s="164">
        <f t="shared" si="2"/>
        <v>5060</v>
      </c>
      <c r="M18" s="165">
        <f t="shared" si="4"/>
        <v>1.4185094048353414E-2</v>
      </c>
      <c r="N18" s="81"/>
    </row>
    <row r="19" spans="1:14" x14ac:dyDescent="0.25">
      <c r="A19" s="162" t="s">
        <v>149</v>
      </c>
      <c r="B19" s="163" t="s">
        <v>136</v>
      </c>
      <c r="C19" s="164">
        <v>356220</v>
      </c>
      <c r="D19" s="164">
        <v>171613</v>
      </c>
      <c r="E19" s="164">
        <v>432358</v>
      </c>
      <c r="F19" s="164">
        <v>543161</v>
      </c>
      <c r="G19" s="164">
        <v>529346</v>
      </c>
      <c r="H19" s="164">
        <v>469492</v>
      </c>
      <c r="I19" s="165">
        <f t="shared" si="3"/>
        <v>-0.11307160156117169</v>
      </c>
      <c r="J19" s="179">
        <f t="shared" si="0"/>
        <v>8.5887158327127011E-2</v>
      </c>
      <c r="K19" s="164">
        <f t="shared" si="1"/>
        <v>-59854</v>
      </c>
      <c r="L19" s="164">
        <f t="shared" si="2"/>
        <v>37134</v>
      </c>
      <c r="M19" s="165">
        <f t="shared" si="4"/>
        <v>1.3422364819688254E-2</v>
      </c>
      <c r="N19" s="81"/>
    </row>
    <row r="20" spans="1:14" x14ac:dyDescent="0.25">
      <c r="A20" s="167" t="s">
        <v>150</v>
      </c>
      <c r="B20" s="168" t="s">
        <v>150</v>
      </c>
      <c r="C20" s="169">
        <f t="shared" ref="C20:H20" si="5">C12-SUM(C13:C19)</f>
        <v>2168558</v>
      </c>
      <c r="D20" s="169">
        <f t="shared" si="5"/>
        <v>3296764</v>
      </c>
      <c r="E20" s="169">
        <f t="shared" si="5"/>
        <v>6805562</v>
      </c>
      <c r="F20" s="169">
        <f t="shared" si="5"/>
        <v>7677835</v>
      </c>
      <c r="G20" s="169">
        <f t="shared" si="5"/>
        <v>8217464</v>
      </c>
      <c r="H20" s="169">
        <f t="shared" si="5"/>
        <v>8067493</v>
      </c>
      <c r="I20" s="170">
        <f t="shared" si="3"/>
        <v>-1.8250277701246986E-2</v>
      </c>
      <c r="J20" s="180">
        <f t="shared" si="0"/>
        <v>0.18542642033089995</v>
      </c>
      <c r="K20" s="169">
        <f>H20-G20</f>
        <v>-149971</v>
      </c>
      <c r="L20" s="169">
        <f t="shared" si="2"/>
        <v>1261931</v>
      </c>
      <c r="M20" s="170">
        <f t="shared" si="4"/>
        <v>0.23064255456169916</v>
      </c>
      <c r="N20" s="81"/>
    </row>
    <row r="21" spans="1:14" s="146" customFormat="1" x14ac:dyDescent="0.25"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1:14" x14ac:dyDescent="0.25">
      <c r="A22" s="1">
        <v>3</v>
      </c>
      <c r="B22" s="156" t="s">
        <v>73</v>
      </c>
      <c r="C22" s="176">
        <v>3913809</v>
      </c>
      <c r="D22" s="176">
        <v>5763674</v>
      </c>
      <c r="E22" s="176">
        <v>12632443</v>
      </c>
      <c r="F22" s="176">
        <v>13593290</v>
      </c>
      <c r="G22" s="176">
        <v>13840017</v>
      </c>
      <c r="H22" s="176">
        <v>13113733</v>
      </c>
      <c r="I22" s="177">
        <f>IFERROR(H22/G22-1,"-")</f>
        <v>-5.2477103171188255E-2</v>
      </c>
      <c r="J22" s="177">
        <f>IFERROR(H22/E22-1,"-")</f>
        <v>3.8099518834163737E-2</v>
      </c>
      <c r="K22" s="176">
        <f>H22-G22</f>
        <v>-726284</v>
      </c>
      <c r="L22" s="176">
        <f>H22-E22</f>
        <v>481290</v>
      </c>
      <c r="M22" s="177">
        <f>H22/H$8</f>
        <v>0.37491013366358727</v>
      </c>
      <c r="N22" s="81"/>
    </row>
    <row r="23" spans="1:14" x14ac:dyDescent="0.25">
      <c r="A23" s="1" t="s">
        <v>101</v>
      </c>
      <c r="B23" s="159" t="s">
        <v>102</v>
      </c>
      <c r="C23" s="160">
        <v>419753</v>
      </c>
      <c r="D23" s="160">
        <v>926094</v>
      </c>
      <c r="E23" s="160">
        <v>924180</v>
      </c>
      <c r="F23" s="160">
        <v>819722</v>
      </c>
      <c r="G23" s="160">
        <v>742797</v>
      </c>
      <c r="H23" s="160">
        <v>653758</v>
      </c>
      <c r="I23" s="161">
        <f>IFERROR(H23/G23-1,"-")</f>
        <v>-0.11986989715898155</v>
      </c>
      <c r="J23" s="178">
        <f t="shared" ref="J23:J34" si="6">IFERROR(H23/E23-1,"-")</f>
        <v>-0.2926075007033262</v>
      </c>
      <c r="K23" s="160">
        <f t="shared" ref="K23:K33" si="7">H23-G23</f>
        <v>-89039</v>
      </c>
      <c r="L23" s="160">
        <f t="shared" ref="L23:L34" si="8">H23-E23</f>
        <v>-270422</v>
      </c>
      <c r="M23" s="161">
        <f>H23/H$8</f>
        <v>1.8690368269938046E-2</v>
      </c>
      <c r="N23" s="81"/>
    </row>
    <row r="24" spans="1:14" x14ac:dyDescent="0.25">
      <c r="A24" s="162" t="s">
        <v>108</v>
      </c>
      <c r="B24" s="163" t="s">
        <v>108</v>
      </c>
      <c r="C24" s="164">
        <v>197437</v>
      </c>
      <c r="D24" s="164">
        <v>341894</v>
      </c>
      <c r="E24" s="164">
        <v>286627</v>
      </c>
      <c r="F24" s="164">
        <v>258252</v>
      </c>
      <c r="G24" s="164">
        <v>219334</v>
      </c>
      <c r="H24" s="164">
        <v>218955</v>
      </c>
      <c r="I24" s="165">
        <f>IFERROR(H24/G24-1,"-")</f>
        <v>-1.7279582736831056E-3</v>
      </c>
      <c r="J24" s="179">
        <f t="shared" si="6"/>
        <v>-0.23609778562382466</v>
      </c>
      <c r="K24" s="164">
        <f t="shared" si="7"/>
        <v>-379</v>
      </c>
      <c r="L24" s="164">
        <f t="shared" si="8"/>
        <v>-67672</v>
      </c>
      <c r="M24" s="165">
        <f>H24/H$8</f>
        <v>6.2597315589932138E-3</v>
      </c>
      <c r="N24" s="81"/>
    </row>
    <row r="25" spans="1:14" x14ac:dyDescent="0.25">
      <c r="A25" s="162" t="s">
        <v>105</v>
      </c>
      <c r="B25" s="163" t="s">
        <v>105</v>
      </c>
      <c r="C25" s="164">
        <v>222316</v>
      </c>
      <c r="D25" s="164">
        <v>584200</v>
      </c>
      <c r="E25" s="164">
        <v>637553</v>
      </c>
      <c r="F25" s="164">
        <v>561470</v>
      </c>
      <c r="G25" s="164">
        <v>523463</v>
      </c>
      <c r="H25" s="164">
        <v>434803</v>
      </c>
      <c r="I25" s="165">
        <f>IFERROR(H25/G25-1,"-")</f>
        <v>-0.16937204730802369</v>
      </c>
      <c r="J25" s="179">
        <f t="shared" si="6"/>
        <v>-0.31801277697697294</v>
      </c>
      <c r="K25" s="164">
        <f t="shared" si="7"/>
        <v>-88660</v>
      </c>
      <c r="L25" s="164">
        <f t="shared" si="8"/>
        <v>-202750</v>
      </c>
      <c r="M25" s="165">
        <f>H25/H$8</f>
        <v>1.2430636710944834E-2</v>
      </c>
      <c r="N25" s="81"/>
    </row>
    <row r="26" spans="1:14" x14ac:dyDescent="0.25">
      <c r="A26" s="1"/>
      <c r="B26" s="159" t="s">
        <v>112</v>
      </c>
      <c r="C26" s="160">
        <v>3494056</v>
      </c>
      <c r="D26" s="160">
        <v>4837580</v>
      </c>
      <c r="E26" s="160">
        <v>11708263</v>
      </c>
      <c r="F26" s="160">
        <v>12773568</v>
      </c>
      <c r="G26" s="160">
        <v>13097220</v>
      </c>
      <c r="H26" s="160">
        <v>12459975</v>
      </c>
      <c r="I26" s="161">
        <f>IFERROR(H26/G26-1,"-")</f>
        <v>-4.8654981744217451E-2</v>
      </c>
      <c r="J26" s="178">
        <f t="shared" si="6"/>
        <v>6.4203545820588515E-2</v>
      </c>
      <c r="K26" s="160">
        <f t="shared" si="7"/>
        <v>-637245</v>
      </c>
      <c r="L26" s="160">
        <f t="shared" si="8"/>
        <v>751712</v>
      </c>
      <c r="M26" s="161">
        <f>H26/H$8</f>
        <v>0.35621976539364919</v>
      </c>
      <c r="N26" s="81"/>
    </row>
    <row r="27" spans="1:14" s="57" customFormat="1" x14ac:dyDescent="0.25">
      <c r="B27" s="163" t="s">
        <v>115</v>
      </c>
      <c r="C27" s="164">
        <v>1483938</v>
      </c>
      <c r="D27" s="164">
        <v>1575483</v>
      </c>
      <c r="E27" s="164">
        <v>5839663</v>
      </c>
      <c r="F27" s="164">
        <v>6457010</v>
      </c>
      <c r="G27" s="164">
        <v>6689570</v>
      </c>
      <c r="H27" s="164">
        <v>6403412</v>
      </c>
      <c r="I27" s="165">
        <f t="shared" ref="I27:I34" si="9">IFERROR(H27/G27-1,"-")</f>
        <v>-4.2776740507984856E-2</v>
      </c>
      <c r="J27" s="179">
        <f t="shared" si="6"/>
        <v>9.6537933781452701E-2</v>
      </c>
      <c r="K27" s="164">
        <f t="shared" si="7"/>
        <v>-286158</v>
      </c>
      <c r="L27" s="164">
        <f t="shared" si="8"/>
        <v>563749</v>
      </c>
      <c r="M27" s="165">
        <f t="shared" ref="M27:M34" si="10">H27/H$8</f>
        <v>0.1830679371635078</v>
      </c>
      <c r="N27" s="166"/>
    </row>
    <row r="28" spans="1:14" s="57" customFormat="1" x14ac:dyDescent="0.25">
      <c r="B28" s="163" t="s">
        <v>118</v>
      </c>
      <c r="C28" s="164">
        <v>510569</v>
      </c>
      <c r="D28" s="164">
        <v>851193</v>
      </c>
      <c r="E28" s="164">
        <v>1420539</v>
      </c>
      <c r="F28" s="164">
        <v>1496166</v>
      </c>
      <c r="G28" s="164">
        <v>1483358</v>
      </c>
      <c r="H28" s="164">
        <v>1371271</v>
      </c>
      <c r="I28" s="165">
        <f t="shared" si="9"/>
        <v>-7.556301310944491E-2</v>
      </c>
      <c r="J28" s="179">
        <f t="shared" si="6"/>
        <v>-3.4682609910745121E-2</v>
      </c>
      <c r="K28" s="164">
        <f t="shared" si="7"/>
        <v>-112087</v>
      </c>
      <c r="L28" s="164">
        <f t="shared" si="8"/>
        <v>-49268</v>
      </c>
      <c r="M28" s="165">
        <f t="shared" si="10"/>
        <v>3.9203436115330469E-2</v>
      </c>
      <c r="N28" s="166"/>
    </row>
    <row r="29" spans="1:14" x14ac:dyDescent="0.25">
      <c r="A29" s="1"/>
      <c r="B29" s="163" t="s">
        <v>121</v>
      </c>
      <c r="C29" s="164">
        <v>173273</v>
      </c>
      <c r="D29" s="164">
        <v>321437</v>
      </c>
      <c r="E29" s="164">
        <v>466813</v>
      </c>
      <c r="F29" s="164">
        <v>535892</v>
      </c>
      <c r="G29" s="164">
        <v>462244</v>
      </c>
      <c r="H29" s="164">
        <v>396257</v>
      </c>
      <c r="I29" s="165">
        <f t="shared" si="9"/>
        <v>-0.14275361064719061</v>
      </c>
      <c r="J29" s="179">
        <f t="shared" si="6"/>
        <v>-0.1511440341207293</v>
      </c>
      <c r="K29" s="164">
        <f t="shared" si="7"/>
        <v>-65987</v>
      </c>
      <c r="L29" s="164">
        <f t="shared" si="8"/>
        <v>-70556</v>
      </c>
      <c r="M29" s="165">
        <f t="shared" si="10"/>
        <v>1.1328640352455864E-2</v>
      </c>
      <c r="N29" s="81"/>
    </row>
    <row r="30" spans="1:14" x14ac:dyDescent="0.25">
      <c r="A30" s="1"/>
      <c r="B30" s="163" t="s">
        <v>128</v>
      </c>
      <c r="C30" s="164">
        <v>134940</v>
      </c>
      <c r="D30" s="164">
        <v>321774</v>
      </c>
      <c r="E30" s="164">
        <v>583899</v>
      </c>
      <c r="F30" s="164">
        <v>553144</v>
      </c>
      <c r="G30" s="164">
        <v>562616</v>
      </c>
      <c r="H30" s="164">
        <v>539721</v>
      </c>
      <c r="I30" s="165">
        <f t="shared" si="9"/>
        <v>-4.0693830250117302E-2</v>
      </c>
      <c r="J30" s="179">
        <f t="shared" si="6"/>
        <v>-7.5660345367948856E-2</v>
      </c>
      <c r="K30" s="164">
        <f t="shared" si="7"/>
        <v>-22895</v>
      </c>
      <c r="L30" s="164">
        <f t="shared" si="8"/>
        <v>-44178</v>
      </c>
      <c r="M30" s="165">
        <f t="shared" si="10"/>
        <v>1.5430150381363184E-2</v>
      </c>
      <c r="N30" s="81"/>
    </row>
    <row r="31" spans="1:14" x14ac:dyDescent="0.25">
      <c r="A31" s="1"/>
      <c r="B31" s="163" t="s">
        <v>124</v>
      </c>
      <c r="C31" s="164">
        <v>241515</v>
      </c>
      <c r="D31" s="164">
        <v>414396</v>
      </c>
      <c r="E31" s="164">
        <v>639629</v>
      </c>
      <c r="F31" s="164">
        <v>620048</v>
      </c>
      <c r="G31" s="164">
        <v>632422</v>
      </c>
      <c r="H31" s="164">
        <v>602571</v>
      </c>
      <c r="I31" s="165">
        <f t="shared" si="9"/>
        <v>-4.7201077761368171E-2</v>
      </c>
      <c r="J31" s="179">
        <f t="shared" si="6"/>
        <v>-5.7936710186686335E-2</v>
      </c>
      <c r="K31" s="164">
        <f t="shared" si="7"/>
        <v>-29851</v>
      </c>
      <c r="L31" s="164">
        <f t="shared" si="8"/>
        <v>-37058</v>
      </c>
      <c r="M31" s="165">
        <f t="shared" si="10"/>
        <v>1.7226976799954784E-2</v>
      </c>
      <c r="N31" s="81"/>
    </row>
    <row r="32" spans="1:14" x14ac:dyDescent="0.25">
      <c r="A32" s="1"/>
      <c r="B32" s="163" t="s">
        <v>133</v>
      </c>
      <c r="C32" s="164">
        <v>95128</v>
      </c>
      <c r="D32" s="164">
        <v>58069</v>
      </c>
      <c r="E32" s="164">
        <v>177706</v>
      </c>
      <c r="F32" s="164">
        <v>184397</v>
      </c>
      <c r="G32" s="164">
        <v>184792</v>
      </c>
      <c r="H32" s="164">
        <v>177006</v>
      </c>
      <c r="I32" s="165">
        <f t="shared" si="9"/>
        <v>-4.2133858608597752E-2</v>
      </c>
      <c r="J32" s="179">
        <f t="shared" si="6"/>
        <v>-3.9390904077520883E-3</v>
      </c>
      <c r="K32" s="164">
        <f t="shared" si="7"/>
        <v>-7786</v>
      </c>
      <c r="L32" s="164">
        <f t="shared" si="8"/>
        <v>-700</v>
      </c>
      <c r="M32" s="165">
        <f t="shared" si="10"/>
        <v>5.0604464128754896E-3</v>
      </c>
      <c r="N32" s="81"/>
    </row>
    <row r="33" spans="1:14" x14ac:dyDescent="0.25">
      <c r="A33" s="162" t="s">
        <v>149</v>
      </c>
      <c r="B33" s="163" t="s">
        <v>136</v>
      </c>
      <c r="C33" s="164">
        <v>106598</v>
      </c>
      <c r="D33" s="164">
        <v>43884</v>
      </c>
      <c r="E33" s="164">
        <v>147837</v>
      </c>
      <c r="F33" s="164">
        <v>187523</v>
      </c>
      <c r="G33" s="164">
        <v>166807</v>
      </c>
      <c r="H33" s="164">
        <v>155413</v>
      </c>
      <c r="I33" s="165">
        <f t="shared" si="9"/>
        <v>-6.8306485938839479E-2</v>
      </c>
      <c r="J33" s="179">
        <f t="shared" si="6"/>
        <v>5.124562863153348E-2</v>
      </c>
      <c r="K33" s="164">
        <f t="shared" si="7"/>
        <v>-11394</v>
      </c>
      <c r="L33" s="164">
        <f t="shared" si="8"/>
        <v>7576</v>
      </c>
      <c r="M33" s="165">
        <f t="shared" si="10"/>
        <v>4.4431214668667635E-3</v>
      </c>
      <c r="N33" s="81"/>
    </row>
    <row r="34" spans="1:14" x14ac:dyDescent="0.25">
      <c r="A34" s="167" t="s">
        <v>150</v>
      </c>
      <c r="B34" s="168" t="s">
        <v>150</v>
      </c>
      <c r="C34" s="169">
        <f t="shared" ref="C34:H34" si="11">C26-SUM(C27:C33)</f>
        <v>748095</v>
      </c>
      <c r="D34" s="169">
        <f t="shared" si="11"/>
        <v>1251344</v>
      </c>
      <c r="E34" s="169">
        <f t="shared" si="11"/>
        <v>2432177</v>
      </c>
      <c r="F34" s="169">
        <f t="shared" si="11"/>
        <v>2739388</v>
      </c>
      <c r="G34" s="169">
        <f t="shared" si="11"/>
        <v>2915411</v>
      </c>
      <c r="H34" s="169">
        <f t="shared" si="11"/>
        <v>2814324</v>
      </c>
      <c r="I34" s="170">
        <f t="shared" si="9"/>
        <v>-3.4673327362762962E-2</v>
      </c>
      <c r="J34" s="180">
        <f t="shared" si="6"/>
        <v>0.15712137726818409</v>
      </c>
      <c r="K34" s="169">
        <f>H34-G34</f>
        <v>-101087</v>
      </c>
      <c r="L34" s="169">
        <f t="shared" si="8"/>
        <v>382147</v>
      </c>
      <c r="M34" s="170">
        <f t="shared" si="10"/>
        <v>8.0459056701294857E-2</v>
      </c>
      <c r="N34" s="81"/>
    </row>
    <row r="35" spans="1:14" s="146" customFormat="1" x14ac:dyDescent="0.25"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1:14" x14ac:dyDescent="0.25">
      <c r="A36" s="1">
        <v>3</v>
      </c>
      <c r="B36" s="156" t="s">
        <v>73</v>
      </c>
      <c r="C36" s="176">
        <v>2858440</v>
      </c>
      <c r="D36" s="176">
        <v>3367162</v>
      </c>
      <c r="E36" s="176">
        <v>8870774</v>
      </c>
      <c r="F36" s="176">
        <v>9740327</v>
      </c>
      <c r="G36" s="176">
        <v>10013119</v>
      </c>
      <c r="H36" s="176">
        <v>9994134</v>
      </c>
      <c r="I36" s="177">
        <f>IFERROR(H36/G36-1,"-")</f>
        <v>-1.8960126210424422E-3</v>
      </c>
      <c r="J36" s="177">
        <f>IFERROR(H36/E36-1,"-")</f>
        <v>0.12663607482278327</v>
      </c>
      <c r="K36" s="176">
        <f>H36-G36</f>
        <v>-18985</v>
      </c>
      <c r="L36" s="176">
        <f>H36-E36</f>
        <v>1123360</v>
      </c>
      <c r="M36" s="177">
        <f>H36/H$8</f>
        <v>0.28572353225369174</v>
      </c>
      <c r="N36" s="81"/>
    </row>
    <row r="37" spans="1:14" x14ac:dyDescent="0.25">
      <c r="A37" s="1" t="s">
        <v>101</v>
      </c>
      <c r="B37" s="159" t="s">
        <v>102</v>
      </c>
      <c r="C37" s="160">
        <v>241430</v>
      </c>
      <c r="D37" s="160">
        <v>350874</v>
      </c>
      <c r="E37" s="160">
        <v>513766</v>
      </c>
      <c r="F37" s="160">
        <v>578106</v>
      </c>
      <c r="G37" s="160">
        <v>549885</v>
      </c>
      <c r="H37" s="160">
        <v>574109</v>
      </c>
      <c r="I37" s="161">
        <f>IFERROR(H37/G37-1,"-")</f>
        <v>4.40528474135502E-2</v>
      </c>
      <c r="J37" s="178">
        <f t="shared" ref="J37:J48" si="12">IFERROR(H37/E37-1,"-")</f>
        <v>0.11745230318861122</v>
      </c>
      <c r="K37" s="160">
        <f t="shared" ref="K37:K47" si="13">H37-G37</f>
        <v>24224</v>
      </c>
      <c r="L37" s="160">
        <f t="shared" ref="L37:L48" si="14">H37-E37</f>
        <v>60343</v>
      </c>
      <c r="M37" s="161">
        <f>H37/H$8</f>
        <v>1.6413273163901416E-2</v>
      </c>
      <c r="N37" s="81"/>
    </row>
    <row r="38" spans="1:14" x14ac:dyDescent="0.25">
      <c r="A38" s="162" t="s">
        <v>108</v>
      </c>
      <c r="B38" s="163" t="s">
        <v>108</v>
      </c>
      <c r="C38" s="164">
        <v>92534</v>
      </c>
      <c r="D38" s="164">
        <v>131066</v>
      </c>
      <c r="E38" s="164">
        <v>155656</v>
      </c>
      <c r="F38" s="164">
        <v>219792</v>
      </c>
      <c r="G38" s="164">
        <v>237231</v>
      </c>
      <c r="H38" s="164">
        <v>221651</v>
      </c>
      <c r="I38" s="165">
        <f>IFERROR(H38/G38-1,"-")</f>
        <v>-6.5674384882245529E-2</v>
      </c>
      <c r="J38" s="179">
        <f t="shared" si="12"/>
        <v>0.42397980161381499</v>
      </c>
      <c r="K38" s="164">
        <f t="shared" si="13"/>
        <v>-15580</v>
      </c>
      <c r="L38" s="164">
        <f t="shared" si="14"/>
        <v>65995</v>
      </c>
      <c r="M38" s="165">
        <f>H38/H$8</f>
        <v>6.3368078362330375E-3</v>
      </c>
      <c r="N38" s="81"/>
    </row>
    <row r="39" spans="1:14" x14ac:dyDescent="0.25">
      <c r="A39" s="162" t="s">
        <v>105</v>
      </c>
      <c r="B39" s="163" t="s">
        <v>105</v>
      </c>
      <c r="C39" s="164">
        <v>148896</v>
      </c>
      <c r="D39" s="164">
        <v>219808</v>
      </c>
      <c r="E39" s="164">
        <v>358110</v>
      </c>
      <c r="F39" s="164">
        <v>358314</v>
      </c>
      <c r="G39" s="164">
        <v>312654</v>
      </c>
      <c r="H39" s="164">
        <v>352458</v>
      </c>
      <c r="I39" s="165">
        <f>IFERROR(H39/G39-1,"-")</f>
        <v>0.12731006160164271</v>
      </c>
      <c r="J39" s="179">
        <f t="shared" si="12"/>
        <v>-1.5782860015079114E-2</v>
      </c>
      <c r="K39" s="164">
        <f t="shared" si="13"/>
        <v>39804</v>
      </c>
      <c r="L39" s="164">
        <f t="shared" si="14"/>
        <v>-5652</v>
      </c>
      <c r="M39" s="165">
        <f>H39/H$8</f>
        <v>1.007646532766838E-2</v>
      </c>
      <c r="N39" s="81"/>
    </row>
    <row r="40" spans="1:14" x14ac:dyDescent="0.25">
      <c r="A40" s="1"/>
      <c r="B40" s="159" t="s">
        <v>112</v>
      </c>
      <c r="C40" s="160">
        <v>2617010</v>
      </c>
      <c r="D40" s="160">
        <v>3016288</v>
      </c>
      <c r="E40" s="160">
        <v>8357008</v>
      </c>
      <c r="F40" s="160">
        <v>9162221</v>
      </c>
      <c r="G40" s="160">
        <v>9463234</v>
      </c>
      <c r="H40" s="160">
        <v>9420025</v>
      </c>
      <c r="I40" s="161">
        <f>IFERROR(H40/G40-1,"-")</f>
        <v>-4.5659866383944703E-3</v>
      </c>
      <c r="J40" s="178">
        <f t="shared" si="12"/>
        <v>0.12720066799026641</v>
      </c>
      <c r="K40" s="160">
        <f t="shared" si="13"/>
        <v>-43209</v>
      </c>
      <c r="L40" s="160">
        <f t="shared" si="14"/>
        <v>1063017</v>
      </c>
      <c r="M40" s="161">
        <f>H40/H$8</f>
        <v>0.26931025908979034</v>
      </c>
      <c r="N40" s="81"/>
    </row>
    <row r="41" spans="1:14" s="57" customFormat="1" x14ac:dyDescent="0.25">
      <c r="B41" s="163" t="s">
        <v>115</v>
      </c>
      <c r="C41" s="164">
        <v>1173619</v>
      </c>
      <c r="D41" s="164">
        <v>1066343</v>
      </c>
      <c r="E41" s="164">
        <v>4256430</v>
      </c>
      <c r="F41" s="164">
        <v>4628132</v>
      </c>
      <c r="G41" s="164">
        <v>4858902</v>
      </c>
      <c r="H41" s="164">
        <v>4850627</v>
      </c>
      <c r="I41" s="165">
        <f t="shared" ref="I41:I48" si="15">IFERROR(H41/G41-1,"-")</f>
        <v>-1.7030596624504346E-3</v>
      </c>
      <c r="J41" s="179">
        <f t="shared" si="12"/>
        <v>0.13959985245851581</v>
      </c>
      <c r="K41" s="164">
        <f t="shared" si="13"/>
        <v>-8275</v>
      </c>
      <c r="L41" s="164">
        <f t="shared" si="14"/>
        <v>594197</v>
      </c>
      <c r="M41" s="165">
        <f t="shared" ref="M41:M48" si="16">H41/H$8</f>
        <v>0.13867517486608927</v>
      </c>
      <c r="N41" s="166"/>
    </row>
    <row r="42" spans="1:14" s="57" customFormat="1" x14ac:dyDescent="0.25">
      <c r="B42" s="163" t="s">
        <v>118</v>
      </c>
      <c r="C42" s="164">
        <v>139836</v>
      </c>
      <c r="D42" s="164">
        <v>174981</v>
      </c>
      <c r="E42" s="164">
        <v>311196</v>
      </c>
      <c r="F42" s="164">
        <v>358364</v>
      </c>
      <c r="G42" s="164">
        <v>358116</v>
      </c>
      <c r="H42" s="164">
        <v>376020</v>
      </c>
      <c r="I42" s="165">
        <f t="shared" si="15"/>
        <v>4.9994973695673961E-2</v>
      </c>
      <c r="J42" s="179">
        <f t="shared" si="12"/>
        <v>0.2083060193575752</v>
      </c>
      <c r="K42" s="164">
        <f t="shared" si="13"/>
        <v>17904</v>
      </c>
      <c r="L42" s="164">
        <f t="shared" si="14"/>
        <v>64824</v>
      </c>
      <c r="M42" s="165">
        <f t="shared" si="16"/>
        <v>1.0750082258055894E-2</v>
      </c>
      <c r="N42" s="166"/>
    </row>
    <row r="43" spans="1:14" x14ac:dyDescent="0.25">
      <c r="A43" s="1"/>
      <c r="B43" s="163" t="s">
        <v>121</v>
      </c>
      <c r="C43" s="164">
        <v>67848</v>
      </c>
      <c r="D43" s="164">
        <v>127385</v>
      </c>
      <c r="E43" s="164">
        <v>198903</v>
      </c>
      <c r="F43" s="164">
        <v>247768</v>
      </c>
      <c r="G43" s="164">
        <v>245648</v>
      </c>
      <c r="H43" s="164">
        <v>247430</v>
      </c>
      <c r="I43" s="165">
        <f t="shared" si="15"/>
        <v>7.2542825506416442E-3</v>
      </c>
      <c r="J43" s="179">
        <f t="shared" si="12"/>
        <v>0.24397319296340436</v>
      </c>
      <c r="K43" s="164">
        <f t="shared" si="13"/>
        <v>1782</v>
      </c>
      <c r="L43" s="164">
        <f t="shared" si="14"/>
        <v>48527</v>
      </c>
      <c r="M43" s="165">
        <f t="shared" si="16"/>
        <v>7.0738068536534485E-3</v>
      </c>
      <c r="N43" s="81"/>
    </row>
    <row r="44" spans="1:14" x14ac:dyDescent="0.25">
      <c r="A44" s="1"/>
      <c r="B44" s="163" t="s">
        <v>128</v>
      </c>
      <c r="C44" s="164">
        <v>124287</v>
      </c>
      <c r="D44" s="164">
        <v>239923</v>
      </c>
      <c r="E44" s="164">
        <v>477050</v>
      </c>
      <c r="F44" s="164">
        <v>501092</v>
      </c>
      <c r="G44" s="164">
        <v>499671</v>
      </c>
      <c r="H44" s="164">
        <v>464546</v>
      </c>
      <c r="I44" s="165">
        <f t="shared" si="15"/>
        <v>-7.029625493574776E-2</v>
      </c>
      <c r="J44" s="179">
        <f t="shared" si="12"/>
        <v>-2.621108898438318E-2</v>
      </c>
      <c r="K44" s="164">
        <f t="shared" si="13"/>
        <v>-35125</v>
      </c>
      <c r="L44" s="164">
        <f t="shared" si="14"/>
        <v>-12504</v>
      </c>
      <c r="M44" s="165">
        <f t="shared" si="16"/>
        <v>1.328096301433656E-2</v>
      </c>
      <c r="N44" s="81"/>
    </row>
    <row r="45" spans="1:14" x14ac:dyDescent="0.25">
      <c r="A45" s="1"/>
      <c r="B45" s="163" t="s">
        <v>124</v>
      </c>
      <c r="C45" s="164">
        <v>131712</v>
      </c>
      <c r="D45" s="164">
        <v>184201</v>
      </c>
      <c r="E45" s="164">
        <v>318686</v>
      </c>
      <c r="F45" s="164">
        <v>374926</v>
      </c>
      <c r="G45" s="164">
        <v>372782</v>
      </c>
      <c r="H45" s="164">
        <v>338874</v>
      </c>
      <c r="I45" s="165">
        <f t="shared" si="15"/>
        <v>-9.0959327435337523E-2</v>
      </c>
      <c r="J45" s="179">
        <f t="shared" si="12"/>
        <v>6.3347621169427049E-2</v>
      </c>
      <c r="K45" s="164">
        <f t="shared" si="13"/>
        <v>-33908</v>
      </c>
      <c r="L45" s="164">
        <f t="shared" si="14"/>
        <v>20188</v>
      </c>
      <c r="M45" s="165">
        <f t="shared" si="16"/>
        <v>9.6881106726143095E-3</v>
      </c>
      <c r="N45" s="81"/>
    </row>
    <row r="46" spans="1:14" x14ac:dyDescent="0.25">
      <c r="A46" s="1"/>
      <c r="B46" s="163" t="s">
        <v>133</v>
      </c>
      <c r="C46" s="164">
        <v>86739</v>
      </c>
      <c r="D46" s="164">
        <v>81833</v>
      </c>
      <c r="E46" s="164">
        <v>185630</v>
      </c>
      <c r="F46" s="164">
        <v>188338</v>
      </c>
      <c r="G46" s="164">
        <v>187108</v>
      </c>
      <c r="H46" s="164">
        <v>188541</v>
      </c>
      <c r="I46" s="165">
        <f t="shared" si="15"/>
        <v>7.6586784103298555E-3</v>
      </c>
      <c r="J46" s="179">
        <f t="shared" si="12"/>
        <v>1.5681732478586508E-2</v>
      </c>
      <c r="K46" s="164">
        <f t="shared" si="13"/>
        <v>1433</v>
      </c>
      <c r="L46" s="164">
        <f t="shared" si="14"/>
        <v>2911</v>
      </c>
      <c r="M46" s="165">
        <f t="shared" si="16"/>
        <v>5.3902219536623485E-3</v>
      </c>
      <c r="N46" s="81"/>
    </row>
    <row r="47" spans="1:14" x14ac:dyDescent="0.25">
      <c r="A47" s="162" t="s">
        <v>149</v>
      </c>
      <c r="B47" s="163" t="s">
        <v>136</v>
      </c>
      <c r="C47" s="164">
        <v>150036</v>
      </c>
      <c r="D47" s="164">
        <v>88248</v>
      </c>
      <c r="E47" s="164">
        <v>187724</v>
      </c>
      <c r="F47" s="164">
        <v>224522</v>
      </c>
      <c r="G47" s="164">
        <v>217369</v>
      </c>
      <c r="H47" s="164">
        <v>187855</v>
      </c>
      <c r="I47" s="165">
        <f t="shared" si="15"/>
        <v>-0.13577833085674595</v>
      </c>
      <c r="J47" s="179">
        <f t="shared" si="12"/>
        <v>6.9783298885606193E-4</v>
      </c>
      <c r="K47" s="164">
        <f t="shared" si="13"/>
        <v>-29514</v>
      </c>
      <c r="L47" s="164">
        <f t="shared" si="14"/>
        <v>131</v>
      </c>
      <c r="M47" s="165">
        <f t="shared" si="16"/>
        <v>5.3706098148691289E-3</v>
      </c>
      <c r="N47" s="81"/>
    </row>
    <row r="48" spans="1:14" x14ac:dyDescent="0.25">
      <c r="A48" s="167" t="s">
        <v>150</v>
      </c>
      <c r="B48" s="168" t="s">
        <v>150</v>
      </c>
      <c r="C48" s="169">
        <f t="shared" ref="C48:H48" si="17">C40-SUM(C41:C47)</f>
        <v>742933</v>
      </c>
      <c r="D48" s="169">
        <f t="shared" si="17"/>
        <v>1053374</v>
      </c>
      <c r="E48" s="169">
        <f t="shared" si="17"/>
        <v>2421389</v>
      </c>
      <c r="F48" s="169">
        <f t="shared" si="17"/>
        <v>2639079</v>
      </c>
      <c r="G48" s="169">
        <f t="shared" si="17"/>
        <v>2723638</v>
      </c>
      <c r="H48" s="169">
        <f t="shared" si="17"/>
        <v>2766132</v>
      </c>
      <c r="I48" s="170">
        <f t="shared" si="15"/>
        <v>1.5601926540898647E-2</v>
      </c>
      <c r="J48" s="180">
        <f t="shared" si="12"/>
        <v>0.14237406711602318</v>
      </c>
      <c r="K48" s="169">
        <f>H48-G48</f>
        <v>42494</v>
      </c>
      <c r="L48" s="169">
        <f t="shared" si="14"/>
        <v>344743</v>
      </c>
      <c r="M48" s="170">
        <f t="shared" si="16"/>
        <v>7.9081289656509401E-2</v>
      </c>
      <c r="N48" s="81"/>
    </row>
    <row r="49" spans="1:14" s="146" customFormat="1" x14ac:dyDescent="0.25"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1:14" x14ac:dyDescent="0.25">
      <c r="A50" s="1">
        <v>3</v>
      </c>
      <c r="B50" s="156" t="s">
        <v>73</v>
      </c>
      <c r="C50" s="176">
        <v>65275</v>
      </c>
      <c r="D50" s="176">
        <v>98762</v>
      </c>
      <c r="E50" s="176">
        <v>168339</v>
      </c>
      <c r="F50" s="176">
        <v>182130</v>
      </c>
      <c r="G50" s="176">
        <v>192892</v>
      </c>
      <c r="H50" s="176">
        <v>197469</v>
      </c>
      <c r="I50" s="177">
        <f>IFERROR(H50/G50-1,"-")</f>
        <v>2.3728303921365379E-2</v>
      </c>
      <c r="J50" s="177">
        <f>IFERROR(H50/E50-1,"-")</f>
        <v>0.1730436797177124</v>
      </c>
      <c r="K50" s="176">
        <f>H50-G50</f>
        <v>4577</v>
      </c>
      <c r="L50" s="176">
        <f>H50-E50</f>
        <v>29130</v>
      </c>
      <c r="M50" s="177">
        <f>H50/H$8</f>
        <v>5.6454656492102529E-3</v>
      </c>
      <c r="N50" s="81"/>
    </row>
    <row r="51" spans="1:14" x14ac:dyDescent="0.25">
      <c r="A51" s="1" t="s">
        <v>101</v>
      </c>
      <c r="B51" s="159" t="s">
        <v>102</v>
      </c>
      <c r="C51" s="160">
        <v>6950</v>
      </c>
      <c r="D51" s="160">
        <v>17286</v>
      </c>
      <c r="E51" s="160">
        <v>21218</v>
      </c>
      <c r="F51" s="160">
        <v>40330</v>
      </c>
      <c r="G51" s="160">
        <v>27801</v>
      </c>
      <c r="H51" s="160">
        <v>27015</v>
      </c>
      <c r="I51" s="161">
        <f>IFERROR(H51/G51-1,"-")</f>
        <v>-2.8272364303442377E-2</v>
      </c>
      <c r="J51" s="178">
        <f t="shared" ref="J51:J62" si="18">IFERROR(H51/E51-1,"-")</f>
        <v>0.27321142426241862</v>
      </c>
      <c r="K51" s="160">
        <f t="shared" ref="K51:K61" si="19">H51-G51</f>
        <v>-786</v>
      </c>
      <c r="L51" s="160">
        <f t="shared" ref="L51:L62" si="20">H51-E51</f>
        <v>5797</v>
      </c>
      <c r="M51" s="161">
        <f>H51/H$8</f>
        <v>7.7233517419653195E-4</v>
      </c>
      <c r="N51" s="81"/>
    </row>
    <row r="52" spans="1:14" x14ac:dyDescent="0.25">
      <c r="A52" s="162" t="s">
        <v>108</v>
      </c>
      <c r="B52" s="163" t="s">
        <v>108</v>
      </c>
      <c r="C52" s="164">
        <v>5003</v>
      </c>
      <c r="D52" s="164">
        <v>6990</v>
      </c>
      <c r="E52" s="164">
        <v>6990</v>
      </c>
      <c r="F52" s="164">
        <v>25259</v>
      </c>
      <c r="G52" s="164">
        <v>15307</v>
      </c>
      <c r="H52" s="164">
        <v>13767</v>
      </c>
      <c r="I52" s="165">
        <f>IFERROR(H52/G52-1,"-")</f>
        <v>-0.10060756516626379</v>
      </c>
      <c r="J52" s="179">
        <f t="shared" si="18"/>
        <v>0.96952789699570818</v>
      </c>
      <c r="K52" s="164">
        <f t="shared" si="19"/>
        <v>-1540</v>
      </c>
      <c r="L52" s="164">
        <f t="shared" si="20"/>
        <v>6777</v>
      </c>
      <c r="M52" s="165">
        <f>H52/H$8</f>
        <v>3.9358646467383513E-4</v>
      </c>
      <c r="N52" s="81"/>
    </row>
    <row r="53" spans="1:14" x14ac:dyDescent="0.25">
      <c r="A53" s="162" t="s">
        <v>105</v>
      </c>
      <c r="B53" s="163" t="s">
        <v>105</v>
      </c>
      <c r="C53" s="164">
        <v>1947</v>
      </c>
      <c r="D53" s="164">
        <v>10296</v>
      </c>
      <c r="E53" s="164">
        <v>14228</v>
      </c>
      <c r="F53" s="164">
        <v>15071</v>
      </c>
      <c r="G53" s="164">
        <v>12494</v>
      </c>
      <c r="H53" s="164">
        <v>13248</v>
      </c>
      <c r="I53" s="165">
        <f>IFERROR(H53/G53-1,"-")</f>
        <v>6.0348967504402218E-2</v>
      </c>
      <c r="J53" s="179">
        <f t="shared" si="18"/>
        <v>-6.8878268203542259E-2</v>
      </c>
      <c r="K53" s="164">
        <f t="shared" si="19"/>
        <v>754</v>
      </c>
      <c r="L53" s="164">
        <f t="shared" si="20"/>
        <v>-980</v>
      </c>
      <c r="M53" s="165">
        <f>H53/H$8</f>
        <v>3.7874870952269688E-4</v>
      </c>
      <c r="N53" s="81"/>
    </row>
    <row r="54" spans="1:14" x14ac:dyDescent="0.25">
      <c r="A54" s="1"/>
      <c r="B54" s="159" t="s">
        <v>112</v>
      </c>
      <c r="C54" s="160">
        <v>58325</v>
      </c>
      <c r="D54" s="160">
        <v>81476</v>
      </c>
      <c r="E54" s="160">
        <v>147121</v>
      </c>
      <c r="F54" s="160">
        <v>141800</v>
      </c>
      <c r="G54" s="160">
        <v>165091</v>
      </c>
      <c r="H54" s="160">
        <v>170454</v>
      </c>
      <c r="I54" s="161">
        <f>IFERROR(H54/G54-1,"-")</f>
        <v>3.2485114270311533E-2</v>
      </c>
      <c r="J54" s="178">
        <f t="shared" si="18"/>
        <v>0.15859734504251599</v>
      </c>
      <c r="K54" s="160">
        <f t="shared" si="19"/>
        <v>5363</v>
      </c>
      <c r="L54" s="160">
        <f t="shared" si="20"/>
        <v>23333</v>
      </c>
      <c r="M54" s="161">
        <f>H54/H$8</f>
        <v>4.8731304750137209E-3</v>
      </c>
      <c r="N54" s="81"/>
    </row>
    <row r="55" spans="1:14" s="57" customFormat="1" x14ac:dyDescent="0.25">
      <c r="B55" s="163" t="s">
        <v>115</v>
      </c>
      <c r="C55" s="164">
        <v>19771</v>
      </c>
      <c r="D55" s="164">
        <v>20693</v>
      </c>
      <c r="E55" s="164">
        <v>65122</v>
      </c>
      <c r="F55" s="164">
        <v>55484</v>
      </c>
      <c r="G55" s="164">
        <v>69307</v>
      </c>
      <c r="H55" s="164">
        <v>68352</v>
      </c>
      <c r="I55" s="165">
        <f t="shared" ref="I55:I62" si="21">IFERROR(H55/G55-1,"-")</f>
        <v>-1.3779271935013826E-2</v>
      </c>
      <c r="J55" s="179">
        <f t="shared" si="18"/>
        <v>4.9599213783360518E-2</v>
      </c>
      <c r="K55" s="164">
        <f t="shared" si="19"/>
        <v>-955</v>
      </c>
      <c r="L55" s="164">
        <f t="shared" si="20"/>
        <v>3230</v>
      </c>
      <c r="M55" s="165">
        <f t="shared" ref="M55:M62" si="22">H55/H$8</f>
        <v>1.9541237766678272E-3</v>
      </c>
      <c r="N55" s="166"/>
    </row>
    <row r="56" spans="1:14" s="57" customFormat="1" x14ac:dyDescent="0.25">
      <c r="B56" s="163" t="s">
        <v>118</v>
      </c>
      <c r="C56" s="164">
        <v>18669</v>
      </c>
      <c r="D56" s="164">
        <v>31230</v>
      </c>
      <c r="E56" s="164">
        <v>34084</v>
      </c>
      <c r="F56" s="164">
        <v>34465</v>
      </c>
      <c r="G56" s="164">
        <v>35877</v>
      </c>
      <c r="H56" s="164">
        <v>40468</v>
      </c>
      <c r="I56" s="165">
        <f t="shared" si="21"/>
        <v>0.12796499149873175</v>
      </c>
      <c r="J56" s="179">
        <f t="shared" si="18"/>
        <v>0.18730195986386566</v>
      </c>
      <c r="K56" s="164">
        <f t="shared" si="19"/>
        <v>4591</v>
      </c>
      <c r="L56" s="164">
        <f t="shared" si="20"/>
        <v>6384</v>
      </c>
      <c r="M56" s="165">
        <f t="shared" si="22"/>
        <v>1.1569446540583104E-3</v>
      </c>
      <c r="N56" s="166"/>
    </row>
    <row r="57" spans="1:14" x14ac:dyDescent="0.25">
      <c r="A57" s="1"/>
      <c r="B57" s="163" t="s">
        <v>121</v>
      </c>
      <c r="C57" s="164">
        <v>1519</v>
      </c>
      <c r="D57" s="164">
        <v>3873</v>
      </c>
      <c r="E57" s="164">
        <v>6397</v>
      </c>
      <c r="F57" s="164">
        <v>6784</v>
      </c>
      <c r="G57" s="164">
        <v>6789</v>
      </c>
      <c r="H57" s="164">
        <v>7322</v>
      </c>
      <c r="I57" s="165">
        <f t="shared" si="21"/>
        <v>7.850935336573861E-2</v>
      </c>
      <c r="J57" s="179">
        <f t="shared" si="18"/>
        <v>0.14459903079568548</v>
      </c>
      <c r="K57" s="164">
        <f t="shared" si="19"/>
        <v>533</v>
      </c>
      <c r="L57" s="164">
        <f t="shared" si="20"/>
        <v>925</v>
      </c>
      <c r="M57" s="165">
        <f t="shared" si="22"/>
        <v>2.0932956303783111E-4</v>
      </c>
      <c r="N57" s="81"/>
    </row>
    <row r="58" spans="1:14" x14ac:dyDescent="0.25">
      <c r="A58" s="1"/>
      <c r="B58" s="163" t="s">
        <v>128</v>
      </c>
      <c r="C58" s="164">
        <v>1082</v>
      </c>
      <c r="D58" s="164">
        <v>2191</v>
      </c>
      <c r="E58" s="164">
        <v>3053</v>
      </c>
      <c r="F58" s="164">
        <v>2811</v>
      </c>
      <c r="G58" s="164">
        <v>4663</v>
      </c>
      <c r="H58" s="164">
        <v>4996</v>
      </c>
      <c r="I58" s="165">
        <f t="shared" si="21"/>
        <v>7.1413253270426802E-2</v>
      </c>
      <c r="J58" s="179">
        <f t="shared" si="18"/>
        <v>0.63642319030461847</v>
      </c>
      <c r="K58" s="164">
        <f t="shared" si="19"/>
        <v>333</v>
      </c>
      <c r="L58" s="164">
        <f t="shared" si="20"/>
        <v>1943</v>
      </c>
      <c r="M58" s="165">
        <f t="shared" si="22"/>
        <v>1.4283126153195904E-4</v>
      </c>
      <c r="N58" s="81"/>
    </row>
    <row r="59" spans="1:14" x14ac:dyDescent="0.25">
      <c r="A59" s="1"/>
      <c r="B59" s="163" t="s">
        <v>124</v>
      </c>
      <c r="C59" s="164">
        <v>1095</v>
      </c>
      <c r="D59" s="164">
        <v>1459</v>
      </c>
      <c r="E59" s="164">
        <v>2254</v>
      </c>
      <c r="F59" s="164">
        <v>2628</v>
      </c>
      <c r="G59" s="164">
        <v>2985</v>
      </c>
      <c r="H59" s="164">
        <v>3168</v>
      </c>
      <c r="I59" s="165">
        <f t="shared" si="21"/>
        <v>6.1306532663316649E-2</v>
      </c>
      <c r="J59" s="179">
        <f t="shared" si="18"/>
        <v>0.40550133096716956</v>
      </c>
      <c r="K59" s="164">
        <f t="shared" si="19"/>
        <v>183</v>
      </c>
      <c r="L59" s="164">
        <f t="shared" si="20"/>
        <v>914</v>
      </c>
      <c r="M59" s="165">
        <f t="shared" si="22"/>
        <v>9.0570343581514471E-5</v>
      </c>
      <c r="N59" s="81"/>
    </row>
    <row r="60" spans="1:14" x14ac:dyDescent="0.25">
      <c r="A60" s="1"/>
      <c r="B60" s="163" t="s">
        <v>133</v>
      </c>
      <c r="C60" s="164">
        <v>713</v>
      </c>
      <c r="D60" s="164">
        <v>445</v>
      </c>
      <c r="E60" s="164">
        <v>554</v>
      </c>
      <c r="F60" s="164">
        <v>804</v>
      </c>
      <c r="G60" s="164">
        <v>604</v>
      </c>
      <c r="H60" s="164">
        <v>842</v>
      </c>
      <c r="I60" s="165">
        <f t="shared" si="21"/>
        <v>0.39403973509933765</v>
      </c>
      <c r="J60" s="179">
        <f t="shared" si="18"/>
        <v>0.5198555956678701</v>
      </c>
      <c r="K60" s="164">
        <f t="shared" si="19"/>
        <v>238</v>
      </c>
      <c r="L60" s="164">
        <f t="shared" si="20"/>
        <v>288</v>
      </c>
      <c r="M60" s="165">
        <f t="shared" si="22"/>
        <v>2.4072042075642418E-5</v>
      </c>
      <c r="N60" s="81"/>
    </row>
    <row r="61" spans="1:14" x14ac:dyDescent="0.25">
      <c r="A61" s="162" t="s">
        <v>149</v>
      </c>
      <c r="B61" s="163" t="s">
        <v>136</v>
      </c>
      <c r="C61" s="164">
        <v>1531</v>
      </c>
      <c r="D61" s="164">
        <v>432</v>
      </c>
      <c r="E61" s="164">
        <v>418</v>
      </c>
      <c r="F61" s="164">
        <v>635</v>
      </c>
      <c r="G61" s="164">
        <v>647</v>
      </c>
      <c r="H61" s="164">
        <v>1265</v>
      </c>
      <c r="I61" s="165">
        <f t="shared" si="21"/>
        <v>0.95517774343122097</v>
      </c>
      <c r="J61" s="179">
        <f t="shared" si="18"/>
        <v>2.0263157894736841</v>
      </c>
      <c r="K61" s="164">
        <f t="shared" si="19"/>
        <v>618</v>
      </c>
      <c r="L61" s="164">
        <f t="shared" si="20"/>
        <v>847</v>
      </c>
      <c r="M61" s="165">
        <f t="shared" si="22"/>
        <v>3.6165241360674181E-5</v>
      </c>
      <c r="N61" s="81"/>
    </row>
    <row r="62" spans="1:14" x14ac:dyDescent="0.25">
      <c r="A62" s="167" t="s">
        <v>150</v>
      </c>
      <c r="B62" s="168" t="s">
        <v>150</v>
      </c>
      <c r="C62" s="169">
        <f t="shared" ref="C62:H62" si="23">C54-SUM(C55:C61)</f>
        <v>13945</v>
      </c>
      <c r="D62" s="169">
        <f t="shared" si="23"/>
        <v>21153</v>
      </c>
      <c r="E62" s="169">
        <f t="shared" si="23"/>
        <v>35239</v>
      </c>
      <c r="F62" s="169">
        <f t="shared" si="23"/>
        <v>38189</v>
      </c>
      <c r="G62" s="169">
        <f t="shared" si="23"/>
        <v>44219</v>
      </c>
      <c r="H62" s="169">
        <f t="shared" si="23"/>
        <v>44041</v>
      </c>
      <c r="I62" s="170">
        <f t="shared" si="21"/>
        <v>-4.0254189375608096E-3</v>
      </c>
      <c r="J62" s="180">
        <f t="shared" si="18"/>
        <v>0.24978007321433648</v>
      </c>
      <c r="K62" s="169">
        <f>H62-G62</f>
        <v>-178</v>
      </c>
      <c r="L62" s="169">
        <f t="shared" si="20"/>
        <v>8802</v>
      </c>
      <c r="M62" s="170">
        <f t="shared" si="22"/>
        <v>1.2590935926999618E-3</v>
      </c>
      <c r="N62" s="81"/>
    </row>
    <row r="63" spans="1:14" s="146" customFormat="1" x14ac:dyDescent="0.25"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</row>
    <row r="64" spans="1:14" x14ac:dyDescent="0.25">
      <c r="A64" s="1">
        <v>3</v>
      </c>
      <c r="B64" s="156" t="s">
        <v>73</v>
      </c>
      <c r="C64" s="176">
        <v>295880</v>
      </c>
      <c r="D64" s="176">
        <v>419370</v>
      </c>
      <c r="E64" s="176">
        <v>1014697</v>
      </c>
      <c r="F64" s="176">
        <v>988170</v>
      </c>
      <c r="G64" s="176">
        <v>1361415</v>
      </c>
      <c r="H64" s="176">
        <v>1103359</v>
      </c>
      <c r="I64" s="177">
        <f>IFERROR(H64/G64-1,"-")</f>
        <v>-0.1895498433615026</v>
      </c>
      <c r="J64" s="177">
        <f>IFERROR(H64/E64-1,"-")</f>
        <v>8.7377808350670216E-2</v>
      </c>
      <c r="K64" s="176">
        <f>H64-G64</f>
        <v>-258056</v>
      </c>
      <c r="L64" s="176">
        <f>H64-E64</f>
        <v>88662</v>
      </c>
      <c r="M64" s="177">
        <f>H64/H$8</f>
        <v>3.1544066831993754E-2</v>
      </c>
      <c r="N64" s="81"/>
    </row>
    <row r="65" spans="1:14" x14ac:dyDescent="0.25">
      <c r="A65" s="1" t="s">
        <v>101</v>
      </c>
      <c r="B65" s="159" t="s">
        <v>102</v>
      </c>
      <c r="C65" s="160">
        <v>84704</v>
      </c>
      <c r="D65" s="160">
        <v>83752</v>
      </c>
      <c r="E65" s="160">
        <v>119256</v>
      </c>
      <c r="F65" s="160">
        <v>161549</v>
      </c>
      <c r="G65" s="160">
        <v>256345</v>
      </c>
      <c r="H65" s="160">
        <v>183698</v>
      </c>
      <c r="I65" s="161">
        <f>IFERROR(H65/G65-1,"-")</f>
        <v>-0.2833954241354425</v>
      </c>
      <c r="J65" s="178">
        <f t="shared" ref="J65:J76" si="24">IFERROR(H65/E65-1,"-")</f>
        <v>0.54036694170523925</v>
      </c>
      <c r="K65" s="160">
        <f t="shared" ref="K65:K75" si="25">H65-G65</f>
        <v>-72647</v>
      </c>
      <c r="L65" s="160">
        <f t="shared" ref="L65:L76" si="26">H65-E65</f>
        <v>64442</v>
      </c>
      <c r="M65" s="161">
        <f>H65/H$8</f>
        <v>5.251764828041996E-3</v>
      </c>
      <c r="N65" s="81"/>
    </row>
    <row r="66" spans="1:14" x14ac:dyDescent="0.25">
      <c r="A66" s="162" t="s">
        <v>108</v>
      </c>
      <c r="B66" s="163" t="s">
        <v>108</v>
      </c>
      <c r="C66" s="164">
        <v>23458</v>
      </c>
      <c r="D66" s="164">
        <v>59324</v>
      </c>
      <c r="E66" s="164">
        <v>72718</v>
      </c>
      <c r="F66" s="164">
        <v>83853</v>
      </c>
      <c r="G66" s="164">
        <v>124261</v>
      </c>
      <c r="H66" s="164">
        <v>45282</v>
      </c>
      <c r="I66" s="165">
        <f>IFERROR(H66/G66-1,"-")</f>
        <v>-0.63558960574918921</v>
      </c>
      <c r="J66" s="179">
        <f t="shared" si="24"/>
        <v>-0.37729310487087109</v>
      </c>
      <c r="K66" s="164">
        <f t="shared" si="25"/>
        <v>-78979</v>
      </c>
      <c r="L66" s="164">
        <f t="shared" si="26"/>
        <v>-27436</v>
      </c>
      <c r="M66" s="165">
        <f>H66/H$8</f>
        <v>1.2945726950941094E-3</v>
      </c>
      <c r="N66" s="81"/>
    </row>
    <row r="67" spans="1:14" x14ac:dyDescent="0.25">
      <c r="A67" s="162" t="s">
        <v>105</v>
      </c>
      <c r="B67" s="163" t="s">
        <v>105</v>
      </c>
      <c r="C67" s="164">
        <v>61246</v>
      </c>
      <c r="D67" s="164">
        <v>24428</v>
      </c>
      <c r="E67" s="164">
        <v>46538</v>
      </c>
      <c r="F67" s="164">
        <v>77696</v>
      </c>
      <c r="G67" s="164">
        <v>132084</v>
      </c>
      <c r="H67" s="164">
        <v>138416</v>
      </c>
      <c r="I67" s="165">
        <f>IFERROR(H67/G67-1,"-")</f>
        <v>4.7939190212289207E-2</v>
      </c>
      <c r="J67" s="179">
        <f t="shared" si="24"/>
        <v>1.9742575959431004</v>
      </c>
      <c r="K67" s="164">
        <f t="shared" si="25"/>
        <v>6332</v>
      </c>
      <c r="L67" s="164">
        <f t="shared" si="26"/>
        <v>91878</v>
      </c>
      <c r="M67" s="165">
        <f>H67/H$8</f>
        <v>3.9571921329478871E-3</v>
      </c>
      <c r="N67" s="81"/>
    </row>
    <row r="68" spans="1:14" x14ac:dyDescent="0.25">
      <c r="A68" s="1"/>
      <c r="B68" s="159" t="s">
        <v>112</v>
      </c>
      <c r="C68" s="160">
        <v>211176</v>
      </c>
      <c r="D68" s="160">
        <v>335618</v>
      </c>
      <c r="E68" s="160">
        <v>895441</v>
      </c>
      <c r="F68" s="160">
        <v>826621</v>
      </c>
      <c r="G68" s="160">
        <v>1105070</v>
      </c>
      <c r="H68" s="160">
        <v>919661</v>
      </c>
      <c r="I68" s="161">
        <f>IFERROR(H68/G68-1,"-")</f>
        <v>-0.16778032160858591</v>
      </c>
      <c r="J68" s="178">
        <f t="shared" si="24"/>
        <v>2.704812489041708E-2</v>
      </c>
      <c r="K68" s="160">
        <f t="shared" si="25"/>
        <v>-185409</v>
      </c>
      <c r="L68" s="160">
        <f t="shared" si="26"/>
        <v>24220</v>
      </c>
      <c r="M68" s="161">
        <f>H68/H$8</f>
        <v>2.6292302003951759E-2</v>
      </c>
      <c r="N68" s="81"/>
    </row>
    <row r="69" spans="1:14" s="57" customFormat="1" x14ac:dyDescent="0.25">
      <c r="B69" s="163" t="s">
        <v>115</v>
      </c>
      <c r="C69" s="164">
        <v>94120</v>
      </c>
      <c r="D69" s="164">
        <v>85414</v>
      </c>
      <c r="E69" s="164">
        <v>399420</v>
      </c>
      <c r="F69" s="164">
        <v>314964</v>
      </c>
      <c r="G69" s="164">
        <v>454766</v>
      </c>
      <c r="H69" s="164">
        <v>443504</v>
      </c>
      <c r="I69" s="165">
        <f t="shared" ref="I69:I76" si="27">IFERROR(H69/G69-1,"-")</f>
        <v>-2.4764384320727584E-2</v>
      </c>
      <c r="J69" s="179">
        <f t="shared" si="24"/>
        <v>0.11037003655300182</v>
      </c>
      <c r="K69" s="164">
        <f t="shared" si="25"/>
        <v>-11262</v>
      </c>
      <c r="L69" s="164">
        <f t="shared" si="26"/>
        <v>44084</v>
      </c>
      <c r="M69" s="165">
        <f t="shared" ref="M69:M76" si="28">H69/H$8</f>
        <v>1.2679390675434341E-2</v>
      </c>
      <c r="N69" s="166"/>
    </row>
    <row r="70" spans="1:14" s="57" customFormat="1" x14ac:dyDescent="0.25">
      <c r="B70" s="163" t="s">
        <v>118</v>
      </c>
      <c r="C70" s="164">
        <v>27344</v>
      </c>
      <c r="D70" s="164">
        <v>36140</v>
      </c>
      <c r="E70" s="164">
        <v>56705</v>
      </c>
      <c r="F70" s="164">
        <v>89781</v>
      </c>
      <c r="G70" s="164">
        <v>78559</v>
      </c>
      <c r="H70" s="164">
        <v>77139</v>
      </c>
      <c r="I70" s="165">
        <f t="shared" si="27"/>
        <v>-1.8075586501864804E-2</v>
      </c>
      <c r="J70" s="179">
        <f t="shared" si="24"/>
        <v>0.36035622960938185</v>
      </c>
      <c r="K70" s="164">
        <f t="shared" si="25"/>
        <v>-1420</v>
      </c>
      <c r="L70" s="164">
        <f t="shared" si="26"/>
        <v>20434</v>
      </c>
      <c r="M70" s="165">
        <f t="shared" si="28"/>
        <v>2.2053364057873876E-3</v>
      </c>
      <c r="N70" s="166"/>
    </row>
    <row r="71" spans="1:14" x14ac:dyDescent="0.25">
      <c r="A71" s="1"/>
      <c r="B71" s="163" t="s">
        <v>121</v>
      </c>
      <c r="C71" s="164">
        <v>21566</v>
      </c>
      <c r="D71" s="164">
        <v>44372</v>
      </c>
      <c r="E71" s="164">
        <v>126795</v>
      </c>
      <c r="F71" s="164">
        <v>98989</v>
      </c>
      <c r="G71" s="164">
        <v>131979</v>
      </c>
      <c r="H71" s="164">
        <v>66336</v>
      </c>
      <c r="I71" s="165">
        <f t="shared" si="27"/>
        <v>-0.49737458231991449</v>
      </c>
      <c r="J71" s="179">
        <f t="shared" si="24"/>
        <v>-0.47682479593043892</v>
      </c>
      <c r="K71" s="164">
        <f t="shared" si="25"/>
        <v>-65643</v>
      </c>
      <c r="L71" s="164">
        <f t="shared" si="26"/>
        <v>-60459</v>
      </c>
      <c r="M71" s="165">
        <f t="shared" si="28"/>
        <v>1.8964881034795908E-3</v>
      </c>
      <c r="N71" s="81"/>
    </row>
    <row r="72" spans="1:14" x14ac:dyDescent="0.25">
      <c r="A72" s="1"/>
      <c r="B72" s="163" t="s">
        <v>128</v>
      </c>
      <c r="C72" s="164">
        <v>3914</v>
      </c>
      <c r="D72" s="164">
        <v>28426</v>
      </c>
      <c r="E72" s="164">
        <v>25157</v>
      </c>
      <c r="F72" s="164">
        <v>25283</v>
      </c>
      <c r="G72" s="164">
        <v>47499</v>
      </c>
      <c r="H72" s="164">
        <v>39716</v>
      </c>
      <c r="I72" s="165">
        <f t="shared" si="27"/>
        <v>-0.16385608118065642</v>
      </c>
      <c r="J72" s="179">
        <f t="shared" si="24"/>
        <v>0.57872560321182975</v>
      </c>
      <c r="K72" s="164">
        <f t="shared" si="25"/>
        <v>-7783</v>
      </c>
      <c r="L72" s="164">
        <f t="shared" si="26"/>
        <v>14559</v>
      </c>
      <c r="M72" s="165">
        <f t="shared" si="28"/>
        <v>1.1354456331071428E-3</v>
      </c>
      <c r="N72" s="81"/>
    </row>
    <row r="73" spans="1:14" x14ac:dyDescent="0.25">
      <c r="A73" s="1"/>
      <c r="B73" s="163" t="s">
        <v>124</v>
      </c>
      <c r="C73" s="164">
        <v>8571</v>
      </c>
      <c r="D73" s="164">
        <v>16869</v>
      </c>
      <c r="E73" s="164">
        <v>22926</v>
      </c>
      <c r="F73" s="164">
        <v>14330</v>
      </c>
      <c r="G73" s="164">
        <v>27574</v>
      </c>
      <c r="H73" s="164">
        <v>19817</v>
      </c>
      <c r="I73" s="165">
        <f t="shared" si="27"/>
        <v>-0.28131573221150363</v>
      </c>
      <c r="J73" s="179">
        <f t="shared" si="24"/>
        <v>-0.13561022419959867</v>
      </c>
      <c r="K73" s="164">
        <f t="shared" si="25"/>
        <v>-7757</v>
      </c>
      <c r="L73" s="164">
        <f t="shared" si="26"/>
        <v>-3109</v>
      </c>
      <c r="M73" s="165">
        <f t="shared" si="28"/>
        <v>5.6655066248575514E-4</v>
      </c>
      <c r="N73" s="81"/>
    </row>
    <row r="74" spans="1:14" x14ac:dyDescent="0.25">
      <c r="A74" s="1"/>
      <c r="B74" s="163" t="s">
        <v>133</v>
      </c>
      <c r="C74" s="164">
        <v>5541</v>
      </c>
      <c r="D74" s="164">
        <v>14404</v>
      </c>
      <c r="E74" s="164">
        <v>20957</v>
      </c>
      <c r="F74" s="164">
        <v>26631</v>
      </c>
      <c r="G74" s="164">
        <v>24320</v>
      </c>
      <c r="H74" s="164">
        <v>16244</v>
      </c>
      <c r="I74" s="165">
        <f t="shared" si="27"/>
        <v>-0.33207236842105259</v>
      </c>
      <c r="J74" s="179">
        <f t="shared" si="24"/>
        <v>-0.22488905854845631</v>
      </c>
      <c r="K74" s="164">
        <f t="shared" si="25"/>
        <v>-8076</v>
      </c>
      <c r="L74" s="164">
        <f t="shared" si="26"/>
        <v>-4713</v>
      </c>
      <c r="M74" s="165">
        <f t="shared" si="28"/>
        <v>4.6440172384410388E-4</v>
      </c>
      <c r="N74" s="81"/>
    </row>
    <row r="75" spans="1:14" x14ac:dyDescent="0.25">
      <c r="A75" s="162" t="s">
        <v>149</v>
      </c>
      <c r="B75" s="163" t="s">
        <v>136</v>
      </c>
      <c r="C75" s="164">
        <v>5018</v>
      </c>
      <c r="D75" s="164">
        <v>1659</v>
      </c>
      <c r="E75" s="164">
        <v>6100</v>
      </c>
      <c r="F75" s="164">
        <v>7510</v>
      </c>
      <c r="G75" s="164">
        <v>21506</v>
      </c>
      <c r="H75" s="164">
        <v>24372</v>
      </c>
      <c r="I75" s="165">
        <f t="shared" si="27"/>
        <v>0.13326513531107609</v>
      </c>
      <c r="J75" s="179">
        <f t="shared" si="24"/>
        <v>2.9954098360655736</v>
      </c>
      <c r="K75" s="164">
        <f t="shared" si="25"/>
        <v>2866</v>
      </c>
      <c r="L75" s="164">
        <f t="shared" si="26"/>
        <v>18272</v>
      </c>
      <c r="M75" s="165">
        <f t="shared" si="28"/>
        <v>6.9677412050778739E-4</v>
      </c>
      <c r="N75" s="81"/>
    </row>
    <row r="76" spans="1:14" x14ac:dyDescent="0.25">
      <c r="A76" s="167" t="s">
        <v>150</v>
      </c>
      <c r="B76" s="168" t="s">
        <v>150</v>
      </c>
      <c r="C76" s="169">
        <f t="shared" ref="C76:H76" si="29">C68-SUM(C69:C75)</f>
        <v>45102</v>
      </c>
      <c r="D76" s="169">
        <f t="shared" si="29"/>
        <v>108334</v>
      </c>
      <c r="E76" s="169">
        <f t="shared" si="29"/>
        <v>237381</v>
      </c>
      <c r="F76" s="169">
        <f t="shared" si="29"/>
        <v>249133</v>
      </c>
      <c r="G76" s="169">
        <f t="shared" si="29"/>
        <v>318867</v>
      </c>
      <c r="H76" s="169">
        <f t="shared" si="29"/>
        <v>232533</v>
      </c>
      <c r="I76" s="170">
        <f t="shared" si="27"/>
        <v>-0.27075238265483725</v>
      </c>
      <c r="J76" s="180">
        <f t="shared" si="24"/>
        <v>-2.042286450895392E-2</v>
      </c>
      <c r="K76" s="169">
        <f>H76-G76</f>
        <v>-86334</v>
      </c>
      <c r="L76" s="169">
        <f t="shared" si="26"/>
        <v>-4848</v>
      </c>
      <c r="M76" s="170">
        <f t="shared" si="28"/>
        <v>6.6479146793056512E-3</v>
      </c>
      <c r="N76" s="81"/>
    </row>
    <row r="77" spans="1:14" s="146" customFormat="1" x14ac:dyDescent="0.25"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4" x14ac:dyDescent="0.25">
      <c r="A78" s="1">
        <v>3</v>
      </c>
      <c r="B78" s="156" t="s">
        <v>73</v>
      </c>
      <c r="C78" s="176">
        <v>1546641</v>
      </c>
      <c r="D78" s="176">
        <v>1967362</v>
      </c>
      <c r="E78" s="176">
        <v>4353970</v>
      </c>
      <c r="F78" s="176">
        <v>5136286</v>
      </c>
      <c r="G78" s="176">
        <v>5762502</v>
      </c>
      <c r="H78" s="176">
        <v>5666416</v>
      </c>
      <c r="I78" s="177">
        <f>IFERROR(H78/G78-1,"-")</f>
        <v>-1.6674354299573313E-2</v>
      </c>
      <c r="J78" s="177">
        <f>IFERROR(H78/E78-1,"-")</f>
        <v>0.30143661991240189</v>
      </c>
      <c r="K78" s="176">
        <f>H78-G78</f>
        <v>-96086</v>
      </c>
      <c r="L78" s="176">
        <f>H78-E78</f>
        <v>1312446</v>
      </c>
      <c r="M78" s="177">
        <f>H78/H$8</f>
        <v>0.16199786742291378</v>
      </c>
      <c r="N78" s="81"/>
    </row>
    <row r="79" spans="1:14" x14ac:dyDescent="0.25">
      <c r="A79" s="1" t="s">
        <v>101</v>
      </c>
      <c r="B79" s="159" t="s">
        <v>102</v>
      </c>
      <c r="C79" s="160">
        <v>472177</v>
      </c>
      <c r="D79" s="160">
        <v>765462</v>
      </c>
      <c r="E79" s="160">
        <v>1657965</v>
      </c>
      <c r="F79" s="160">
        <v>1646973</v>
      </c>
      <c r="G79" s="160">
        <v>1680920</v>
      </c>
      <c r="H79" s="160">
        <v>1716393</v>
      </c>
      <c r="I79" s="161">
        <f>IFERROR(H79/G79-1,"-")</f>
        <v>2.1103324369987853E-2</v>
      </c>
      <c r="J79" s="178">
        <f t="shared" ref="J79:J90" si="30">IFERROR(H79/E79-1,"-")</f>
        <v>3.5240792175950553E-2</v>
      </c>
      <c r="K79" s="160">
        <f t="shared" ref="K79:K89" si="31">H79-G79</f>
        <v>35473</v>
      </c>
      <c r="L79" s="160">
        <f t="shared" ref="L79:L90" si="32">H79-E79</f>
        <v>58428</v>
      </c>
      <c r="M79" s="161">
        <f>H79/H$8</f>
        <v>4.9070171632230541E-2</v>
      </c>
      <c r="N79" s="81"/>
    </row>
    <row r="80" spans="1:14" x14ac:dyDescent="0.25">
      <c r="A80" s="162" t="s">
        <v>108</v>
      </c>
      <c r="B80" s="163" t="s">
        <v>108</v>
      </c>
      <c r="C80" s="164">
        <v>71537</v>
      </c>
      <c r="D80" s="164">
        <v>181910</v>
      </c>
      <c r="E80" s="164">
        <v>249240</v>
      </c>
      <c r="F80" s="164">
        <v>256845</v>
      </c>
      <c r="G80" s="164">
        <v>287499</v>
      </c>
      <c r="H80" s="164">
        <v>239589</v>
      </c>
      <c r="I80" s="165">
        <f>IFERROR(H80/G80-1,"-")</f>
        <v>-0.16664405789237524</v>
      </c>
      <c r="J80" s="179">
        <f t="shared" si="30"/>
        <v>-3.8721714010592212E-2</v>
      </c>
      <c r="K80" s="164">
        <f t="shared" si="31"/>
        <v>-47910</v>
      </c>
      <c r="L80" s="164">
        <f t="shared" si="32"/>
        <v>-9651</v>
      </c>
      <c r="M80" s="165">
        <f>H80/H$8</f>
        <v>6.8496395354644794E-3</v>
      </c>
      <c r="N80" s="81"/>
    </row>
    <row r="81" spans="1:14" x14ac:dyDescent="0.25">
      <c r="A81" s="162" t="s">
        <v>105</v>
      </c>
      <c r="B81" s="163" t="s">
        <v>105</v>
      </c>
      <c r="C81" s="164">
        <v>400640</v>
      </c>
      <c r="D81" s="164">
        <v>583552</v>
      </c>
      <c r="E81" s="164">
        <v>1408725</v>
      </c>
      <c r="F81" s="164">
        <v>1390128</v>
      </c>
      <c r="G81" s="164">
        <v>1393421</v>
      </c>
      <c r="H81" s="164">
        <v>1476804</v>
      </c>
      <c r="I81" s="165">
        <f>IFERROR(H81/G81-1,"-")</f>
        <v>5.9840493289537111E-2</v>
      </c>
      <c r="J81" s="179">
        <f t="shared" si="30"/>
        <v>4.8326678379385646E-2</v>
      </c>
      <c r="K81" s="164">
        <f t="shared" si="31"/>
        <v>83383</v>
      </c>
      <c r="L81" s="164">
        <f t="shared" si="32"/>
        <v>68079</v>
      </c>
      <c r="M81" s="165">
        <f>H81/H$8</f>
        <v>4.2220532096766065E-2</v>
      </c>
      <c r="N81" s="81"/>
    </row>
    <row r="82" spans="1:14" x14ac:dyDescent="0.25">
      <c r="A82" s="1"/>
      <c r="B82" s="159" t="s">
        <v>112</v>
      </c>
      <c r="C82" s="160">
        <v>1074464</v>
      </c>
      <c r="D82" s="160">
        <v>1201900</v>
      </c>
      <c r="E82" s="160">
        <v>2696005</v>
      </c>
      <c r="F82" s="160">
        <v>3489313</v>
      </c>
      <c r="G82" s="160">
        <v>4081582</v>
      </c>
      <c r="H82" s="160">
        <v>3950023</v>
      </c>
      <c r="I82" s="161">
        <f>IFERROR(H82/G82-1,"-")</f>
        <v>-3.2232355003525615E-2</v>
      </c>
      <c r="J82" s="178">
        <f t="shared" si="30"/>
        <v>0.46513934506798016</v>
      </c>
      <c r="K82" s="160">
        <f t="shared" si="31"/>
        <v>-131559</v>
      </c>
      <c r="L82" s="160">
        <f t="shared" si="32"/>
        <v>1254018</v>
      </c>
      <c r="M82" s="161">
        <f>H82/H$8</f>
        <v>0.11292769579068325</v>
      </c>
      <c r="N82" s="81"/>
    </row>
    <row r="83" spans="1:14" s="57" customFormat="1" x14ac:dyDescent="0.25">
      <c r="B83" s="163" t="s">
        <v>115</v>
      </c>
      <c r="C83" s="164">
        <v>163077</v>
      </c>
      <c r="D83" s="164">
        <v>114301</v>
      </c>
      <c r="E83" s="164">
        <v>504044</v>
      </c>
      <c r="F83" s="164">
        <v>669954</v>
      </c>
      <c r="G83" s="164">
        <v>788206</v>
      </c>
      <c r="H83" s="164">
        <v>772586</v>
      </c>
      <c r="I83" s="165">
        <f t="shared" ref="I83:I90" si="33">IFERROR(H83/G83-1,"-")</f>
        <v>-1.9817154398723225E-2</v>
      </c>
      <c r="J83" s="179">
        <f t="shared" si="30"/>
        <v>0.53277491647554576</v>
      </c>
      <c r="K83" s="164">
        <f t="shared" si="31"/>
        <v>-15620</v>
      </c>
      <c r="L83" s="164">
        <f t="shared" si="32"/>
        <v>268542</v>
      </c>
      <c r="M83" s="165">
        <f t="shared" ref="M83:M90" si="34">H83/H$8</f>
        <v>2.2087556649705787E-2</v>
      </c>
      <c r="N83" s="166"/>
    </row>
    <row r="84" spans="1:14" s="57" customFormat="1" x14ac:dyDescent="0.25">
      <c r="B84" s="163" t="s">
        <v>118</v>
      </c>
      <c r="C84" s="164">
        <v>445011</v>
      </c>
      <c r="D84" s="164">
        <v>478237</v>
      </c>
      <c r="E84" s="164">
        <v>1014024</v>
      </c>
      <c r="F84" s="164">
        <v>1213964</v>
      </c>
      <c r="G84" s="164">
        <v>1379633</v>
      </c>
      <c r="H84" s="164">
        <v>1283316</v>
      </c>
      <c r="I84" s="165">
        <f t="shared" si="33"/>
        <v>-6.9813493878444488E-2</v>
      </c>
      <c r="J84" s="179">
        <f t="shared" si="30"/>
        <v>0.26556767887150601</v>
      </c>
      <c r="K84" s="164">
        <f t="shared" si="31"/>
        <v>-96317</v>
      </c>
      <c r="L84" s="164">
        <f t="shared" si="32"/>
        <v>269292</v>
      </c>
      <c r="M84" s="165">
        <f t="shared" si="34"/>
        <v>3.6688879748628417E-2</v>
      </c>
      <c r="N84" s="166"/>
    </row>
    <row r="85" spans="1:14" x14ac:dyDescent="0.25">
      <c r="A85" s="1"/>
      <c r="B85" s="163" t="s">
        <v>121</v>
      </c>
      <c r="C85" s="164">
        <v>48969</v>
      </c>
      <c r="D85" s="164">
        <v>105849</v>
      </c>
      <c r="E85" s="164">
        <v>179405</v>
      </c>
      <c r="F85" s="164">
        <v>274030</v>
      </c>
      <c r="G85" s="164">
        <v>384632</v>
      </c>
      <c r="H85" s="164">
        <v>380202</v>
      </c>
      <c r="I85" s="165">
        <f t="shared" si="33"/>
        <v>-1.1517502443894378E-2</v>
      </c>
      <c r="J85" s="179">
        <f t="shared" si="30"/>
        <v>1.1192385942420779</v>
      </c>
      <c r="K85" s="164">
        <f t="shared" si="31"/>
        <v>-4430</v>
      </c>
      <c r="L85" s="164">
        <f t="shared" si="32"/>
        <v>200797</v>
      </c>
      <c r="M85" s="165">
        <f t="shared" si="34"/>
        <v>1.0869641972973158E-2</v>
      </c>
      <c r="N85" s="81"/>
    </row>
    <row r="86" spans="1:14" x14ac:dyDescent="0.25">
      <c r="A86" s="1"/>
      <c r="B86" s="163" t="s">
        <v>128</v>
      </c>
      <c r="C86" s="164">
        <v>15102</v>
      </c>
      <c r="D86" s="164">
        <v>38224</v>
      </c>
      <c r="E86" s="164">
        <v>75513</v>
      </c>
      <c r="F86" s="164">
        <v>91057</v>
      </c>
      <c r="G86" s="164">
        <v>134723</v>
      </c>
      <c r="H86" s="164">
        <v>119140</v>
      </c>
      <c r="I86" s="165">
        <f t="shared" si="33"/>
        <v>-0.1156669610979566</v>
      </c>
      <c r="J86" s="179">
        <f t="shared" si="30"/>
        <v>0.57774158091984162</v>
      </c>
      <c r="K86" s="164">
        <f t="shared" si="31"/>
        <v>-15583</v>
      </c>
      <c r="L86" s="164">
        <f t="shared" si="32"/>
        <v>43627</v>
      </c>
      <c r="M86" s="165">
        <f t="shared" si="34"/>
        <v>3.4061081863325862E-3</v>
      </c>
      <c r="N86" s="81"/>
    </row>
    <row r="87" spans="1:14" x14ac:dyDescent="0.25">
      <c r="A87" s="1"/>
      <c r="B87" s="163" t="s">
        <v>124</v>
      </c>
      <c r="C87" s="164">
        <v>14962</v>
      </c>
      <c r="D87" s="164">
        <v>33300</v>
      </c>
      <c r="E87" s="164">
        <v>33738</v>
      </c>
      <c r="F87" s="164">
        <v>46238</v>
      </c>
      <c r="G87" s="164">
        <v>58968</v>
      </c>
      <c r="H87" s="164">
        <v>65101</v>
      </c>
      <c r="I87" s="165">
        <f t="shared" si="33"/>
        <v>0.10400556233889557</v>
      </c>
      <c r="J87" s="179">
        <f t="shared" si="30"/>
        <v>0.92960460015412893</v>
      </c>
      <c r="K87" s="164">
        <f t="shared" si="31"/>
        <v>6133</v>
      </c>
      <c r="L87" s="164">
        <f t="shared" si="32"/>
        <v>31363</v>
      </c>
      <c r="M87" s="165">
        <f t="shared" si="34"/>
        <v>1.8611805358270748E-3</v>
      </c>
      <c r="N87" s="81"/>
    </row>
    <row r="88" spans="1:14" x14ac:dyDescent="0.25">
      <c r="A88" s="1"/>
      <c r="B88" s="163" t="s">
        <v>133</v>
      </c>
      <c r="C88" s="164">
        <v>30460</v>
      </c>
      <c r="D88" s="164">
        <v>20871</v>
      </c>
      <c r="E88" s="164">
        <v>63463</v>
      </c>
      <c r="F88" s="164">
        <v>74920</v>
      </c>
      <c r="G88" s="164">
        <v>68668</v>
      </c>
      <c r="H88" s="164">
        <v>71595</v>
      </c>
      <c r="I88" s="165">
        <f t="shared" si="33"/>
        <v>4.2625385914836667E-2</v>
      </c>
      <c r="J88" s="179">
        <f t="shared" si="30"/>
        <v>0.12813765501158159</v>
      </c>
      <c r="K88" s="164">
        <f t="shared" si="31"/>
        <v>2927</v>
      </c>
      <c r="L88" s="164">
        <f t="shared" si="32"/>
        <v>8132</v>
      </c>
      <c r="M88" s="165">
        <f t="shared" si="34"/>
        <v>2.0468383045197376E-3</v>
      </c>
      <c r="N88" s="81"/>
    </row>
    <row r="89" spans="1:14" x14ac:dyDescent="0.25">
      <c r="A89" s="162" t="s">
        <v>149</v>
      </c>
      <c r="B89" s="163" t="s">
        <v>136</v>
      </c>
      <c r="C89" s="164">
        <v>50030</v>
      </c>
      <c r="D89" s="164">
        <v>22441</v>
      </c>
      <c r="E89" s="164">
        <v>59972</v>
      </c>
      <c r="F89" s="164">
        <v>81787</v>
      </c>
      <c r="G89" s="164">
        <v>80097</v>
      </c>
      <c r="H89" s="164">
        <v>67552</v>
      </c>
      <c r="I89" s="165">
        <f t="shared" si="33"/>
        <v>-0.15662259510343712</v>
      </c>
      <c r="J89" s="179">
        <f t="shared" si="30"/>
        <v>0.12639231641432658</v>
      </c>
      <c r="K89" s="164">
        <f t="shared" si="31"/>
        <v>-12545</v>
      </c>
      <c r="L89" s="164">
        <f t="shared" si="32"/>
        <v>7580</v>
      </c>
      <c r="M89" s="165">
        <f t="shared" si="34"/>
        <v>1.9312524777836066E-3</v>
      </c>
      <c r="N89" s="81"/>
    </row>
    <row r="90" spans="1:14" x14ac:dyDescent="0.25">
      <c r="A90" s="167" t="s">
        <v>150</v>
      </c>
      <c r="B90" s="168" t="s">
        <v>150</v>
      </c>
      <c r="C90" s="169">
        <f t="shared" ref="C90:H90" si="35">C82-SUM(C83:C89)</f>
        <v>306853</v>
      </c>
      <c r="D90" s="169">
        <f t="shared" si="35"/>
        <v>388677</v>
      </c>
      <c r="E90" s="169">
        <f t="shared" si="35"/>
        <v>765846</v>
      </c>
      <c r="F90" s="169">
        <f t="shared" si="35"/>
        <v>1037363</v>
      </c>
      <c r="G90" s="169">
        <f t="shared" si="35"/>
        <v>1186655</v>
      </c>
      <c r="H90" s="169">
        <f t="shared" si="35"/>
        <v>1190531</v>
      </c>
      <c r="I90" s="170">
        <f t="shared" si="33"/>
        <v>3.2663242475698961E-3</v>
      </c>
      <c r="J90" s="180">
        <f t="shared" si="30"/>
        <v>0.55453054530545298</v>
      </c>
      <c r="K90" s="169">
        <f>H90-G90</f>
        <v>3876</v>
      </c>
      <c r="L90" s="169">
        <f t="shared" si="32"/>
        <v>424685</v>
      </c>
      <c r="M90" s="170">
        <f t="shared" si="34"/>
        <v>3.4036237914912879E-2</v>
      </c>
      <c r="N90" s="81"/>
    </row>
    <row r="91" spans="1:14" s="146" customFormat="1" x14ac:dyDescent="0.25"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</row>
    <row r="92" spans="1:14" x14ac:dyDescent="0.25">
      <c r="A92" s="1">
        <v>3</v>
      </c>
      <c r="B92" s="156" t="s">
        <v>73</v>
      </c>
      <c r="C92" s="176">
        <v>59047</v>
      </c>
      <c r="D92" s="176">
        <v>83402</v>
      </c>
      <c r="E92" s="176">
        <v>137757</v>
      </c>
      <c r="F92" s="176">
        <v>148334</v>
      </c>
      <c r="G92" s="176">
        <v>152300</v>
      </c>
      <c r="H92" s="176">
        <v>152519</v>
      </c>
      <c r="I92" s="177">
        <f>IFERROR(H92/G92-1,"-")</f>
        <v>1.4379514116875658E-3</v>
      </c>
      <c r="J92" s="177">
        <f>IFERROR(H92/E92-1,"-")</f>
        <v>0.10715970876253111</v>
      </c>
      <c r="K92" s="176">
        <f>H92-G92</f>
        <v>219</v>
      </c>
      <c r="L92" s="176">
        <f>H92-E92</f>
        <v>14762</v>
      </c>
      <c r="M92" s="177">
        <f>H92/H$8</f>
        <v>4.3603845431530947E-3</v>
      </c>
      <c r="N92" s="81"/>
    </row>
    <row r="93" spans="1:14" x14ac:dyDescent="0.25">
      <c r="A93" s="1" t="s">
        <v>101</v>
      </c>
      <c r="B93" s="159" t="s">
        <v>102</v>
      </c>
      <c r="C93" s="160">
        <v>31800</v>
      </c>
      <c r="D93" s="160">
        <v>42063</v>
      </c>
      <c r="E93" s="160">
        <v>70951</v>
      </c>
      <c r="F93" s="160">
        <v>72432</v>
      </c>
      <c r="G93" s="160">
        <v>71061</v>
      </c>
      <c r="H93" s="160">
        <v>73935</v>
      </c>
      <c r="I93" s="161">
        <f>IFERROR(H93/G93-1,"-")</f>
        <v>4.0444125469666803E-2</v>
      </c>
      <c r="J93" s="178">
        <f t="shared" ref="J93:J104" si="36">IFERROR(H93/E93-1,"-")</f>
        <v>4.2057194401770248E-2</v>
      </c>
      <c r="K93" s="160">
        <f t="shared" ref="K93:K103" si="37">H93-G93</f>
        <v>2874</v>
      </c>
      <c r="L93" s="160">
        <f t="shared" ref="L93:L104" si="38">H93-E93</f>
        <v>2984</v>
      </c>
      <c r="M93" s="161">
        <f>H93/H$8</f>
        <v>2.1137368537560834E-3</v>
      </c>
      <c r="N93" s="81"/>
    </row>
    <row r="94" spans="1:14" x14ac:dyDescent="0.25">
      <c r="A94" s="162" t="s">
        <v>108</v>
      </c>
      <c r="B94" s="163" t="s">
        <v>108</v>
      </c>
      <c r="C94" s="164">
        <v>15549</v>
      </c>
      <c r="D94" s="164">
        <v>20037</v>
      </c>
      <c r="E94" s="164">
        <v>30228</v>
      </c>
      <c r="F94" s="164">
        <v>19606</v>
      </c>
      <c r="G94" s="164">
        <v>21646</v>
      </c>
      <c r="H94" s="164">
        <v>26636</v>
      </c>
      <c r="I94" s="165">
        <f>IFERROR(H94/G94-1,"-")</f>
        <v>0.23052758015337704</v>
      </c>
      <c r="J94" s="179">
        <f t="shared" si="36"/>
        <v>-0.11883022363371709</v>
      </c>
      <c r="K94" s="164">
        <f t="shared" si="37"/>
        <v>4990</v>
      </c>
      <c r="L94" s="164">
        <f t="shared" si="38"/>
        <v>-3592</v>
      </c>
      <c r="M94" s="165">
        <f>H94/H$8</f>
        <v>7.6149989635013236E-4</v>
      </c>
      <c r="N94" s="81"/>
    </row>
    <row r="95" spans="1:14" x14ac:dyDescent="0.25">
      <c r="A95" s="162" t="s">
        <v>105</v>
      </c>
      <c r="B95" s="163" t="s">
        <v>105</v>
      </c>
      <c r="C95" s="164">
        <v>16251</v>
      </c>
      <c r="D95" s="164">
        <v>22026</v>
      </c>
      <c r="E95" s="164">
        <v>40723</v>
      </c>
      <c r="F95" s="164">
        <v>52826</v>
      </c>
      <c r="G95" s="164">
        <v>49415</v>
      </c>
      <c r="H95" s="164">
        <v>47299</v>
      </c>
      <c r="I95" s="165">
        <f>IFERROR(H95/G95-1,"-")</f>
        <v>-4.2821005767479492E-2</v>
      </c>
      <c r="J95" s="179">
        <f t="shared" si="36"/>
        <v>0.16148122682513577</v>
      </c>
      <c r="K95" s="164">
        <f t="shared" si="37"/>
        <v>-2116</v>
      </c>
      <c r="L95" s="164">
        <f t="shared" si="38"/>
        <v>6576</v>
      </c>
      <c r="M95" s="165">
        <f>H95/H$8</f>
        <v>1.3522369574059511E-3</v>
      </c>
      <c r="N95" s="81"/>
    </row>
    <row r="96" spans="1:14" x14ac:dyDescent="0.25">
      <c r="A96" s="1"/>
      <c r="B96" s="159" t="s">
        <v>112</v>
      </c>
      <c r="C96" s="160">
        <v>27247</v>
      </c>
      <c r="D96" s="160">
        <v>41339</v>
      </c>
      <c r="E96" s="160">
        <v>66806</v>
      </c>
      <c r="F96" s="160">
        <v>75902</v>
      </c>
      <c r="G96" s="160">
        <v>81239</v>
      </c>
      <c r="H96" s="160">
        <v>78584</v>
      </c>
      <c r="I96" s="161">
        <f>IFERROR(H96/G96-1,"-")</f>
        <v>-3.2681347628601976E-2</v>
      </c>
      <c r="J96" s="178">
        <f t="shared" si="36"/>
        <v>0.17630152980271241</v>
      </c>
      <c r="K96" s="160">
        <f t="shared" si="37"/>
        <v>-2655</v>
      </c>
      <c r="L96" s="160">
        <f t="shared" si="38"/>
        <v>11778</v>
      </c>
      <c r="M96" s="161">
        <f>H96/H$8</f>
        <v>2.2466476893970118E-3</v>
      </c>
      <c r="N96" s="81"/>
    </row>
    <row r="97" spans="1:14" s="57" customFormat="1" x14ac:dyDescent="0.25">
      <c r="B97" s="163" t="s">
        <v>115</v>
      </c>
      <c r="C97" s="164">
        <v>5019</v>
      </c>
      <c r="D97" s="164">
        <v>3494</v>
      </c>
      <c r="E97" s="164">
        <v>9249</v>
      </c>
      <c r="F97" s="164">
        <v>11177</v>
      </c>
      <c r="G97" s="164">
        <v>12296</v>
      </c>
      <c r="H97" s="164">
        <v>9734</v>
      </c>
      <c r="I97" s="165">
        <f t="shared" ref="I97:I104" si="39">IFERROR(H97/G97-1,"-")</f>
        <v>-0.20836044242029927</v>
      </c>
      <c r="J97" s="179">
        <f t="shared" si="36"/>
        <v>5.2438101416369287E-2</v>
      </c>
      <c r="K97" s="164">
        <f t="shared" si="37"/>
        <v>-2562</v>
      </c>
      <c r="L97" s="164">
        <f t="shared" si="38"/>
        <v>485</v>
      </c>
      <c r="M97" s="165">
        <f t="shared" ref="M97:M104" si="40">H97/H$8</f>
        <v>2.7828652917375688E-4</v>
      </c>
      <c r="N97" s="166"/>
    </row>
    <row r="98" spans="1:14" s="57" customFormat="1" x14ac:dyDescent="0.25">
      <c r="B98" s="163" t="s">
        <v>118</v>
      </c>
      <c r="C98" s="164">
        <v>7473</v>
      </c>
      <c r="D98" s="164">
        <v>15393</v>
      </c>
      <c r="E98" s="164">
        <v>21050</v>
      </c>
      <c r="F98" s="164">
        <v>22639</v>
      </c>
      <c r="G98" s="164">
        <v>25055</v>
      </c>
      <c r="H98" s="164">
        <v>23641</v>
      </c>
      <c r="I98" s="165">
        <f t="shared" si="39"/>
        <v>-5.64358411494712E-2</v>
      </c>
      <c r="J98" s="179">
        <f t="shared" si="36"/>
        <v>0.12308788598574827</v>
      </c>
      <c r="K98" s="164">
        <f t="shared" si="37"/>
        <v>-1414</v>
      </c>
      <c r="L98" s="164">
        <f t="shared" si="38"/>
        <v>2591</v>
      </c>
      <c r="M98" s="165">
        <f t="shared" si="40"/>
        <v>6.7587547115233063E-4</v>
      </c>
      <c r="N98" s="166"/>
    </row>
    <row r="99" spans="1:14" x14ac:dyDescent="0.25">
      <c r="A99" s="1"/>
      <c r="B99" s="163" t="s">
        <v>121</v>
      </c>
      <c r="C99" s="164">
        <v>4658</v>
      </c>
      <c r="D99" s="164">
        <v>7148</v>
      </c>
      <c r="E99" s="164">
        <v>7881</v>
      </c>
      <c r="F99" s="164">
        <v>8902</v>
      </c>
      <c r="G99" s="164">
        <v>9750</v>
      </c>
      <c r="H99" s="164">
        <v>9685</v>
      </c>
      <c r="I99" s="165">
        <f t="shared" si="39"/>
        <v>-6.6666666666667096E-3</v>
      </c>
      <c r="J99" s="179">
        <f t="shared" si="36"/>
        <v>0.22890496129932747</v>
      </c>
      <c r="K99" s="164">
        <f t="shared" si="37"/>
        <v>-65</v>
      </c>
      <c r="L99" s="164">
        <f t="shared" si="38"/>
        <v>1804</v>
      </c>
      <c r="M99" s="165">
        <f t="shared" si="40"/>
        <v>2.7688566211709839E-4</v>
      </c>
      <c r="N99" s="81"/>
    </row>
    <row r="100" spans="1:14" x14ac:dyDescent="0.25">
      <c r="A100" s="1"/>
      <c r="B100" s="163" t="s">
        <v>128</v>
      </c>
      <c r="C100" s="164">
        <v>940</v>
      </c>
      <c r="D100" s="164">
        <v>1385</v>
      </c>
      <c r="E100" s="164">
        <v>4981</v>
      </c>
      <c r="F100" s="164">
        <v>3623</v>
      </c>
      <c r="G100" s="164">
        <v>3800</v>
      </c>
      <c r="H100" s="164">
        <v>2844</v>
      </c>
      <c r="I100" s="165">
        <f t="shared" si="39"/>
        <v>-0.25157894736842101</v>
      </c>
      <c r="J100" s="179">
        <f t="shared" si="36"/>
        <v>-0.42903031519775148</v>
      </c>
      <c r="K100" s="164">
        <f t="shared" si="37"/>
        <v>-956</v>
      </c>
      <c r="L100" s="164">
        <f t="shared" si="38"/>
        <v>-2137</v>
      </c>
      <c r="M100" s="165">
        <f t="shared" si="40"/>
        <v>8.1307467533405029E-5</v>
      </c>
      <c r="N100" s="81"/>
    </row>
    <row r="101" spans="1:14" x14ac:dyDescent="0.25">
      <c r="A101" s="1"/>
      <c r="B101" s="163" t="s">
        <v>124</v>
      </c>
      <c r="C101" s="164">
        <v>788</v>
      </c>
      <c r="D101" s="164">
        <v>1315</v>
      </c>
      <c r="E101" s="164">
        <v>1892</v>
      </c>
      <c r="F101" s="164">
        <v>1812</v>
      </c>
      <c r="G101" s="164">
        <v>2358</v>
      </c>
      <c r="H101" s="164">
        <v>2832</v>
      </c>
      <c r="I101" s="165">
        <f t="shared" si="39"/>
        <v>0.20101781170483468</v>
      </c>
      <c r="J101" s="179">
        <f t="shared" si="36"/>
        <v>0.49682875264270621</v>
      </c>
      <c r="K101" s="164">
        <f t="shared" si="37"/>
        <v>474</v>
      </c>
      <c r="L101" s="164">
        <f t="shared" si="38"/>
        <v>940</v>
      </c>
      <c r="M101" s="165">
        <f t="shared" si="40"/>
        <v>8.0964398050141723E-5</v>
      </c>
      <c r="N101" s="81"/>
    </row>
    <row r="102" spans="1:14" x14ac:dyDescent="0.25">
      <c r="A102" s="1"/>
      <c r="B102" s="163" t="s">
        <v>133</v>
      </c>
      <c r="C102" s="164">
        <v>599</v>
      </c>
      <c r="D102" s="164">
        <v>275</v>
      </c>
      <c r="E102" s="164">
        <v>817</v>
      </c>
      <c r="F102" s="164">
        <v>420</v>
      </c>
      <c r="G102" s="164">
        <v>782</v>
      </c>
      <c r="H102" s="164">
        <v>445</v>
      </c>
      <c r="I102" s="165">
        <f t="shared" si="39"/>
        <v>-0.43094629156010233</v>
      </c>
      <c r="J102" s="179">
        <f t="shared" si="36"/>
        <v>-0.45532435740514077</v>
      </c>
      <c r="K102" s="164">
        <f t="shared" si="37"/>
        <v>-337</v>
      </c>
      <c r="L102" s="164">
        <f t="shared" si="38"/>
        <v>-372</v>
      </c>
      <c r="M102" s="165">
        <f t="shared" si="40"/>
        <v>1.2722160004347834E-5</v>
      </c>
      <c r="N102" s="81"/>
    </row>
    <row r="103" spans="1:14" x14ac:dyDescent="0.25">
      <c r="A103" s="162" t="s">
        <v>149</v>
      </c>
      <c r="B103" s="163" t="s">
        <v>136</v>
      </c>
      <c r="C103" s="164">
        <v>259</v>
      </c>
      <c r="D103" s="164">
        <v>259</v>
      </c>
      <c r="E103" s="164">
        <v>385</v>
      </c>
      <c r="F103" s="164">
        <v>950</v>
      </c>
      <c r="G103" s="164">
        <v>1244</v>
      </c>
      <c r="H103" s="164">
        <v>740</v>
      </c>
      <c r="I103" s="165">
        <f t="shared" si="39"/>
        <v>-0.40514469453376201</v>
      </c>
      <c r="J103" s="179">
        <f t="shared" si="36"/>
        <v>0.92207792207792205</v>
      </c>
      <c r="K103" s="164">
        <f t="shared" si="37"/>
        <v>-504</v>
      </c>
      <c r="L103" s="164">
        <f t="shared" si="38"/>
        <v>355</v>
      </c>
      <c r="M103" s="165">
        <f t="shared" si="40"/>
        <v>2.1155951467904264E-5</v>
      </c>
      <c r="N103" s="81"/>
    </row>
    <row r="104" spans="1:14" x14ac:dyDescent="0.25">
      <c r="A104" s="167" t="s">
        <v>150</v>
      </c>
      <c r="B104" s="168" t="s">
        <v>150</v>
      </c>
      <c r="C104" s="169">
        <f t="shared" ref="C104:H104" si="41">C96-SUM(C97:C103)</f>
        <v>7511</v>
      </c>
      <c r="D104" s="169">
        <f t="shared" si="41"/>
        <v>12070</v>
      </c>
      <c r="E104" s="169">
        <f t="shared" si="41"/>
        <v>20551</v>
      </c>
      <c r="F104" s="169">
        <f t="shared" si="41"/>
        <v>26379</v>
      </c>
      <c r="G104" s="169">
        <f t="shared" si="41"/>
        <v>25954</v>
      </c>
      <c r="H104" s="169">
        <f t="shared" si="41"/>
        <v>28663</v>
      </c>
      <c r="I104" s="170">
        <f t="shared" si="39"/>
        <v>0.10437697464745321</v>
      </c>
      <c r="J104" s="180">
        <f t="shared" si="36"/>
        <v>0.39472531750279782</v>
      </c>
      <c r="K104" s="169">
        <f>H104-G104</f>
        <v>2709</v>
      </c>
      <c r="L104" s="169">
        <f t="shared" si="38"/>
        <v>8112</v>
      </c>
      <c r="M104" s="170">
        <f t="shared" si="40"/>
        <v>8.194500498980269E-4</v>
      </c>
      <c r="N104" s="81"/>
    </row>
    <row r="105" spans="1:14" s="146" customFormat="1" x14ac:dyDescent="0.25"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</row>
    <row r="106" spans="1:14" x14ac:dyDescent="0.25">
      <c r="A106" s="1">
        <v>3</v>
      </c>
      <c r="B106" s="156" t="s">
        <v>73</v>
      </c>
      <c r="C106" s="176">
        <v>442013</v>
      </c>
      <c r="D106" s="176">
        <v>749212</v>
      </c>
      <c r="E106" s="176">
        <v>1316064</v>
      </c>
      <c r="F106" s="176">
        <v>1447168</v>
      </c>
      <c r="G106" s="176">
        <v>1453294</v>
      </c>
      <c r="H106" s="176">
        <v>1411233</v>
      </c>
      <c r="I106" s="177">
        <f>IFERROR(H106/G106-1,"-")</f>
        <v>-2.8941838334156755E-2</v>
      </c>
      <c r="J106" s="177">
        <f>IFERROR(H106/E106-1,"-")</f>
        <v>7.2313352542125564E-2</v>
      </c>
      <c r="K106" s="176">
        <f>H106-G106</f>
        <v>-42061</v>
      </c>
      <c r="L106" s="176">
        <f>H106-E106</f>
        <v>95169</v>
      </c>
      <c r="M106" s="177">
        <f>H106/H$8</f>
        <v>4.0345914672844513E-2</v>
      </c>
      <c r="N106" s="81"/>
    </row>
    <row r="107" spans="1:14" x14ac:dyDescent="0.25">
      <c r="A107" s="1" t="s">
        <v>101</v>
      </c>
      <c r="B107" s="159" t="s">
        <v>102</v>
      </c>
      <c r="C107" s="160">
        <v>125264</v>
      </c>
      <c r="D107" s="160">
        <v>199003</v>
      </c>
      <c r="E107" s="160">
        <v>220579</v>
      </c>
      <c r="F107" s="160">
        <v>219096</v>
      </c>
      <c r="G107" s="160">
        <v>207819</v>
      </c>
      <c r="H107" s="160">
        <v>216184</v>
      </c>
      <c r="I107" s="161">
        <f>IFERROR(H107/G107-1,"-")</f>
        <v>4.0251372588646861E-2</v>
      </c>
      <c r="J107" s="178">
        <f t="shared" ref="J107:J118" si="42">IFERROR(H107/E107-1,"-")</f>
        <v>-1.9924834186391238E-2</v>
      </c>
      <c r="K107" s="160">
        <f t="shared" ref="K107:K117" si="43">H107-G107</f>
        <v>8365</v>
      </c>
      <c r="L107" s="160">
        <f t="shared" ref="L107:L118" si="44">H107-E107</f>
        <v>-4395</v>
      </c>
      <c r="M107" s="161">
        <f>H107/H$8</f>
        <v>6.1805110974829935E-3</v>
      </c>
      <c r="N107" s="81"/>
    </row>
    <row r="108" spans="1:14" x14ac:dyDescent="0.25">
      <c r="A108" s="162" t="s">
        <v>108</v>
      </c>
      <c r="B108" s="163" t="s">
        <v>108</v>
      </c>
      <c r="C108" s="164">
        <v>16702</v>
      </c>
      <c r="D108" s="164">
        <v>106031</v>
      </c>
      <c r="E108" s="164">
        <v>75504</v>
      </c>
      <c r="F108" s="164">
        <v>57419</v>
      </c>
      <c r="G108" s="164">
        <v>59079</v>
      </c>
      <c r="H108" s="164">
        <v>76236</v>
      </c>
      <c r="I108" s="165">
        <f>IFERROR(H108/G108-1,"-")</f>
        <v>0.29040775910221917</v>
      </c>
      <c r="J108" s="179">
        <f t="shared" si="42"/>
        <v>9.694850603941596E-3</v>
      </c>
      <c r="K108" s="164">
        <f t="shared" si="43"/>
        <v>17157</v>
      </c>
      <c r="L108" s="164">
        <f t="shared" si="44"/>
        <v>732</v>
      </c>
      <c r="M108" s="165">
        <f>H108/H$8</f>
        <v>2.1795204271718234E-3</v>
      </c>
      <c r="N108" s="81"/>
    </row>
    <row r="109" spans="1:14" x14ac:dyDescent="0.25">
      <c r="A109" s="162" t="s">
        <v>105</v>
      </c>
      <c r="B109" s="163" t="s">
        <v>105</v>
      </c>
      <c r="C109" s="164">
        <v>108562</v>
      </c>
      <c r="D109" s="164">
        <v>92972</v>
      </c>
      <c r="E109" s="164">
        <v>145075</v>
      </c>
      <c r="F109" s="164">
        <v>161677</v>
      </c>
      <c r="G109" s="164">
        <v>148740</v>
      </c>
      <c r="H109" s="164">
        <v>139948</v>
      </c>
      <c r="I109" s="165">
        <f>IFERROR(H109/G109-1,"-")</f>
        <v>-5.9109856124781479E-2</v>
      </c>
      <c r="J109" s="179">
        <f t="shared" si="42"/>
        <v>-3.5340341202826142E-2</v>
      </c>
      <c r="K109" s="164">
        <f t="shared" si="43"/>
        <v>-8792</v>
      </c>
      <c r="L109" s="164">
        <f t="shared" si="44"/>
        <v>-5127</v>
      </c>
      <c r="M109" s="165">
        <f>H109/H$8</f>
        <v>4.0009906703111697E-3</v>
      </c>
      <c r="N109" s="81"/>
    </row>
    <row r="110" spans="1:14" x14ac:dyDescent="0.25">
      <c r="A110" s="1"/>
      <c r="B110" s="159" t="s">
        <v>112</v>
      </c>
      <c r="C110" s="160">
        <v>316749</v>
      </c>
      <c r="D110" s="160">
        <v>550209</v>
      </c>
      <c r="E110" s="160">
        <v>1095485</v>
      </c>
      <c r="F110" s="160">
        <v>1228072</v>
      </c>
      <c r="G110" s="160">
        <v>1245475</v>
      </c>
      <c r="H110" s="160">
        <v>1195049</v>
      </c>
      <c r="I110" s="161">
        <f>IFERROR(H110/G110-1,"-")</f>
        <v>-4.048736425861621E-2</v>
      </c>
      <c r="J110" s="178">
        <f t="shared" si="42"/>
        <v>9.0885772055299796E-2</v>
      </c>
      <c r="K110" s="160">
        <f t="shared" si="43"/>
        <v>-50426</v>
      </c>
      <c r="L110" s="160">
        <f t="shared" si="44"/>
        <v>99564</v>
      </c>
      <c r="M110" s="161">
        <f>H110/H$8</f>
        <v>3.4165403575361519E-2</v>
      </c>
      <c r="N110" s="81"/>
    </row>
    <row r="111" spans="1:14" s="57" customFormat="1" x14ac:dyDescent="0.25">
      <c r="B111" s="163" t="s">
        <v>115</v>
      </c>
      <c r="C111" s="164">
        <v>181253</v>
      </c>
      <c r="D111" s="164">
        <v>251557</v>
      </c>
      <c r="E111" s="164">
        <v>673877</v>
      </c>
      <c r="F111" s="164">
        <v>775590</v>
      </c>
      <c r="G111" s="164">
        <v>761721</v>
      </c>
      <c r="H111" s="164">
        <v>693060</v>
      </c>
      <c r="I111" s="165">
        <f t="shared" ref="I111:I118" si="45">IFERROR(H111/G111-1,"-")</f>
        <v>-9.0139302973135882E-2</v>
      </c>
      <c r="J111" s="179">
        <f t="shared" si="42"/>
        <v>2.8466619279186034E-2</v>
      </c>
      <c r="K111" s="164">
        <f t="shared" si="43"/>
        <v>-68661</v>
      </c>
      <c r="L111" s="164">
        <f t="shared" si="44"/>
        <v>19183</v>
      </c>
      <c r="M111" s="165">
        <f t="shared" ref="M111:M118" si="46">H111/H$8</f>
        <v>1.9813978005872607E-2</v>
      </c>
      <c r="N111" s="166"/>
    </row>
    <row r="112" spans="1:14" s="57" customFormat="1" x14ac:dyDescent="0.25">
      <c r="B112" s="163" t="s">
        <v>118</v>
      </c>
      <c r="C112" s="164">
        <v>22554</v>
      </c>
      <c r="D112" s="164">
        <v>57079</v>
      </c>
      <c r="E112" s="164">
        <v>45927</v>
      </c>
      <c r="F112" s="164">
        <v>60304</v>
      </c>
      <c r="G112" s="164">
        <v>60756</v>
      </c>
      <c r="H112" s="164">
        <v>64460</v>
      </c>
      <c r="I112" s="165">
        <f t="shared" si="45"/>
        <v>6.096517216406605E-2</v>
      </c>
      <c r="J112" s="179">
        <f t="shared" si="42"/>
        <v>0.40353169159753532</v>
      </c>
      <c r="K112" s="164">
        <f t="shared" si="43"/>
        <v>3704</v>
      </c>
      <c r="L112" s="164">
        <f t="shared" si="44"/>
        <v>18533</v>
      </c>
      <c r="M112" s="165">
        <f t="shared" si="46"/>
        <v>1.842854907596093E-3</v>
      </c>
      <c r="N112" s="166"/>
    </row>
    <row r="113" spans="1:14" x14ac:dyDescent="0.25">
      <c r="A113" s="1"/>
      <c r="B113" s="163" t="s">
        <v>121</v>
      </c>
      <c r="C113" s="164">
        <v>13883</v>
      </c>
      <c r="D113" s="164">
        <v>67210</v>
      </c>
      <c r="E113" s="164">
        <v>65652</v>
      </c>
      <c r="F113" s="164">
        <v>76293</v>
      </c>
      <c r="G113" s="164">
        <v>85229</v>
      </c>
      <c r="H113" s="164">
        <v>102486</v>
      </c>
      <c r="I113" s="165">
        <f t="shared" si="45"/>
        <v>0.20247802977859641</v>
      </c>
      <c r="J113" s="179">
        <f t="shared" si="42"/>
        <v>0.56104916834216789</v>
      </c>
      <c r="K113" s="164">
        <f t="shared" si="43"/>
        <v>17257</v>
      </c>
      <c r="L113" s="164">
        <f t="shared" si="44"/>
        <v>36834</v>
      </c>
      <c r="M113" s="165">
        <f t="shared" si="46"/>
        <v>2.9299849218103195E-3</v>
      </c>
      <c r="N113" s="81"/>
    </row>
    <row r="114" spans="1:14" x14ac:dyDescent="0.25">
      <c r="A114" s="1"/>
      <c r="B114" s="163" t="s">
        <v>128</v>
      </c>
      <c r="C114" s="164">
        <v>9005</v>
      </c>
      <c r="D114" s="164">
        <v>29461</v>
      </c>
      <c r="E114" s="164">
        <v>41263</v>
      </c>
      <c r="F114" s="164">
        <v>42135</v>
      </c>
      <c r="G114" s="164">
        <v>41377</v>
      </c>
      <c r="H114" s="164">
        <v>42484</v>
      </c>
      <c r="I114" s="165">
        <f t="shared" si="45"/>
        <v>2.6753993764651929E-2</v>
      </c>
      <c r="J114" s="179">
        <f t="shared" si="42"/>
        <v>2.9590674454111454E-2</v>
      </c>
      <c r="K114" s="164">
        <f t="shared" si="43"/>
        <v>1107</v>
      </c>
      <c r="L114" s="164">
        <f t="shared" si="44"/>
        <v>1221</v>
      </c>
      <c r="M114" s="165">
        <f t="shared" si="46"/>
        <v>1.214580327246547E-3</v>
      </c>
      <c r="N114" s="81"/>
    </row>
    <row r="115" spans="1:14" x14ac:dyDescent="0.25">
      <c r="A115" s="1"/>
      <c r="B115" s="163" t="s">
        <v>124</v>
      </c>
      <c r="C115" s="164">
        <v>19818</v>
      </c>
      <c r="D115" s="164">
        <v>36897</v>
      </c>
      <c r="E115" s="164">
        <v>41249</v>
      </c>
      <c r="F115" s="164">
        <v>42266</v>
      </c>
      <c r="G115" s="164">
        <v>33197</v>
      </c>
      <c r="H115" s="164">
        <v>33804</v>
      </c>
      <c r="I115" s="165">
        <f t="shared" si="45"/>
        <v>1.8284784769708073E-2</v>
      </c>
      <c r="J115" s="179">
        <f t="shared" si="42"/>
        <v>-0.18048922398118739</v>
      </c>
      <c r="K115" s="164">
        <f t="shared" si="43"/>
        <v>607</v>
      </c>
      <c r="L115" s="164">
        <f t="shared" si="44"/>
        <v>-7445</v>
      </c>
      <c r="M115" s="165">
        <f t="shared" si="46"/>
        <v>9.6642673435275096E-4</v>
      </c>
      <c r="N115" s="81"/>
    </row>
    <row r="116" spans="1:14" x14ac:dyDescent="0.25">
      <c r="A116" s="1"/>
      <c r="B116" s="163" t="s">
        <v>133</v>
      </c>
      <c r="C116" s="164">
        <v>2343</v>
      </c>
      <c r="D116" s="164">
        <v>2314</v>
      </c>
      <c r="E116" s="164">
        <v>11983</v>
      </c>
      <c r="F116" s="164">
        <v>11780</v>
      </c>
      <c r="G116" s="164">
        <v>11633</v>
      </c>
      <c r="H116" s="164">
        <v>9289</v>
      </c>
      <c r="I116" s="165">
        <f t="shared" si="45"/>
        <v>-0.20149574486374966</v>
      </c>
      <c r="J116" s="179">
        <f t="shared" si="42"/>
        <v>-0.22481849286489197</v>
      </c>
      <c r="K116" s="164">
        <f t="shared" si="43"/>
        <v>-2344</v>
      </c>
      <c r="L116" s="164">
        <f t="shared" si="44"/>
        <v>-2694</v>
      </c>
      <c r="M116" s="165">
        <f t="shared" si="46"/>
        <v>2.6556436916940905E-4</v>
      </c>
      <c r="N116" s="81"/>
    </row>
    <row r="117" spans="1:14" x14ac:dyDescent="0.25">
      <c r="A117" s="162" t="s">
        <v>149</v>
      </c>
      <c r="B117" s="163" t="s">
        <v>136</v>
      </c>
      <c r="C117" s="164">
        <v>7286</v>
      </c>
      <c r="D117" s="164">
        <v>3610</v>
      </c>
      <c r="E117" s="164">
        <v>7507</v>
      </c>
      <c r="F117" s="164">
        <v>7656</v>
      </c>
      <c r="G117" s="164">
        <v>10984</v>
      </c>
      <c r="H117" s="164">
        <v>6717</v>
      </c>
      <c r="I117" s="165">
        <f t="shared" si="45"/>
        <v>-0.38847414420975968</v>
      </c>
      <c r="J117" s="179">
        <f t="shared" si="42"/>
        <v>-0.10523511389369922</v>
      </c>
      <c r="K117" s="164">
        <f t="shared" si="43"/>
        <v>-4267</v>
      </c>
      <c r="L117" s="164">
        <f t="shared" si="44"/>
        <v>-790</v>
      </c>
      <c r="M117" s="165">
        <f t="shared" si="46"/>
        <v>1.9203314325663909E-4</v>
      </c>
      <c r="N117" s="81"/>
    </row>
    <row r="118" spans="1:14" x14ac:dyDescent="0.25">
      <c r="A118" s="167" t="s">
        <v>150</v>
      </c>
      <c r="B118" s="168" t="s">
        <v>150</v>
      </c>
      <c r="C118" s="169">
        <f t="shared" ref="C118:H118" si="47">C110-SUM(C111:C117)</f>
        <v>60607</v>
      </c>
      <c r="D118" s="169">
        <f t="shared" si="47"/>
        <v>102081</v>
      </c>
      <c r="E118" s="169">
        <f t="shared" si="47"/>
        <v>208027</v>
      </c>
      <c r="F118" s="169">
        <f t="shared" si="47"/>
        <v>212048</v>
      </c>
      <c r="G118" s="169">
        <f t="shared" si="47"/>
        <v>240578</v>
      </c>
      <c r="H118" s="169">
        <f t="shared" si="47"/>
        <v>242749</v>
      </c>
      <c r="I118" s="170">
        <f t="shared" si="45"/>
        <v>9.0241002917972324E-3</v>
      </c>
      <c r="J118" s="180">
        <f t="shared" si="42"/>
        <v>0.16691102597259011</v>
      </c>
      <c r="K118" s="169">
        <f>H118-G118</f>
        <v>2171</v>
      </c>
      <c r="L118" s="169">
        <f t="shared" si="44"/>
        <v>34722</v>
      </c>
      <c r="M118" s="170">
        <f t="shared" si="46"/>
        <v>6.9399811660571511E-3</v>
      </c>
      <c r="N118" s="81"/>
    </row>
    <row r="119" spans="1:14" s="146" customFormat="1" x14ac:dyDescent="0.25"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</row>
    <row r="120" spans="1:14" x14ac:dyDescent="0.25">
      <c r="A120" s="1">
        <v>3</v>
      </c>
      <c r="B120" s="156" t="s">
        <v>73</v>
      </c>
      <c r="C120" s="176">
        <v>216673</v>
      </c>
      <c r="D120" s="176">
        <v>359169</v>
      </c>
      <c r="E120" s="176">
        <v>543499</v>
      </c>
      <c r="F120" s="176">
        <v>577841</v>
      </c>
      <c r="G120" s="176">
        <v>583363</v>
      </c>
      <c r="H120" s="176">
        <v>615470</v>
      </c>
      <c r="I120" s="177">
        <f>IFERROR(H120/G120-1,"-")</f>
        <v>5.5037772364719739E-2</v>
      </c>
      <c r="J120" s="177">
        <f>IFERROR(H120/E120-1,"-")</f>
        <v>0.13242158679224802</v>
      </c>
      <c r="K120" s="176">
        <f>H120-G120</f>
        <v>32107</v>
      </c>
      <c r="L120" s="176">
        <f>H120-E120</f>
        <v>71971</v>
      </c>
      <c r="M120" s="177">
        <f>H120/H$8</f>
        <v>1.7595747905339239E-2</v>
      </c>
      <c r="N120" s="81"/>
    </row>
    <row r="121" spans="1:14" x14ac:dyDescent="0.25">
      <c r="A121" s="1" t="s">
        <v>101</v>
      </c>
      <c r="B121" s="159" t="s">
        <v>102</v>
      </c>
      <c r="C121" s="160">
        <v>116562</v>
      </c>
      <c r="D121" s="160">
        <v>206631</v>
      </c>
      <c r="E121" s="160">
        <v>271944</v>
      </c>
      <c r="F121" s="160">
        <v>303323</v>
      </c>
      <c r="G121" s="160">
        <v>307279</v>
      </c>
      <c r="H121" s="160">
        <v>343569</v>
      </c>
      <c r="I121" s="161">
        <f>IFERROR(H121/G121-1,"-")</f>
        <v>0.1181011393554392</v>
      </c>
      <c r="J121" s="178">
        <f t="shared" ref="J121:J132" si="48">IFERROR(H121/E121-1,"-")</f>
        <v>0.26338143147118531</v>
      </c>
      <c r="K121" s="160">
        <f t="shared" ref="K121:K131" si="49">H121-G121</f>
        <v>36290</v>
      </c>
      <c r="L121" s="160">
        <f t="shared" ref="L121:L132" si="50">H121-E121</f>
        <v>71625</v>
      </c>
      <c r="M121" s="161">
        <f>H121/H$8</f>
        <v>9.8223366079410804E-3</v>
      </c>
      <c r="N121" s="81"/>
    </row>
    <row r="122" spans="1:14" x14ac:dyDescent="0.25">
      <c r="A122" s="162" t="s">
        <v>108</v>
      </c>
      <c r="B122" s="163" t="s">
        <v>108</v>
      </c>
      <c r="C122" s="164">
        <v>45374</v>
      </c>
      <c r="D122" s="164">
        <v>96469</v>
      </c>
      <c r="E122" s="164">
        <v>128559</v>
      </c>
      <c r="F122" s="164">
        <v>122170</v>
      </c>
      <c r="G122" s="164">
        <v>132724</v>
      </c>
      <c r="H122" s="164">
        <v>158037</v>
      </c>
      <c r="I122" s="165">
        <f>IFERROR(H122/G122-1,"-")</f>
        <v>0.19071908622404399</v>
      </c>
      <c r="J122" s="179">
        <f t="shared" si="48"/>
        <v>0.2292954985648612</v>
      </c>
      <c r="K122" s="164">
        <f t="shared" si="49"/>
        <v>25313</v>
      </c>
      <c r="L122" s="164">
        <f t="shared" si="50"/>
        <v>29478</v>
      </c>
      <c r="M122" s="165">
        <f>H122/H$8</f>
        <v>4.518139327207008E-3</v>
      </c>
      <c r="N122" s="81"/>
    </row>
    <row r="123" spans="1:14" x14ac:dyDescent="0.25">
      <c r="A123" s="162" t="s">
        <v>105</v>
      </c>
      <c r="B123" s="163" t="s">
        <v>105</v>
      </c>
      <c r="C123" s="164">
        <v>71188</v>
      </c>
      <c r="D123" s="164">
        <v>110162</v>
      </c>
      <c r="E123" s="164">
        <v>143385</v>
      </c>
      <c r="F123" s="164">
        <v>181153</v>
      </c>
      <c r="G123" s="164">
        <v>174555</v>
      </c>
      <c r="H123" s="164">
        <v>185532</v>
      </c>
      <c r="I123" s="165">
        <f>IFERROR(H123/G123-1,"-")</f>
        <v>6.2885623442467953E-2</v>
      </c>
      <c r="J123" s="179">
        <f t="shared" si="48"/>
        <v>0.2939428810545035</v>
      </c>
      <c r="K123" s="164">
        <f t="shared" si="49"/>
        <v>10977</v>
      </c>
      <c r="L123" s="164">
        <f t="shared" si="50"/>
        <v>42147</v>
      </c>
      <c r="M123" s="165">
        <f>H123/H$8</f>
        <v>5.3041972807340724E-3</v>
      </c>
      <c r="N123" s="81"/>
    </row>
    <row r="124" spans="1:14" x14ac:dyDescent="0.25">
      <c r="A124" s="1"/>
      <c r="B124" s="159" t="s">
        <v>112</v>
      </c>
      <c r="C124" s="160">
        <v>100111</v>
      </c>
      <c r="D124" s="160">
        <v>152538</v>
      </c>
      <c r="E124" s="160">
        <v>271555</v>
      </c>
      <c r="F124" s="160">
        <v>274518</v>
      </c>
      <c r="G124" s="160">
        <v>276084</v>
      </c>
      <c r="H124" s="160">
        <v>271901</v>
      </c>
      <c r="I124" s="161">
        <f>IFERROR(H124/G124-1,"-")</f>
        <v>-1.5151185870966755E-2</v>
      </c>
      <c r="J124" s="178">
        <f t="shared" si="48"/>
        <v>1.2741433595404583E-3</v>
      </c>
      <c r="K124" s="160">
        <f t="shared" si="49"/>
        <v>-4183</v>
      </c>
      <c r="L124" s="160">
        <f t="shared" si="50"/>
        <v>346</v>
      </c>
      <c r="M124" s="161">
        <f>H124/H$8</f>
        <v>7.7734112973981582E-3</v>
      </c>
      <c r="N124" s="81"/>
    </row>
    <row r="125" spans="1:14" s="57" customFormat="1" x14ac:dyDescent="0.25">
      <c r="B125" s="163" t="s">
        <v>115</v>
      </c>
      <c r="C125" s="164">
        <v>11431</v>
      </c>
      <c r="D125" s="164">
        <v>11117</v>
      </c>
      <c r="E125" s="164">
        <v>33351</v>
      </c>
      <c r="F125" s="164">
        <v>40285</v>
      </c>
      <c r="G125" s="164">
        <v>36563</v>
      </c>
      <c r="H125" s="164">
        <v>30846</v>
      </c>
      <c r="I125" s="165">
        <f t="shared" ref="I125:I132" si="51">IFERROR(H125/G125-1,"-")</f>
        <v>-0.15636025490249705</v>
      </c>
      <c r="J125" s="179">
        <f t="shared" si="48"/>
        <v>-7.511019159845278E-2</v>
      </c>
      <c r="K125" s="164">
        <f t="shared" si="49"/>
        <v>-5717</v>
      </c>
      <c r="L125" s="164">
        <f t="shared" si="50"/>
        <v>-2505</v>
      </c>
      <c r="M125" s="165">
        <f t="shared" ref="M125:M132" si="52">H125/H$8</f>
        <v>8.8186010672834441E-4</v>
      </c>
      <c r="N125" s="166"/>
    </row>
    <row r="126" spans="1:14" s="57" customFormat="1" x14ac:dyDescent="0.25">
      <c r="B126" s="163" t="s">
        <v>118</v>
      </c>
      <c r="C126" s="164">
        <v>11548</v>
      </c>
      <c r="D126" s="164">
        <v>23428</v>
      </c>
      <c r="E126" s="164">
        <v>34791</v>
      </c>
      <c r="F126" s="164">
        <v>43431</v>
      </c>
      <c r="G126" s="164">
        <v>42207</v>
      </c>
      <c r="H126" s="164">
        <v>43215</v>
      </c>
      <c r="I126" s="165">
        <f t="shared" si="51"/>
        <v>2.3882294406141202E-2</v>
      </c>
      <c r="J126" s="179">
        <f t="shared" si="48"/>
        <v>0.24213158575493665</v>
      </c>
      <c r="K126" s="164">
        <f t="shared" si="49"/>
        <v>1008</v>
      </c>
      <c r="L126" s="164">
        <f t="shared" si="50"/>
        <v>8424</v>
      </c>
      <c r="M126" s="165">
        <f t="shared" si="52"/>
        <v>1.2354789766020036E-3</v>
      </c>
      <c r="N126" s="166"/>
    </row>
    <row r="127" spans="1:14" x14ac:dyDescent="0.25">
      <c r="A127" s="1"/>
      <c r="B127" s="163" t="s">
        <v>121</v>
      </c>
      <c r="C127" s="164">
        <v>7014</v>
      </c>
      <c r="D127" s="164">
        <v>18250</v>
      </c>
      <c r="E127" s="164">
        <v>23874</v>
      </c>
      <c r="F127" s="164">
        <v>26766</v>
      </c>
      <c r="G127" s="164">
        <v>26411</v>
      </c>
      <c r="H127" s="164">
        <v>27334</v>
      </c>
      <c r="I127" s="165">
        <f t="shared" si="51"/>
        <v>3.4947559728900845E-2</v>
      </c>
      <c r="J127" s="179">
        <f t="shared" si="48"/>
        <v>0.14492753623188404</v>
      </c>
      <c r="K127" s="164">
        <f t="shared" si="49"/>
        <v>923</v>
      </c>
      <c r="L127" s="164">
        <f t="shared" si="50"/>
        <v>3460</v>
      </c>
      <c r="M127" s="165">
        <f t="shared" si="52"/>
        <v>7.8145510462661501E-4</v>
      </c>
      <c r="N127" s="81"/>
    </row>
    <row r="128" spans="1:14" x14ac:dyDescent="0.25">
      <c r="A128" s="1"/>
      <c r="B128" s="163" t="s">
        <v>128</v>
      </c>
      <c r="C128" s="164">
        <v>1882</v>
      </c>
      <c r="D128" s="164">
        <v>3678</v>
      </c>
      <c r="E128" s="164">
        <v>6463</v>
      </c>
      <c r="F128" s="164">
        <v>7409</v>
      </c>
      <c r="G128" s="164">
        <v>7428</v>
      </c>
      <c r="H128" s="164">
        <v>8757</v>
      </c>
      <c r="I128" s="165">
        <f t="shared" si="51"/>
        <v>0.17891760904684983</v>
      </c>
      <c r="J128" s="179">
        <f t="shared" si="48"/>
        <v>0.35494352467894164</v>
      </c>
      <c r="K128" s="164">
        <f t="shared" si="49"/>
        <v>1329</v>
      </c>
      <c r="L128" s="164">
        <f t="shared" si="50"/>
        <v>2294</v>
      </c>
      <c r="M128" s="165">
        <f t="shared" si="52"/>
        <v>2.5035495541140222E-4</v>
      </c>
      <c r="N128" s="81"/>
    </row>
    <row r="129" spans="1:14" x14ac:dyDescent="0.25">
      <c r="A129" s="1"/>
      <c r="B129" s="163" t="s">
        <v>124</v>
      </c>
      <c r="C129" s="164">
        <v>1919</v>
      </c>
      <c r="D129" s="164">
        <v>3450</v>
      </c>
      <c r="E129" s="164">
        <v>4851</v>
      </c>
      <c r="F129" s="164">
        <v>6010</v>
      </c>
      <c r="G129" s="164">
        <v>5932</v>
      </c>
      <c r="H129" s="164">
        <v>6825</v>
      </c>
      <c r="I129" s="165">
        <f t="shared" si="51"/>
        <v>0.15053944706675648</v>
      </c>
      <c r="J129" s="179">
        <f t="shared" si="48"/>
        <v>0.40692640692640691</v>
      </c>
      <c r="K129" s="164">
        <f t="shared" si="49"/>
        <v>893</v>
      </c>
      <c r="L129" s="164">
        <f t="shared" si="50"/>
        <v>1974</v>
      </c>
      <c r="M129" s="165">
        <f t="shared" si="52"/>
        <v>1.9512076860600891E-4</v>
      </c>
      <c r="N129" s="81"/>
    </row>
    <row r="130" spans="1:14" x14ac:dyDescent="0.25">
      <c r="A130" s="1"/>
      <c r="B130" s="163" t="s">
        <v>133</v>
      </c>
      <c r="C130" s="164">
        <v>1701</v>
      </c>
      <c r="D130" s="164">
        <v>1442</v>
      </c>
      <c r="E130" s="164">
        <v>2747</v>
      </c>
      <c r="F130" s="164">
        <v>3507</v>
      </c>
      <c r="G130" s="164">
        <v>3870</v>
      </c>
      <c r="H130" s="164">
        <v>3006</v>
      </c>
      <c r="I130" s="165">
        <f t="shared" si="51"/>
        <v>-0.22325581395348837</v>
      </c>
      <c r="J130" s="179">
        <f t="shared" si="48"/>
        <v>9.4284674190025397E-2</v>
      </c>
      <c r="K130" s="164">
        <f t="shared" si="49"/>
        <v>-864</v>
      </c>
      <c r="L130" s="164">
        <f t="shared" si="50"/>
        <v>259</v>
      </c>
      <c r="M130" s="165">
        <f t="shared" si="52"/>
        <v>8.593890555745975E-5</v>
      </c>
      <c r="N130" s="81"/>
    </row>
    <row r="131" spans="1:14" x14ac:dyDescent="0.25">
      <c r="A131" s="162" t="s">
        <v>149</v>
      </c>
      <c r="B131" s="163" t="s">
        <v>136</v>
      </c>
      <c r="C131" s="164">
        <v>2155</v>
      </c>
      <c r="D131" s="164">
        <v>2010</v>
      </c>
      <c r="E131" s="164">
        <v>4022</v>
      </c>
      <c r="F131" s="164">
        <v>4912</v>
      </c>
      <c r="G131" s="164">
        <v>5426</v>
      </c>
      <c r="H131" s="164">
        <v>4655</v>
      </c>
      <c r="I131" s="165">
        <f t="shared" si="51"/>
        <v>-0.14209362329524511</v>
      </c>
      <c r="J131" s="179">
        <f t="shared" si="48"/>
        <v>0.15738438587767289</v>
      </c>
      <c r="K131" s="164">
        <f t="shared" si="49"/>
        <v>-771</v>
      </c>
      <c r="L131" s="164">
        <f t="shared" si="50"/>
        <v>633</v>
      </c>
      <c r="M131" s="165">
        <f t="shared" si="52"/>
        <v>1.3308237038255993E-4</v>
      </c>
      <c r="N131" s="81"/>
    </row>
    <row r="132" spans="1:14" x14ac:dyDescent="0.25">
      <c r="A132" s="167" t="s">
        <v>150</v>
      </c>
      <c r="B132" s="168" t="s">
        <v>150</v>
      </c>
      <c r="C132" s="169">
        <f t="shared" ref="C132:H132" si="53">C124-SUM(C125:C131)</f>
        <v>62461</v>
      </c>
      <c r="D132" s="169">
        <f t="shared" si="53"/>
        <v>89163</v>
      </c>
      <c r="E132" s="169">
        <f t="shared" si="53"/>
        <v>161456</v>
      </c>
      <c r="F132" s="169">
        <f t="shared" si="53"/>
        <v>142198</v>
      </c>
      <c r="G132" s="169">
        <f t="shared" si="53"/>
        <v>148247</v>
      </c>
      <c r="H132" s="169">
        <f t="shared" si="53"/>
        <v>147263</v>
      </c>
      <c r="I132" s="170">
        <f t="shared" si="51"/>
        <v>-6.6375710806964028E-3</v>
      </c>
      <c r="J132" s="180">
        <f t="shared" si="48"/>
        <v>-8.7906302645922141E-2</v>
      </c>
      <c r="K132" s="169">
        <f>H132-G132</f>
        <v>-984</v>
      </c>
      <c r="L132" s="169">
        <f t="shared" si="50"/>
        <v>-14193</v>
      </c>
      <c r="M132" s="170">
        <f t="shared" si="52"/>
        <v>4.2101201094837644E-3</v>
      </c>
      <c r="N132" s="81"/>
    </row>
    <row r="133" spans="1:14" s="146" customFormat="1" x14ac:dyDescent="0.25"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</row>
    <row r="134" spans="1:14" x14ac:dyDescent="0.25">
      <c r="A134" s="1">
        <v>3</v>
      </c>
      <c r="B134" s="156" t="s">
        <v>73</v>
      </c>
      <c r="C134" s="176">
        <v>610766</v>
      </c>
      <c r="D134" s="176">
        <v>774989</v>
      </c>
      <c r="E134" s="176">
        <v>1753173</v>
      </c>
      <c r="F134" s="176">
        <v>1897228</v>
      </c>
      <c r="G134" s="176">
        <v>1991159</v>
      </c>
      <c r="H134" s="176">
        <v>2013195</v>
      </c>
      <c r="I134" s="177">
        <f>IFERROR(H134/G134-1,"-")</f>
        <v>1.1066921325720402E-2</v>
      </c>
      <c r="J134" s="177">
        <f>IFERROR(H134/E134-1,"-")</f>
        <v>0.14831508356562639</v>
      </c>
      <c r="K134" s="176">
        <f>H134-G134</f>
        <v>22036</v>
      </c>
      <c r="L134" s="176">
        <f>H134-E134</f>
        <v>260022</v>
      </c>
      <c r="M134" s="177">
        <f>H134/H$8</f>
        <v>5.7555480696523678E-2</v>
      </c>
      <c r="N134" s="81"/>
    </row>
    <row r="135" spans="1:14" x14ac:dyDescent="0.25">
      <c r="A135" s="1" t="s">
        <v>101</v>
      </c>
      <c r="B135" s="159" t="s">
        <v>102</v>
      </c>
      <c r="C135" s="160">
        <v>77176</v>
      </c>
      <c r="D135" s="160">
        <v>141993</v>
      </c>
      <c r="E135" s="160">
        <v>105275</v>
      </c>
      <c r="F135" s="160">
        <v>121724</v>
      </c>
      <c r="G135" s="160">
        <v>103793</v>
      </c>
      <c r="H135" s="160">
        <v>122657</v>
      </c>
      <c r="I135" s="161">
        <f>IFERROR(H135/G135-1,"-")</f>
        <v>0.18174636054454529</v>
      </c>
      <c r="J135" s="178">
        <f t="shared" ref="J135:J146" si="54">IFERROR(H135/E135-1,"-")</f>
        <v>0.16511042507717888</v>
      </c>
      <c r="K135" s="160">
        <f t="shared" ref="K135:K145" si="55">H135-G135</f>
        <v>18864</v>
      </c>
      <c r="L135" s="160">
        <f t="shared" ref="L135:L146" si="56">H135-E135</f>
        <v>17382</v>
      </c>
      <c r="M135" s="161">
        <f>H135/H$8</f>
        <v>3.5066561340523421E-3</v>
      </c>
      <c r="N135" s="81"/>
    </row>
    <row r="136" spans="1:14" x14ac:dyDescent="0.25">
      <c r="A136" s="162" t="s">
        <v>108</v>
      </c>
      <c r="B136" s="163" t="s">
        <v>108</v>
      </c>
      <c r="C136" s="164">
        <v>51058</v>
      </c>
      <c r="D136" s="164">
        <v>86437</v>
      </c>
      <c r="E136" s="164">
        <v>57602</v>
      </c>
      <c r="F136" s="164">
        <v>67596</v>
      </c>
      <c r="G136" s="164">
        <v>47888</v>
      </c>
      <c r="H136" s="164">
        <v>53311</v>
      </c>
      <c r="I136" s="165">
        <f>IFERROR(H136/G136-1,"-")</f>
        <v>0.11324340126962906</v>
      </c>
      <c r="J136" s="179">
        <f t="shared" si="54"/>
        <v>-7.4493941182597778E-2</v>
      </c>
      <c r="K136" s="164">
        <f t="shared" si="55"/>
        <v>5423</v>
      </c>
      <c r="L136" s="164">
        <f t="shared" si="56"/>
        <v>-4291</v>
      </c>
      <c r="M136" s="165">
        <f>H136/H$8</f>
        <v>1.5241147685208704E-3</v>
      </c>
      <c r="N136" s="81"/>
    </row>
    <row r="137" spans="1:14" x14ac:dyDescent="0.25">
      <c r="A137" s="162" t="s">
        <v>105</v>
      </c>
      <c r="B137" s="163" t="s">
        <v>105</v>
      </c>
      <c r="C137" s="164">
        <v>26118</v>
      </c>
      <c r="D137" s="164">
        <v>55556</v>
      </c>
      <c r="E137" s="164">
        <v>47673</v>
      </c>
      <c r="F137" s="164">
        <v>54128</v>
      </c>
      <c r="G137" s="164">
        <v>55905</v>
      </c>
      <c r="H137" s="164">
        <v>69346</v>
      </c>
      <c r="I137" s="165">
        <f>IFERROR(H137/G137-1,"-")</f>
        <v>0.24042572220731606</v>
      </c>
      <c r="J137" s="179">
        <f t="shared" si="54"/>
        <v>0.4546179178990204</v>
      </c>
      <c r="K137" s="164">
        <f t="shared" si="55"/>
        <v>13441</v>
      </c>
      <c r="L137" s="164">
        <f t="shared" si="56"/>
        <v>21673</v>
      </c>
      <c r="M137" s="165">
        <f>H137/H$8</f>
        <v>1.9825413655314718E-3</v>
      </c>
      <c r="N137" s="81"/>
    </row>
    <row r="138" spans="1:14" x14ac:dyDescent="0.25">
      <c r="A138" s="1"/>
      <c r="B138" s="159" t="s">
        <v>112</v>
      </c>
      <c r="C138" s="160">
        <v>533590</v>
      </c>
      <c r="D138" s="160">
        <v>632996</v>
      </c>
      <c r="E138" s="160">
        <v>1647898</v>
      </c>
      <c r="F138" s="160">
        <v>1775504</v>
      </c>
      <c r="G138" s="160">
        <v>1887366</v>
      </c>
      <c r="H138" s="160">
        <v>1890538</v>
      </c>
      <c r="I138" s="161">
        <f>IFERROR(H138/G138-1,"-")</f>
        <v>1.6806491162817405E-3</v>
      </c>
      <c r="J138" s="178">
        <f t="shared" si="54"/>
        <v>0.14724212299547657</v>
      </c>
      <c r="K138" s="160">
        <f t="shared" si="55"/>
        <v>3172</v>
      </c>
      <c r="L138" s="160">
        <f t="shared" si="56"/>
        <v>242640</v>
      </c>
      <c r="M138" s="161">
        <f>H138/H$8</f>
        <v>5.4048824562471336E-2</v>
      </c>
      <c r="N138" s="81"/>
    </row>
    <row r="139" spans="1:14" s="57" customFormat="1" x14ac:dyDescent="0.25">
      <c r="B139" s="163" t="s">
        <v>115</v>
      </c>
      <c r="C139" s="164">
        <v>226701</v>
      </c>
      <c r="D139" s="164">
        <v>182984</v>
      </c>
      <c r="E139" s="164">
        <v>740061</v>
      </c>
      <c r="F139" s="164">
        <v>747598</v>
      </c>
      <c r="G139" s="164">
        <v>859363</v>
      </c>
      <c r="H139" s="164">
        <v>888724</v>
      </c>
      <c r="I139" s="165">
        <f t="shared" ref="I139:I146" si="57">IFERROR(H139/G139-1,"-")</f>
        <v>3.4166004354388102E-2</v>
      </c>
      <c r="J139" s="179">
        <f t="shared" si="54"/>
        <v>0.20087938696945251</v>
      </c>
      <c r="K139" s="164">
        <f t="shared" si="55"/>
        <v>29361</v>
      </c>
      <c r="L139" s="164">
        <f t="shared" si="56"/>
        <v>148663</v>
      </c>
      <c r="M139" s="165">
        <f t="shared" ref="M139:M146" si="58">H139/H$8</f>
        <v>2.5407840286975337E-2</v>
      </c>
      <c r="N139" s="166"/>
    </row>
    <row r="140" spans="1:14" s="57" customFormat="1" x14ac:dyDescent="0.25">
      <c r="B140" s="163" t="s">
        <v>118</v>
      </c>
      <c r="C140" s="164">
        <v>45672</v>
      </c>
      <c r="D140" s="164">
        <v>69325</v>
      </c>
      <c r="E140" s="164">
        <v>132461</v>
      </c>
      <c r="F140" s="164">
        <v>181835</v>
      </c>
      <c r="G140" s="164">
        <v>190230</v>
      </c>
      <c r="H140" s="164">
        <v>189850</v>
      </c>
      <c r="I140" s="165">
        <f t="shared" si="57"/>
        <v>-1.9975818745728846E-3</v>
      </c>
      <c r="J140" s="179">
        <f t="shared" si="54"/>
        <v>0.43325205154724777</v>
      </c>
      <c r="K140" s="164">
        <f t="shared" si="55"/>
        <v>-380</v>
      </c>
      <c r="L140" s="164">
        <f t="shared" si="56"/>
        <v>57389</v>
      </c>
      <c r="M140" s="165">
        <f t="shared" si="58"/>
        <v>5.4276451164616546E-3</v>
      </c>
      <c r="N140" s="166"/>
    </row>
    <row r="141" spans="1:14" x14ac:dyDescent="0.25">
      <c r="A141" s="1"/>
      <c r="B141" s="163" t="s">
        <v>121</v>
      </c>
      <c r="C141" s="164">
        <v>42455</v>
      </c>
      <c r="D141" s="164">
        <v>94016</v>
      </c>
      <c r="E141" s="164">
        <v>171222</v>
      </c>
      <c r="F141" s="164">
        <v>162480</v>
      </c>
      <c r="G141" s="164">
        <v>166493</v>
      </c>
      <c r="H141" s="164">
        <v>159618</v>
      </c>
      <c r="I141" s="165">
        <f t="shared" si="57"/>
        <v>-4.1293027334482479E-2</v>
      </c>
      <c r="J141" s="179">
        <f t="shared" si="54"/>
        <v>-6.7771664856151714E-2</v>
      </c>
      <c r="K141" s="164">
        <f t="shared" si="55"/>
        <v>-6875</v>
      </c>
      <c r="L141" s="164">
        <f t="shared" si="56"/>
        <v>-11604</v>
      </c>
      <c r="M141" s="165">
        <f t="shared" si="58"/>
        <v>4.5633387316269492E-3</v>
      </c>
      <c r="N141" s="81"/>
    </row>
    <row r="142" spans="1:14" x14ac:dyDescent="0.25">
      <c r="A142" s="1"/>
      <c r="B142" s="163" t="s">
        <v>128</v>
      </c>
      <c r="C142" s="164">
        <v>8958</v>
      </c>
      <c r="D142" s="164">
        <v>22357</v>
      </c>
      <c r="E142" s="164">
        <v>60881</v>
      </c>
      <c r="F142" s="164">
        <v>79292</v>
      </c>
      <c r="G142" s="164">
        <v>59046</v>
      </c>
      <c r="H142" s="164">
        <v>57091</v>
      </c>
      <c r="I142" s="165">
        <f t="shared" si="57"/>
        <v>-3.3109778816515889E-2</v>
      </c>
      <c r="J142" s="179">
        <f t="shared" si="54"/>
        <v>-6.2252591120382395E-2</v>
      </c>
      <c r="K142" s="164">
        <f t="shared" si="55"/>
        <v>-1955</v>
      </c>
      <c r="L142" s="164">
        <f t="shared" si="56"/>
        <v>-3790</v>
      </c>
      <c r="M142" s="165">
        <f t="shared" si="58"/>
        <v>1.6321816557488139E-3</v>
      </c>
      <c r="N142" s="81"/>
    </row>
    <row r="143" spans="1:14" x14ac:dyDescent="0.25">
      <c r="A143" s="1"/>
      <c r="B143" s="163" t="s">
        <v>124</v>
      </c>
      <c r="C143" s="164">
        <v>12571</v>
      </c>
      <c r="D143" s="164">
        <v>20808</v>
      </c>
      <c r="E143" s="164">
        <v>32138</v>
      </c>
      <c r="F143" s="164">
        <v>41049</v>
      </c>
      <c r="G143" s="164">
        <v>42057</v>
      </c>
      <c r="H143" s="164">
        <v>33352</v>
      </c>
      <c r="I143" s="165">
        <f t="shared" si="57"/>
        <v>-0.2069810019735121</v>
      </c>
      <c r="J143" s="179">
        <f t="shared" si="54"/>
        <v>3.7774597050221015E-2</v>
      </c>
      <c r="K143" s="164">
        <f t="shared" si="55"/>
        <v>-8705</v>
      </c>
      <c r="L143" s="164">
        <f t="shared" si="56"/>
        <v>1214</v>
      </c>
      <c r="M143" s="165">
        <f t="shared" si="58"/>
        <v>9.5350445048316616E-4</v>
      </c>
      <c r="N143" s="81"/>
    </row>
    <row r="144" spans="1:14" x14ac:dyDescent="0.25">
      <c r="A144" s="1"/>
      <c r="B144" s="163" t="s">
        <v>133</v>
      </c>
      <c r="C144" s="164">
        <v>15372</v>
      </c>
      <c r="D144" s="164">
        <v>9958</v>
      </c>
      <c r="E144" s="164">
        <v>24691</v>
      </c>
      <c r="F144" s="164">
        <v>28175</v>
      </c>
      <c r="G144" s="164">
        <v>26046</v>
      </c>
      <c r="H144" s="164">
        <v>26684</v>
      </c>
      <c r="I144" s="165">
        <f t="shared" si="57"/>
        <v>2.4495124011364444E-2</v>
      </c>
      <c r="J144" s="179">
        <f t="shared" si="54"/>
        <v>8.0717670406220909E-2</v>
      </c>
      <c r="K144" s="164">
        <f t="shared" si="55"/>
        <v>638</v>
      </c>
      <c r="L144" s="164">
        <f t="shared" si="56"/>
        <v>1993</v>
      </c>
      <c r="M144" s="165">
        <f t="shared" si="58"/>
        <v>7.6287217428318559E-4</v>
      </c>
      <c r="N144" s="81"/>
    </row>
    <row r="145" spans="1:14" x14ac:dyDescent="0.25">
      <c r="A145" s="162" t="s">
        <v>149</v>
      </c>
      <c r="B145" s="163" t="s">
        <v>136</v>
      </c>
      <c r="C145" s="164">
        <v>29519</v>
      </c>
      <c r="D145" s="164">
        <v>6358</v>
      </c>
      <c r="E145" s="164">
        <v>14264</v>
      </c>
      <c r="F145" s="164">
        <v>21389</v>
      </c>
      <c r="G145" s="164">
        <v>19939</v>
      </c>
      <c r="H145" s="164">
        <v>16759</v>
      </c>
      <c r="I145" s="165">
        <f t="shared" si="57"/>
        <v>-0.15948643362254877</v>
      </c>
      <c r="J145" s="179">
        <f t="shared" si="54"/>
        <v>0.17491587212563098</v>
      </c>
      <c r="K145" s="164">
        <f t="shared" si="55"/>
        <v>-3180</v>
      </c>
      <c r="L145" s="164">
        <f t="shared" si="56"/>
        <v>2495</v>
      </c>
      <c r="M145" s="165">
        <f t="shared" si="58"/>
        <v>4.7912512250082101E-4</v>
      </c>
      <c r="N145" s="81"/>
    </row>
    <row r="146" spans="1:14" x14ac:dyDescent="0.25">
      <c r="A146" s="167" t="s">
        <v>150</v>
      </c>
      <c r="B146" s="168" t="s">
        <v>150</v>
      </c>
      <c r="C146" s="169">
        <f t="shared" ref="C146:H146" si="59">C138-SUM(C139:C145)</f>
        <v>152342</v>
      </c>
      <c r="D146" s="169">
        <f t="shared" si="59"/>
        <v>227190</v>
      </c>
      <c r="E146" s="169">
        <f t="shared" si="59"/>
        <v>472180</v>
      </c>
      <c r="F146" s="169">
        <f t="shared" si="59"/>
        <v>513686</v>
      </c>
      <c r="G146" s="169">
        <f t="shared" si="59"/>
        <v>524192</v>
      </c>
      <c r="H146" s="169">
        <f t="shared" si="59"/>
        <v>518460</v>
      </c>
      <c r="I146" s="170">
        <f t="shared" si="57"/>
        <v>-1.0934924607777341E-2</v>
      </c>
      <c r="J146" s="180">
        <f t="shared" si="54"/>
        <v>9.8013469439620415E-2</v>
      </c>
      <c r="K146" s="169">
        <f>H146-G146</f>
        <v>-5732</v>
      </c>
      <c r="L146" s="169">
        <f t="shared" si="56"/>
        <v>46280</v>
      </c>
      <c r="M146" s="170">
        <f t="shared" si="58"/>
        <v>1.4822317024391411E-2</v>
      </c>
      <c r="N146" s="81"/>
    </row>
    <row r="147" spans="1:14" s="146" customFormat="1" x14ac:dyDescent="0.25"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</row>
    <row r="148" spans="1:14" x14ac:dyDescent="0.25">
      <c r="A148" s="1">
        <v>3</v>
      </c>
      <c r="B148" s="156" t="s">
        <v>73</v>
      </c>
      <c r="C148" s="176">
        <v>20711205</v>
      </c>
      <c r="D148" s="176">
        <v>28127038</v>
      </c>
      <c r="E148" s="176">
        <v>63448755</v>
      </c>
      <c r="F148" s="176">
        <v>69765232</v>
      </c>
      <c r="G148" s="176">
        <v>72907219</v>
      </c>
      <c r="H148" s="176">
        <v>70667483</v>
      </c>
      <c r="I148" s="177">
        <f>IFERROR(H148/G148-1,"-")</f>
        <v>-3.0720359804150554E-2</v>
      </c>
      <c r="J148" s="177">
        <f>IFERROR(H148/E148-1,"-")</f>
        <v>0.11377257126637086</v>
      </c>
      <c r="K148" s="176">
        <f>H148-G148</f>
        <v>-2239736</v>
      </c>
      <c r="L148" s="176">
        <f>H148-E148</f>
        <v>7218728</v>
      </c>
      <c r="M148" s="177">
        <f>H148/H$8</f>
        <v>2.0203214063607429</v>
      </c>
      <c r="N148" s="81"/>
    </row>
    <row r="149" spans="1:14" x14ac:dyDescent="0.25">
      <c r="A149" s="1" t="s">
        <v>101</v>
      </c>
      <c r="B149" s="159" t="s">
        <v>102</v>
      </c>
      <c r="C149" s="160">
        <v>3422341</v>
      </c>
      <c r="D149" s="160">
        <v>5821294</v>
      </c>
      <c r="E149" s="160">
        <v>8564381</v>
      </c>
      <c r="F149" s="160">
        <v>8824899</v>
      </c>
      <c r="G149" s="160">
        <v>8719149</v>
      </c>
      <c r="H149" s="160">
        <v>8545405</v>
      </c>
      <c r="I149" s="161">
        <f>IFERROR(H149/G149-1,"-")</f>
        <v>-1.9926715325085054E-2</v>
      </c>
      <c r="J149" s="178">
        <f t="shared" ref="J149:J160" si="60">IFERROR(H149/E149-1,"-")</f>
        <v>-2.2156884426323131E-3</v>
      </c>
      <c r="K149" s="160">
        <f t="shared" ref="K149:K159" si="61">H149-G149</f>
        <v>-173744</v>
      </c>
      <c r="L149" s="160">
        <f t="shared" ref="L149:L160" si="62">H149-E149</f>
        <v>-18976</v>
      </c>
      <c r="M149" s="161">
        <f>H149/H$8</f>
        <v>0.24430563980214381</v>
      </c>
      <c r="N149" s="81"/>
    </row>
    <row r="150" spans="1:14" x14ac:dyDescent="0.25">
      <c r="A150" s="162" t="s">
        <v>108</v>
      </c>
      <c r="B150" s="163" t="s">
        <v>108</v>
      </c>
      <c r="C150" s="164">
        <v>1174894</v>
      </c>
      <c r="D150" s="164">
        <v>2320179</v>
      </c>
      <c r="E150" s="164">
        <v>2587591</v>
      </c>
      <c r="F150" s="164">
        <v>2859516</v>
      </c>
      <c r="G150" s="164">
        <v>2828657</v>
      </c>
      <c r="H150" s="164">
        <v>2518579</v>
      </c>
      <c r="I150" s="165">
        <f>IFERROR(H150/G150-1,"-")</f>
        <v>-0.1096202190650899</v>
      </c>
      <c r="J150" s="179">
        <f t="shared" si="60"/>
        <v>-2.6670366375520671E-2</v>
      </c>
      <c r="K150" s="164">
        <f t="shared" si="61"/>
        <v>-310078</v>
      </c>
      <c r="L150" s="164">
        <f t="shared" si="62"/>
        <v>-69012</v>
      </c>
      <c r="M150" s="165">
        <f>H150/H$8</f>
        <v>7.2003966340652495E-2</v>
      </c>
      <c r="N150" s="81"/>
    </row>
    <row r="151" spans="1:14" x14ac:dyDescent="0.25">
      <c r="A151" s="162" t="s">
        <v>105</v>
      </c>
      <c r="B151" s="163" t="s">
        <v>105</v>
      </c>
      <c r="C151" s="164">
        <v>2247447</v>
      </c>
      <c r="D151" s="164">
        <v>3501115</v>
      </c>
      <c r="E151" s="164">
        <v>5976790</v>
      </c>
      <c r="F151" s="164">
        <v>5965383</v>
      </c>
      <c r="G151" s="164">
        <v>5890492</v>
      </c>
      <c r="H151" s="164">
        <v>6026826</v>
      </c>
      <c r="I151" s="165">
        <f>IFERROR(H151/G151-1,"-")</f>
        <v>2.3144755989822352E-2</v>
      </c>
      <c r="J151" s="179">
        <f t="shared" si="60"/>
        <v>8.3717179288547161E-3</v>
      </c>
      <c r="K151" s="164">
        <f t="shared" si="61"/>
        <v>136334</v>
      </c>
      <c r="L151" s="164">
        <f t="shared" si="62"/>
        <v>50036</v>
      </c>
      <c r="M151" s="165">
        <f>H151/H$8</f>
        <v>0.17230167346149133</v>
      </c>
      <c r="N151" s="81"/>
    </row>
    <row r="152" spans="1:14" x14ac:dyDescent="0.25">
      <c r="A152" s="1"/>
      <c r="B152" s="159" t="s">
        <v>112</v>
      </c>
      <c r="C152" s="160">
        <v>17288864</v>
      </c>
      <c r="D152" s="160">
        <v>22305744</v>
      </c>
      <c r="E152" s="160">
        <v>54884374</v>
      </c>
      <c r="F152" s="160">
        <v>60940333</v>
      </c>
      <c r="G152" s="160">
        <v>64188070</v>
      </c>
      <c r="H152" s="160">
        <v>62122078</v>
      </c>
      <c r="I152" s="161">
        <f>IFERROR(H152/G152-1,"-")</f>
        <v>-3.2186541829346216E-2</v>
      </c>
      <c r="J152" s="178">
        <f t="shared" si="60"/>
        <v>0.13187185117570976</v>
      </c>
      <c r="K152" s="160">
        <f t="shared" si="61"/>
        <v>-2065992</v>
      </c>
      <c r="L152" s="160">
        <f t="shared" si="62"/>
        <v>7237704</v>
      </c>
      <c r="M152" s="161">
        <f>H152/H$8</f>
        <v>1.7760157665585987</v>
      </c>
      <c r="N152" s="81"/>
    </row>
    <row r="153" spans="1:14" s="57" customFormat="1" x14ac:dyDescent="0.25">
      <c r="B153" s="163" t="s">
        <v>115</v>
      </c>
      <c r="C153" s="164">
        <v>6813394</v>
      </c>
      <c r="D153" s="164">
        <v>6741008</v>
      </c>
      <c r="E153" s="164">
        <v>25451634</v>
      </c>
      <c r="F153" s="164">
        <v>27938117</v>
      </c>
      <c r="G153" s="164">
        <v>29499781</v>
      </c>
      <c r="H153" s="164">
        <v>28631782</v>
      </c>
      <c r="I153" s="165">
        <f t="shared" ref="I153:I160" si="63">IFERROR(H153/G153-1,"-")</f>
        <v>-2.9423913350407616E-2</v>
      </c>
      <c r="J153" s="179">
        <f t="shared" si="60"/>
        <v>0.12494867716548175</v>
      </c>
      <c r="K153" s="164">
        <f t="shared" si="61"/>
        <v>-867999</v>
      </c>
      <c r="L153" s="164">
        <f t="shared" si="62"/>
        <v>3180148</v>
      </c>
      <c r="M153" s="165">
        <f t="shared" ref="M153:M160" si="64">H153/H$8</f>
        <v>0.81855755463731739</v>
      </c>
      <c r="N153" s="166"/>
    </row>
    <row r="154" spans="1:14" s="57" customFormat="1" x14ac:dyDescent="0.25">
      <c r="B154" s="163" t="s">
        <v>118</v>
      </c>
      <c r="C154" s="164">
        <v>2607104</v>
      </c>
      <c r="D154" s="164">
        <v>3683805</v>
      </c>
      <c r="E154" s="164">
        <v>6436991</v>
      </c>
      <c r="F154" s="164">
        <v>7317666</v>
      </c>
      <c r="G154" s="164">
        <v>7622147</v>
      </c>
      <c r="H154" s="164">
        <v>7239954</v>
      </c>
      <c r="I154" s="165">
        <f t="shared" si="63"/>
        <v>-5.0142433621393034E-2</v>
      </c>
      <c r="J154" s="179">
        <f t="shared" si="60"/>
        <v>0.12474197959885291</v>
      </c>
      <c r="K154" s="164">
        <f t="shared" si="61"/>
        <v>-382193</v>
      </c>
      <c r="L154" s="164">
        <f t="shared" si="62"/>
        <v>802963</v>
      </c>
      <c r="M154" s="165">
        <f t="shared" si="64"/>
        <v>0.20698393980251262</v>
      </c>
      <c r="N154" s="166"/>
    </row>
    <row r="155" spans="1:14" x14ac:dyDescent="0.25">
      <c r="A155" s="1"/>
      <c r="B155" s="163" t="s">
        <v>121</v>
      </c>
      <c r="C155" s="164">
        <v>804299</v>
      </c>
      <c r="D155" s="164">
        <v>1658166</v>
      </c>
      <c r="E155" s="164">
        <v>2618114</v>
      </c>
      <c r="F155" s="164">
        <v>3092405</v>
      </c>
      <c r="G155" s="164">
        <v>3253645</v>
      </c>
      <c r="H155" s="164">
        <v>3229183</v>
      </c>
      <c r="I155" s="165">
        <f t="shared" si="63"/>
        <v>-7.5183371265150623E-3</v>
      </c>
      <c r="J155" s="179">
        <f t="shared" si="60"/>
        <v>0.23340045544235277</v>
      </c>
      <c r="K155" s="164">
        <f t="shared" si="61"/>
        <v>-24462</v>
      </c>
      <c r="L155" s="164">
        <f t="shared" si="62"/>
        <v>611069</v>
      </c>
      <c r="M155" s="165">
        <f t="shared" si="64"/>
        <v>9.2319511931056072E-2</v>
      </c>
      <c r="N155" s="81"/>
    </row>
    <row r="156" spans="1:14" x14ac:dyDescent="0.25">
      <c r="A156" s="1"/>
      <c r="B156" s="163" t="s">
        <v>128</v>
      </c>
      <c r="C156" s="164">
        <v>607962</v>
      </c>
      <c r="D156" s="164">
        <v>1388524</v>
      </c>
      <c r="E156" s="164">
        <v>2584972</v>
      </c>
      <c r="F156" s="164">
        <v>2649369</v>
      </c>
      <c r="G156" s="164">
        <v>2767450</v>
      </c>
      <c r="H156" s="164">
        <v>2596681</v>
      </c>
      <c r="I156" s="165">
        <f t="shared" si="63"/>
        <v>-6.1706263889139801E-2</v>
      </c>
      <c r="J156" s="179">
        <f t="shared" si="60"/>
        <v>4.5296428742749306E-3</v>
      </c>
      <c r="K156" s="164">
        <f t="shared" si="61"/>
        <v>-170769</v>
      </c>
      <c r="L156" s="164">
        <f t="shared" si="62"/>
        <v>11709</v>
      </c>
      <c r="M156" s="165">
        <f t="shared" si="64"/>
        <v>7.4236834072471766E-2</v>
      </c>
      <c r="N156" s="81"/>
    </row>
    <row r="157" spans="1:14" x14ac:dyDescent="0.25">
      <c r="A157" s="1"/>
      <c r="B157" s="163" t="s">
        <v>124</v>
      </c>
      <c r="C157" s="164">
        <v>898492</v>
      </c>
      <c r="D157" s="164">
        <v>1466706</v>
      </c>
      <c r="E157" s="164">
        <v>2276593</v>
      </c>
      <c r="F157" s="164">
        <v>2362784</v>
      </c>
      <c r="G157" s="164">
        <v>2430554</v>
      </c>
      <c r="H157" s="164">
        <v>2268686</v>
      </c>
      <c r="I157" s="165">
        <f t="shared" si="63"/>
        <v>-6.659716262218407E-2</v>
      </c>
      <c r="J157" s="179">
        <f t="shared" si="60"/>
        <v>-3.4731724115817375E-3</v>
      </c>
      <c r="K157" s="164">
        <f t="shared" si="61"/>
        <v>-161868</v>
      </c>
      <c r="L157" s="164">
        <f t="shared" si="62"/>
        <v>-7907</v>
      </c>
      <c r="M157" s="165">
        <f t="shared" si="64"/>
        <v>6.4859744475559256E-2</v>
      </c>
      <c r="N157" s="81"/>
    </row>
    <row r="158" spans="1:14" x14ac:dyDescent="0.25">
      <c r="A158" s="1"/>
      <c r="B158" s="163" t="s">
        <v>133</v>
      </c>
      <c r="C158" s="164">
        <v>482408</v>
      </c>
      <c r="D158" s="164">
        <v>384691</v>
      </c>
      <c r="E158" s="164">
        <v>984785</v>
      </c>
      <c r="F158" s="164">
        <v>1051351</v>
      </c>
      <c r="G158" s="164">
        <v>1025843</v>
      </c>
      <c r="H158" s="164">
        <v>994861</v>
      </c>
      <c r="I158" s="165">
        <f t="shared" si="63"/>
        <v>-3.0201502569106586E-2</v>
      </c>
      <c r="J158" s="179">
        <f t="shared" si="60"/>
        <v>1.0231674934122692E-2</v>
      </c>
      <c r="K158" s="164">
        <f t="shared" si="61"/>
        <v>-30982</v>
      </c>
      <c r="L158" s="164">
        <f t="shared" si="62"/>
        <v>10076</v>
      </c>
      <c r="M158" s="165">
        <f t="shared" si="64"/>
        <v>2.8442204099068519E-2</v>
      </c>
      <c r="N158" s="81"/>
    </row>
    <row r="159" spans="1:14" x14ac:dyDescent="0.25">
      <c r="A159" s="162" t="s">
        <v>149</v>
      </c>
      <c r="B159" s="163" t="s">
        <v>136</v>
      </c>
      <c r="C159" s="164">
        <v>713110</v>
      </c>
      <c r="D159" s="164">
        <v>345938</v>
      </c>
      <c r="E159" s="164">
        <v>868845</v>
      </c>
      <c r="F159" s="164">
        <v>1092599</v>
      </c>
      <c r="G159" s="164">
        <v>1064019</v>
      </c>
      <c r="H159" s="164">
        <v>943148</v>
      </c>
      <c r="I159" s="165">
        <f t="shared" si="63"/>
        <v>-0.11359853536450004</v>
      </c>
      <c r="J159" s="179">
        <f t="shared" si="60"/>
        <v>8.5519281344773823E-2</v>
      </c>
      <c r="K159" s="164">
        <f t="shared" si="61"/>
        <v>-120871</v>
      </c>
      <c r="L159" s="164">
        <f t="shared" si="62"/>
        <v>74303</v>
      </c>
      <c r="M159" s="165">
        <f t="shared" si="64"/>
        <v>2.6963774750068878E-2</v>
      </c>
      <c r="N159" s="81"/>
    </row>
    <row r="160" spans="1:14" x14ac:dyDescent="0.25">
      <c r="A160" s="167" t="s">
        <v>150</v>
      </c>
      <c r="B160" s="168" t="s">
        <v>150</v>
      </c>
      <c r="C160" s="169">
        <f t="shared" ref="C160:H160" si="65">C152-SUM(C153:C159)</f>
        <v>4362095</v>
      </c>
      <c r="D160" s="169">
        <f t="shared" si="65"/>
        <v>6636906</v>
      </c>
      <c r="E160" s="169">
        <f t="shared" si="65"/>
        <v>13662440</v>
      </c>
      <c r="F160" s="169">
        <f t="shared" si="65"/>
        <v>15436042</v>
      </c>
      <c r="G160" s="169">
        <f t="shared" si="65"/>
        <v>16524631</v>
      </c>
      <c r="H160" s="169">
        <f t="shared" si="65"/>
        <v>16217783</v>
      </c>
      <c r="I160" s="170">
        <f t="shared" si="63"/>
        <v>-1.8569128714583716E-2</v>
      </c>
      <c r="J160" s="180">
        <f t="shared" si="60"/>
        <v>0.18703416080875734</v>
      </c>
      <c r="K160" s="169">
        <f>H160-G160</f>
        <v>-306848</v>
      </c>
      <c r="L160" s="169">
        <f t="shared" si="62"/>
        <v>2555343</v>
      </c>
      <c r="M160" s="170">
        <f t="shared" si="64"/>
        <v>0.46365220279054431</v>
      </c>
      <c r="N160" s="81"/>
    </row>
    <row r="161" spans="2:16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</row>
    <row r="162" spans="2:16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930A1-22ED-4075-8EEA-FF23AFB37DEC}">
  <sheetPr>
    <tabColor theme="3" tint="0.39997558519241921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A109-9B50-4662-B815-042A9556B32B}">
  <sheetPr>
    <tabColor theme="8" tint="0.59999389629810485"/>
  </sheetPr>
  <dimension ref="B1:P220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3" t="s">
        <v>42</v>
      </c>
      <c r="E1" s="293"/>
      <c r="F1" s="293"/>
      <c r="G1" s="293"/>
      <c r="H1" s="293"/>
      <c r="I1" s="293"/>
      <c r="J1" s="293"/>
      <c r="K1" s="293"/>
      <c r="L1" s="293"/>
    </row>
    <row r="2" spans="2:16" x14ac:dyDescent="0.25">
      <c r="D2" s="293"/>
      <c r="E2" s="293"/>
      <c r="F2" s="293"/>
      <c r="G2" s="293"/>
      <c r="H2" s="293"/>
      <c r="I2" s="293"/>
      <c r="J2" s="293"/>
      <c r="K2" s="293"/>
      <c r="L2" s="293"/>
    </row>
    <row r="4" spans="2:16" ht="21.75" customHeight="1" thickBot="1" x14ac:dyDescent="0.3">
      <c r="C4" s="66" t="s">
        <v>43</v>
      </c>
      <c r="D4" s="66"/>
      <c r="E4" s="66"/>
      <c r="F4" s="66"/>
      <c r="G4" s="66"/>
      <c r="H4" s="66"/>
      <c r="I4" s="66"/>
      <c r="J4" s="66"/>
      <c r="K4" s="66"/>
      <c r="L4" s="66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236</v>
      </c>
      <c r="F6" s="13" t="s">
        <v>237</v>
      </c>
      <c r="G6" s="13" t="s">
        <v>238</v>
      </c>
      <c r="H6" s="13" t="s">
        <v>239</v>
      </c>
      <c r="I6" s="13" t="s">
        <v>240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6" ht="15" customHeight="1" x14ac:dyDescent="0.25">
      <c r="B7" s="290" t="s">
        <v>44</v>
      </c>
      <c r="C7" s="285" t="s">
        <v>8</v>
      </c>
      <c r="D7" s="67" t="s">
        <v>45</v>
      </c>
      <c r="E7" s="68">
        <v>379380</v>
      </c>
      <c r="F7" s="68">
        <v>391272</v>
      </c>
      <c r="G7" s="68">
        <v>451281</v>
      </c>
      <c r="H7" s="68">
        <v>445383</v>
      </c>
      <c r="I7" s="68">
        <v>440182</v>
      </c>
      <c r="J7" s="69">
        <f>I7/H7-1</f>
        <v>-1.1677589849635073E-2</v>
      </c>
      <c r="K7" s="68">
        <f>I7-H7</f>
        <v>-5201</v>
      </c>
      <c r="L7" s="69">
        <f>I7/$I$7</f>
        <v>1</v>
      </c>
      <c r="P7" s="70"/>
    </row>
    <row r="8" spans="2:16" ht="15" customHeight="1" x14ac:dyDescent="0.25">
      <c r="B8" s="278"/>
      <c r="C8" s="280"/>
      <c r="D8" s="15" t="s">
        <v>46</v>
      </c>
      <c r="E8" s="16">
        <v>145846</v>
      </c>
      <c r="F8" s="16">
        <v>150325</v>
      </c>
      <c r="G8" s="16">
        <v>161561</v>
      </c>
      <c r="H8" s="16">
        <v>153212</v>
      </c>
      <c r="I8" s="16">
        <v>152475</v>
      </c>
      <c r="J8" s="17">
        <f t="shared" ref="J8:J63" si="0">I8/H8-1</f>
        <v>-4.8103281727279734E-3</v>
      </c>
      <c r="K8" s="16">
        <f t="shared" ref="K8:K50" si="1">I8-H8</f>
        <v>-737</v>
      </c>
      <c r="L8" s="18">
        <f t="shared" ref="L8:L17" si="2">I8/$I$7</f>
        <v>0.34639081107360137</v>
      </c>
      <c r="P8" s="70"/>
    </row>
    <row r="9" spans="2:16" x14ac:dyDescent="0.25">
      <c r="B9" s="278"/>
      <c r="C9" s="280"/>
      <c r="D9" s="19" t="s">
        <v>47</v>
      </c>
      <c r="E9" s="20">
        <v>97379</v>
      </c>
      <c r="F9" s="20">
        <v>96632</v>
      </c>
      <c r="G9" s="20">
        <v>110622</v>
      </c>
      <c r="H9" s="20">
        <v>116586</v>
      </c>
      <c r="I9" s="20">
        <v>119472</v>
      </c>
      <c r="J9" s="62">
        <f t="shared" si="0"/>
        <v>2.4754258658844064E-2</v>
      </c>
      <c r="K9" s="20">
        <f t="shared" si="1"/>
        <v>2886</v>
      </c>
      <c r="L9" s="63">
        <f t="shared" si="2"/>
        <v>0.27141500561131532</v>
      </c>
      <c r="P9" s="70"/>
    </row>
    <row r="10" spans="2:16" x14ac:dyDescent="0.25">
      <c r="B10" s="278"/>
      <c r="C10" s="280"/>
      <c r="D10" s="19" t="s">
        <v>48</v>
      </c>
      <c r="E10" s="20">
        <v>2392</v>
      </c>
      <c r="F10" s="20">
        <v>3611</v>
      </c>
      <c r="G10" s="20">
        <v>1870</v>
      </c>
      <c r="H10" s="20">
        <v>2625</v>
      </c>
      <c r="I10" s="20">
        <v>3872</v>
      </c>
      <c r="J10" s="62">
        <f t="shared" si="0"/>
        <v>0.47504761904761894</v>
      </c>
      <c r="K10" s="20">
        <f t="shared" si="1"/>
        <v>1247</v>
      </c>
      <c r="L10" s="63">
        <f t="shared" si="2"/>
        <v>8.7963615050138354E-3</v>
      </c>
      <c r="P10" s="70"/>
    </row>
    <row r="11" spans="2:16" x14ac:dyDescent="0.25">
      <c r="B11" s="278"/>
      <c r="C11" s="280"/>
      <c r="D11" s="19" t="s">
        <v>49</v>
      </c>
      <c r="E11" s="20">
        <v>12688</v>
      </c>
      <c r="F11" s="20">
        <v>7550</v>
      </c>
      <c r="G11" s="20">
        <v>22267</v>
      </c>
      <c r="H11" s="20">
        <v>16341</v>
      </c>
      <c r="I11" s="20">
        <v>14916</v>
      </c>
      <c r="J11" s="62">
        <f t="shared" si="0"/>
        <v>-8.7203965485588397E-2</v>
      </c>
      <c r="K11" s="20">
        <f t="shared" si="1"/>
        <v>-1425</v>
      </c>
      <c r="L11" s="63">
        <f t="shared" si="2"/>
        <v>3.3885983524996478E-2</v>
      </c>
      <c r="P11" s="70"/>
    </row>
    <row r="12" spans="2:16" x14ac:dyDescent="0.25">
      <c r="B12" s="278"/>
      <c r="C12" s="280"/>
      <c r="D12" s="19" t="s">
        <v>50</v>
      </c>
      <c r="E12" s="20">
        <v>53595</v>
      </c>
      <c r="F12" s="20">
        <v>58098</v>
      </c>
      <c r="G12" s="20">
        <v>77065</v>
      </c>
      <c r="H12" s="20">
        <v>77025</v>
      </c>
      <c r="I12" s="20">
        <v>72112</v>
      </c>
      <c r="J12" s="62">
        <f t="shared" si="0"/>
        <v>-6.3784485556637405E-2</v>
      </c>
      <c r="K12" s="20">
        <f t="shared" si="1"/>
        <v>-4913</v>
      </c>
      <c r="L12" s="63">
        <f t="shared" si="2"/>
        <v>0.16382314588056759</v>
      </c>
      <c r="P12" s="70"/>
    </row>
    <row r="13" spans="2:16" x14ac:dyDescent="0.25">
      <c r="B13" s="278"/>
      <c r="C13" s="280"/>
      <c r="D13" s="19" t="s">
        <v>51</v>
      </c>
      <c r="E13" s="20">
        <v>3632</v>
      </c>
      <c r="F13" s="20">
        <v>5013</v>
      </c>
      <c r="G13" s="20">
        <v>4992</v>
      </c>
      <c r="H13" s="20">
        <v>4998</v>
      </c>
      <c r="I13" s="20">
        <v>5708</v>
      </c>
      <c r="J13" s="62">
        <f t="shared" si="0"/>
        <v>0.1420568227290917</v>
      </c>
      <c r="K13" s="20">
        <f t="shared" si="1"/>
        <v>710</v>
      </c>
      <c r="L13" s="63">
        <f t="shared" si="2"/>
        <v>1.2967363499643329E-2</v>
      </c>
      <c r="P13" s="70"/>
    </row>
    <row r="14" spans="2:16" x14ac:dyDescent="0.25">
      <c r="B14" s="278"/>
      <c r="C14" s="280"/>
      <c r="D14" s="19" t="s">
        <v>52</v>
      </c>
      <c r="E14" s="20">
        <v>15949</v>
      </c>
      <c r="F14" s="20">
        <v>20694</v>
      </c>
      <c r="G14" s="20">
        <v>21715</v>
      </c>
      <c r="H14" s="20">
        <v>23114</v>
      </c>
      <c r="I14" s="20">
        <v>19951</v>
      </c>
      <c r="J14" s="62">
        <f t="shared" si="0"/>
        <v>-0.13684347148914078</v>
      </c>
      <c r="K14" s="20">
        <f t="shared" si="1"/>
        <v>-3163</v>
      </c>
      <c r="L14" s="63">
        <f t="shared" si="2"/>
        <v>4.5324433984124751E-2</v>
      </c>
      <c r="P14" s="70"/>
    </row>
    <row r="15" spans="2:16" x14ac:dyDescent="0.25">
      <c r="B15" s="278"/>
      <c r="C15" s="280"/>
      <c r="D15" s="19" t="s">
        <v>53</v>
      </c>
      <c r="E15" s="20">
        <v>18214</v>
      </c>
      <c r="F15" s="20">
        <v>17881</v>
      </c>
      <c r="G15" s="20">
        <v>17439</v>
      </c>
      <c r="H15" s="20">
        <v>22620</v>
      </c>
      <c r="I15" s="20">
        <v>20399</v>
      </c>
      <c r="J15" s="62">
        <f t="shared" si="0"/>
        <v>-9.818744473916885E-2</v>
      </c>
      <c r="K15" s="20">
        <f t="shared" si="1"/>
        <v>-2221</v>
      </c>
      <c r="L15" s="63">
        <f t="shared" si="2"/>
        <v>4.6342194819415608E-2</v>
      </c>
      <c r="P15" s="70"/>
    </row>
    <row r="16" spans="2:16" x14ac:dyDescent="0.25">
      <c r="B16" s="278"/>
      <c r="C16" s="280"/>
      <c r="D16" s="19" t="s">
        <v>54</v>
      </c>
      <c r="E16" s="20">
        <v>20251</v>
      </c>
      <c r="F16" s="20">
        <v>21547</v>
      </c>
      <c r="G16" s="20">
        <v>23449</v>
      </c>
      <c r="H16" s="20">
        <v>19536</v>
      </c>
      <c r="I16" s="20">
        <v>23254</v>
      </c>
      <c r="J16" s="62">
        <f t="shared" si="0"/>
        <v>0.19031531531531543</v>
      </c>
      <c r="K16" s="20">
        <f t="shared" si="1"/>
        <v>3718</v>
      </c>
      <c r="L16" s="63">
        <f t="shared" si="2"/>
        <v>5.2828148356816047E-2</v>
      </c>
      <c r="P16" s="70"/>
    </row>
    <row r="17" spans="2:16" x14ac:dyDescent="0.25">
      <c r="B17" s="278"/>
      <c r="C17" s="281"/>
      <c r="D17" s="23" t="s">
        <v>55</v>
      </c>
      <c r="E17" s="71">
        <v>9434</v>
      </c>
      <c r="F17" s="71">
        <v>9921</v>
      </c>
      <c r="G17" s="71">
        <v>10301</v>
      </c>
      <c r="H17" s="71">
        <v>9326</v>
      </c>
      <c r="I17" s="71">
        <v>8023</v>
      </c>
      <c r="J17" s="25">
        <f t="shared" si="0"/>
        <v>-0.13971692043748662</v>
      </c>
      <c r="K17" s="71">
        <f t="shared" si="1"/>
        <v>-1303</v>
      </c>
      <c r="L17" s="47">
        <f t="shared" si="2"/>
        <v>1.8226551744505683E-2</v>
      </c>
      <c r="P17" s="70"/>
    </row>
    <row r="18" spans="2:16" x14ac:dyDescent="0.25">
      <c r="B18" s="278"/>
      <c r="C18" s="282" t="s">
        <v>18</v>
      </c>
      <c r="D18" s="67" t="s">
        <v>45</v>
      </c>
      <c r="E18" s="68">
        <v>442696</v>
      </c>
      <c r="F18" s="68">
        <v>458991</v>
      </c>
      <c r="G18" s="68">
        <v>524287</v>
      </c>
      <c r="H18" s="68">
        <v>512690</v>
      </c>
      <c r="I18" s="68">
        <v>505378</v>
      </c>
      <c r="J18" s="69">
        <f t="shared" si="0"/>
        <v>-1.4262029686555211E-2</v>
      </c>
      <c r="K18" s="68">
        <f t="shared" si="1"/>
        <v>-7312</v>
      </c>
      <c r="L18" s="69">
        <f t="shared" ref="L18:L19" si="3">I18/$I$18</f>
        <v>1</v>
      </c>
    </row>
    <row r="19" spans="2:16" x14ac:dyDescent="0.25">
      <c r="B19" s="278"/>
      <c r="C19" s="283"/>
      <c r="D19" s="26" t="s">
        <v>46</v>
      </c>
      <c r="E19" s="27">
        <v>173757</v>
      </c>
      <c r="F19" s="27">
        <v>180265</v>
      </c>
      <c r="G19" s="27">
        <v>191773</v>
      </c>
      <c r="H19" s="27">
        <v>179959</v>
      </c>
      <c r="I19" s="27">
        <v>179117</v>
      </c>
      <c r="J19" s="28">
        <f t="shared" si="0"/>
        <v>-4.6788435143561014E-3</v>
      </c>
      <c r="K19" s="27">
        <f t="shared" si="1"/>
        <v>-842</v>
      </c>
      <c r="L19" s="18">
        <f t="shared" si="3"/>
        <v>0.3544218387029115</v>
      </c>
    </row>
    <row r="20" spans="2:16" x14ac:dyDescent="0.25">
      <c r="B20" s="278"/>
      <c r="C20" s="283"/>
      <c r="D20" s="4" t="s">
        <v>47</v>
      </c>
      <c r="E20" s="29">
        <v>114893</v>
      </c>
      <c r="F20" s="29">
        <v>115342</v>
      </c>
      <c r="G20" s="29">
        <v>130601</v>
      </c>
      <c r="H20" s="29">
        <v>135429</v>
      </c>
      <c r="I20" s="29">
        <v>137806</v>
      </c>
      <c r="J20" s="72">
        <f t="shared" si="0"/>
        <v>1.7551632220573099E-2</v>
      </c>
      <c r="K20" s="29">
        <f t="shared" si="1"/>
        <v>2377</v>
      </c>
      <c r="L20" s="63">
        <f>I20/$I$18</f>
        <v>0.27267906398774777</v>
      </c>
    </row>
    <row r="21" spans="2:16" x14ac:dyDescent="0.25">
      <c r="B21" s="278"/>
      <c r="C21" s="283"/>
      <c r="D21" s="4" t="s">
        <v>48</v>
      </c>
      <c r="E21" s="29">
        <v>2720</v>
      </c>
      <c r="F21" s="29">
        <v>3840</v>
      </c>
      <c r="G21" s="29">
        <v>2122</v>
      </c>
      <c r="H21" s="29">
        <v>2937</v>
      </c>
      <c r="I21" s="29">
        <v>4079</v>
      </c>
      <c r="J21" s="72">
        <f t="shared" si="0"/>
        <v>0.38883214164113045</v>
      </c>
      <c r="K21" s="29">
        <f t="shared" si="1"/>
        <v>1142</v>
      </c>
      <c r="L21" s="63">
        <f t="shared" ref="L21:L28" si="4">I21/$I$18</f>
        <v>8.0711863199426966E-3</v>
      </c>
    </row>
    <row r="22" spans="2:16" x14ac:dyDescent="0.25">
      <c r="B22" s="278"/>
      <c r="C22" s="283"/>
      <c r="D22" s="4" t="s">
        <v>49</v>
      </c>
      <c r="E22" s="29">
        <v>14291</v>
      </c>
      <c r="F22" s="29">
        <v>8776</v>
      </c>
      <c r="G22" s="29">
        <v>25329</v>
      </c>
      <c r="H22" s="29">
        <v>18520</v>
      </c>
      <c r="I22" s="29">
        <v>16752</v>
      </c>
      <c r="J22" s="72">
        <f t="shared" si="0"/>
        <v>-9.5464362850971929E-2</v>
      </c>
      <c r="K22" s="29">
        <f t="shared" si="1"/>
        <v>-1768</v>
      </c>
      <c r="L22" s="63">
        <f t="shared" si="4"/>
        <v>3.314746585723953E-2</v>
      </c>
    </row>
    <row r="23" spans="2:16" x14ac:dyDescent="0.25">
      <c r="B23" s="278"/>
      <c r="C23" s="283"/>
      <c r="D23" s="4" t="s">
        <v>50</v>
      </c>
      <c r="E23" s="29">
        <v>61056</v>
      </c>
      <c r="F23" s="29">
        <v>66758</v>
      </c>
      <c r="G23" s="29">
        <v>86719</v>
      </c>
      <c r="H23" s="29">
        <v>86940</v>
      </c>
      <c r="I23" s="29">
        <v>81047</v>
      </c>
      <c r="J23" s="72">
        <f t="shared" si="0"/>
        <v>-6.778237865194392E-2</v>
      </c>
      <c r="K23" s="29">
        <f t="shared" si="1"/>
        <v>-5893</v>
      </c>
      <c r="L23" s="63">
        <f t="shared" si="4"/>
        <v>0.16036907028006758</v>
      </c>
    </row>
    <row r="24" spans="2:16" x14ac:dyDescent="0.25">
      <c r="B24" s="278"/>
      <c r="C24" s="283"/>
      <c r="D24" s="4" t="s">
        <v>51</v>
      </c>
      <c r="E24" s="29">
        <v>3819</v>
      </c>
      <c r="F24" s="29">
        <v>5279</v>
      </c>
      <c r="G24" s="29">
        <v>5198</v>
      </c>
      <c r="H24" s="29">
        <v>5248</v>
      </c>
      <c r="I24" s="29">
        <v>5947</v>
      </c>
      <c r="J24" s="72">
        <f t="shared" si="0"/>
        <v>0.13319359756097571</v>
      </c>
      <c r="K24" s="29">
        <f t="shared" si="1"/>
        <v>699</v>
      </c>
      <c r="L24" s="63">
        <f t="shared" si="4"/>
        <v>1.1767429527996866E-2</v>
      </c>
    </row>
    <row r="25" spans="2:16" x14ac:dyDescent="0.25">
      <c r="B25" s="278"/>
      <c r="C25" s="283"/>
      <c r="D25" s="4" t="s">
        <v>52</v>
      </c>
      <c r="E25" s="29">
        <v>18718</v>
      </c>
      <c r="F25" s="29">
        <v>23616</v>
      </c>
      <c r="G25" s="29">
        <v>24885</v>
      </c>
      <c r="H25" s="29">
        <v>26096</v>
      </c>
      <c r="I25" s="29">
        <v>22921</v>
      </c>
      <c r="J25" s="72">
        <f t="shared" si="0"/>
        <v>-0.12166615573267936</v>
      </c>
      <c r="K25" s="29">
        <f t="shared" si="1"/>
        <v>-3175</v>
      </c>
      <c r="L25" s="63">
        <f t="shared" si="4"/>
        <v>4.5354170541653971E-2</v>
      </c>
    </row>
    <row r="26" spans="2:16" x14ac:dyDescent="0.25">
      <c r="B26" s="278"/>
      <c r="C26" s="283"/>
      <c r="D26" s="4" t="s">
        <v>53</v>
      </c>
      <c r="E26" s="29">
        <v>19142</v>
      </c>
      <c r="F26" s="29">
        <v>18563</v>
      </c>
      <c r="G26" s="29">
        <v>18107</v>
      </c>
      <c r="H26" s="29">
        <v>23181</v>
      </c>
      <c r="I26" s="29">
        <v>21347</v>
      </c>
      <c r="J26" s="72">
        <f t="shared" si="0"/>
        <v>-7.9116517837884426E-2</v>
      </c>
      <c r="K26" s="29">
        <f t="shared" si="1"/>
        <v>-1834</v>
      </c>
      <c r="L26" s="63">
        <f t="shared" si="4"/>
        <v>4.2239670108314961E-2</v>
      </c>
    </row>
    <row r="27" spans="2:16" x14ac:dyDescent="0.25">
      <c r="B27" s="278"/>
      <c r="C27" s="283"/>
      <c r="D27" s="4" t="s">
        <v>54</v>
      </c>
      <c r="E27" s="29">
        <v>23721</v>
      </c>
      <c r="F27" s="29">
        <v>25208</v>
      </c>
      <c r="G27" s="29">
        <v>27847</v>
      </c>
      <c r="H27" s="29">
        <v>23331</v>
      </c>
      <c r="I27" s="29">
        <v>27263</v>
      </c>
      <c r="J27" s="30">
        <f t="shared" si="0"/>
        <v>0.1685311388281685</v>
      </c>
      <c r="K27" s="29">
        <f t="shared" si="1"/>
        <v>3932</v>
      </c>
      <c r="L27" s="31">
        <f t="shared" si="4"/>
        <v>5.3945759411767033E-2</v>
      </c>
    </row>
    <row r="28" spans="2:16" x14ac:dyDescent="0.25">
      <c r="B28" s="278"/>
      <c r="C28" s="284"/>
      <c r="D28" s="32" t="s">
        <v>55</v>
      </c>
      <c r="E28" s="73">
        <v>10579</v>
      </c>
      <c r="F28" s="73">
        <v>11344</v>
      </c>
      <c r="G28" s="73">
        <v>11706</v>
      </c>
      <c r="H28" s="73">
        <v>11049</v>
      </c>
      <c r="I28" s="73">
        <v>9099</v>
      </c>
      <c r="J28" s="34">
        <f t="shared" si="0"/>
        <v>-0.17648655986967143</v>
      </c>
      <c r="K28" s="73">
        <f t="shared" si="1"/>
        <v>-1950</v>
      </c>
      <c r="L28" s="74">
        <f t="shared" si="4"/>
        <v>1.8004345262358078E-2</v>
      </c>
    </row>
    <row r="29" spans="2:16" x14ac:dyDescent="0.25">
      <c r="B29" s="278"/>
      <c r="C29" s="285" t="s">
        <v>21</v>
      </c>
      <c r="D29" s="67" t="s">
        <v>45</v>
      </c>
      <c r="E29" s="68">
        <v>2369938</v>
      </c>
      <c r="F29" s="68">
        <v>2470513</v>
      </c>
      <c r="G29" s="68">
        <v>2761397</v>
      </c>
      <c r="H29" s="68">
        <v>2610424</v>
      </c>
      <c r="I29" s="68">
        <v>2553088</v>
      </c>
      <c r="J29" s="69">
        <f t="shared" si="0"/>
        <v>-2.19642479535892E-2</v>
      </c>
      <c r="K29" s="68">
        <f t="shared" si="1"/>
        <v>-57336</v>
      </c>
      <c r="L29" s="69">
        <f t="shared" ref="L29:L30" si="5">I29/$I$29</f>
        <v>1</v>
      </c>
    </row>
    <row r="30" spans="2:16" x14ac:dyDescent="0.25">
      <c r="B30" s="278"/>
      <c r="C30" s="280"/>
      <c r="D30" s="15" t="s">
        <v>46</v>
      </c>
      <c r="E30" s="16">
        <v>995707</v>
      </c>
      <c r="F30" s="16">
        <v>1038688</v>
      </c>
      <c r="G30" s="16">
        <v>1088673</v>
      </c>
      <c r="H30" s="16">
        <v>990589</v>
      </c>
      <c r="I30" s="16">
        <v>1007222</v>
      </c>
      <c r="J30" s="17">
        <f t="shared" si="0"/>
        <v>1.6791020291967662E-2</v>
      </c>
      <c r="K30" s="16">
        <f t="shared" si="1"/>
        <v>16633</v>
      </c>
      <c r="L30" s="18">
        <f t="shared" si="5"/>
        <v>0.39451127419031384</v>
      </c>
    </row>
    <row r="31" spans="2:16" x14ac:dyDescent="0.25">
      <c r="B31" s="278"/>
      <c r="C31" s="280"/>
      <c r="D31" s="19" t="s">
        <v>47</v>
      </c>
      <c r="E31" s="20">
        <v>653261</v>
      </c>
      <c r="F31" s="20">
        <v>671021</v>
      </c>
      <c r="G31" s="20">
        <v>746827</v>
      </c>
      <c r="H31" s="20">
        <v>741128</v>
      </c>
      <c r="I31" s="20">
        <v>735703</v>
      </c>
      <c r="J31" s="62">
        <f>I31/H31-1</f>
        <v>-7.3199231441801738E-3</v>
      </c>
      <c r="K31" s="20">
        <f t="shared" si="1"/>
        <v>-5425</v>
      </c>
      <c r="L31" s="63">
        <f>I31/$I$29</f>
        <v>0.28816202183395168</v>
      </c>
    </row>
    <row r="32" spans="2:16" x14ac:dyDescent="0.25">
      <c r="B32" s="278"/>
      <c r="C32" s="280"/>
      <c r="D32" s="19" t="s">
        <v>48</v>
      </c>
      <c r="E32" s="20">
        <v>11098</v>
      </c>
      <c r="F32" s="20">
        <v>10740</v>
      </c>
      <c r="G32" s="20">
        <v>7817</v>
      </c>
      <c r="H32" s="20">
        <v>10049</v>
      </c>
      <c r="I32" s="20">
        <v>10860</v>
      </c>
      <c r="J32" s="62">
        <f t="shared" ref="J32:J41" si="6">I32/H32-1</f>
        <v>8.0704547716190733E-2</v>
      </c>
      <c r="K32" s="20">
        <f t="shared" si="1"/>
        <v>811</v>
      </c>
      <c r="L32" s="63">
        <f t="shared" ref="L32:L39" si="7">I32/$I$29</f>
        <v>4.2536724155219094E-3</v>
      </c>
    </row>
    <row r="33" spans="2:12" x14ac:dyDescent="0.25">
      <c r="B33" s="278"/>
      <c r="C33" s="280"/>
      <c r="D33" s="19" t="s">
        <v>49</v>
      </c>
      <c r="E33" s="20">
        <v>68461</v>
      </c>
      <c r="F33" s="20">
        <v>41121</v>
      </c>
      <c r="G33" s="20">
        <v>124784</v>
      </c>
      <c r="H33" s="20">
        <v>84984</v>
      </c>
      <c r="I33" s="20">
        <v>79290</v>
      </c>
      <c r="J33" s="62">
        <f t="shared" si="6"/>
        <v>-6.7000847218299908E-2</v>
      </c>
      <c r="K33" s="20">
        <f t="shared" si="1"/>
        <v>-5694</v>
      </c>
      <c r="L33" s="63">
        <f t="shared" si="7"/>
        <v>3.1056508823824325E-2</v>
      </c>
    </row>
    <row r="34" spans="2:12" x14ac:dyDescent="0.25">
      <c r="B34" s="278"/>
      <c r="C34" s="280"/>
      <c r="D34" s="19" t="s">
        <v>50</v>
      </c>
      <c r="E34" s="20">
        <v>310799</v>
      </c>
      <c r="F34" s="20">
        <v>340598</v>
      </c>
      <c r="G34" s="20">
        <v>405702</v>
      </c>
      <c r="H34" s="20">
        <v>405133</v>
      </c>
      <c r="I34" s="20">
        <v>370106</v>
      </c>
      <c r="J34" s="62">
        <f t="shared" si="6"/>
        <v>-8.6458027363853329E-2</v>
      </c>
      <c r="K34" s="20">
        <f t="shared" si="1"/>
        <v>-35027</v>
      </c>
      <c r="L34" s="63">
        <f t="shared" si="7"/>
        <v>0.14496405920986663</v>
      </c>
    </row>
    <row r="35" spans="2:12" x14ac:dyDescent="0.25">
      <c r="B35" s="278"/>
      <c r="C35" s="280"/>
      <c r="D35" s="19" t="s">
        <v>51</v>
      </c>
      <c r="E35" s="20">
        <v>10085</v>
      </c>
      <c r="F35" s="20">
        <v>12793</v>
      </c>
      <c r="G35" s="20">
        <v>12513</v>
      </c>
      <c r="H35" s="20">
        <v>13411</v>
      </c>
      <c r="I35" s="20">
        <v>12140</v>
      </c>
      <c r="J35" s="62">
        <f t="shared" si="6"/>
        <v>-9.4772947580344491E-2</v>
      </c>
      <c r="K35" s="20">
        <f t="shared" si="1"/>
        <v>-1271</v>
      </c>
      <c r="L35" s="63">
        <f t="shared" si="7"/>
        <v>4.755026070390053E-3</v>
      </c>
    </row>
    <row r="36" spans="2:12" x14ac:dyDescent="0.25">
      <c r="B36" s="278"/>
      <c r="C36" s="280"/>
      <c r="D36" s="19" t="s">
        <v>52</v>
      </c>
      <c r="E36" s="20">
        <v>104052</v>
      </c>
      <c r="F36" s="20">
        <v>111302</v>
      </c>
      <c r="G36" s="20">
        <v>117998</v>
      </c>
      <c r="H36" s="20">
        <v>115884</v>
      </c>
      <c r="I36" s="20">
        <v>101917</v>
      </c>
      <c r="J36" s="62">
        <f t="shared" si="6"/>
        <v>-0.12052569811190506</v>
      </c>
      <c r="K36" s="20">
        <f t="shared" si="1"/>
        <v>-13967</v>
      </c>
      <c r="L36" s="63">
        <f t="shared" si="7"/>
        <v>3.9919109721247369E-2</v>
      </c>
    </row>
    <row r="37" spans="2:12" x14ac:dyDescent="0.25">
      <c r="B37" s="278"/>
      <c r="C37" s="280"/>
      <c r="D37" s="19" t="s">
        <v>53</v>
      </c>
      <c r="E37" s="20">
        <v>44866</v>
      </c>
      <c r="F37" s="20">
        <v>42611</v>
      </c>
      <c r="G37" s="20">
        <v>38316</v>
      </c>
      <c r="H37" s="20">
        <v>45582</v>
      </c>
      <c r="I37" s="20">
        <v>46526</v>
      </c>
      <c r="J37" s="62">
        <f t="shared" si="6"/>
        <v>2.0709929358079915E-2</v>
      </c>
      <c r="K37" s="20">
        <f t="shared" si="1"/>
        <v>944</v>
      </c>
      <c r="L37" s="63">
        <f t="shared" si="7"/>
        <v>1.8223421989371304E-2</v>
      </c>
    </row>
    <row r="38" spans="2:12" x14ac:dyDescent="0.25">
      <c r="B38" s="278"/>
      <c r="C38" s="280"/>
      <c r="D38" s="19" t="s">
        <v>54</v>
      </c>
      <c r="E38" s="20">
        <v>125910</v>
      </c>
      <c r="F38" s="20">
        <v>140451</v>
      </c>
      <c r="G38" s="20">
        <v>159924</v>
      </c>
      <c r="H38" s="20">
        <v>143215</v>
      </c>
      <c r="I38" s="20">
        <v>146616</v>
      </c>
      <c r="J38" s="21">
        <f t="shared" si="6"/>
        <v>2.3747512481234523E-2</v>
      </c>
      <c r="K38" s="20">
        <f t="shared" si="1"/>
        <v>3401</v>
      </c>
      <c r="L38" s="22">
        <f t="shared" si="7"/>
        <v>5.7426927704802969E-2</v>
      </c>
    </row>
    <row r="39" spans="2:12" x14ac:dyDescent="0.25">
      <c r="B39" s="278"/>
      <c r="C39" s="281"/>
      <c r="D39" s="23" t="s">
        <v>55</v>
      </c>
      <c r="E39" s="71">
        <v>45699</v>
      </c>
      <c r="F39" s="71">
        <v>61188</v>
      </c>
      <c r="G39" s="71">
        <v>58843</v>
      </c>
      <c r="H39" s="71">
        <v>60449</v>
      </c>
      <c r="I39" s="71">
        <v>42708</v>
      </c>
      <c r="J39" s="25">
        <f t="shared" si="6"/>
        <v>-0.29348707174643085</v>
      </c>
      <c r="K39" s="71">
        <f t="shared" si="1"/>
        <v>-17741</v>
      </c>
      <c r="L39" s="47">
        <f t="shared" si="7"/>
        <v>1.6727978040709916E-2</v>
      </c>
    </row>
    <row r="40" spans="2:12" x14ac:dyDescent="0.25">
      <c r="B40" s="278"/>
      <c r="C40" s="294" t="s">
        <v>22</v>
      </c>
      <c r="D40" s="67" t="s">
        <v>45</v>
      </c>
      <c r="E40" s="75">
        <v>6.2468712109230848</v>
      </c>
      <c r="F40" s="75">
        <v>6.3140551841174428</v>
      </c>
      <c r="G40" s="75">
        <v>6.1190189704419193</v>
      </c>
      <c r="H40" s="75">
        <v>5.8610768709178389</v>
      </c>
      <c r="I40" s="75">
        <v>5.8000736059175519</v>
      </c>
      <c r="J40" s="69">
        <f t="shared" si="6"/>
        <v>-1.0408200804016055E-2</v>
      </c>
      <c r="K40" s="75">
        <f t="shared" si="1"/>
        <v>-6.1003265000286966E-2</v>
      </c>
      <c r="L40" s="69"/>
    </row>
    <row r="41" spans="2:12" x14ac:dyDescent="0.25">
      <c r="B41" s="278"/>
      <c r="C41" s="295"/>
      <c r="D41" s="26" t="s">
        <v>46</v>
      </c>
      <c r="E41" s="35">
        <v>6.827112159401012</v>
      </c>
      <c r="F41" s="35">
        <v>6.9096158323632126</v>
      </c>
      <c r="G41" s="35">
        <v>6.7384641095313844</v>
      </c>
      <c r="H41" s="35">
        <v>6.465479205284181</v>
      </c>
      <c r="I41" s="35">
        <v>6.6058173471060826</v>
      </c>
      <c r="J41" s="36">
        <f t="shared" si="6"/>
        <v>2.170576029495308E-2</v>
      </c>
      <c r="K41" s="37">
        <f t="shared" si="1"/>
        <v>0.14033814182190163</v>
      </c>
      <c r="L41" s="38"/>
    </row>
    <row r="42" spans="2:12" x14ac:dyDescent="0.25">
      <c r="B42" s="278"/>
      <c r="C42" s="295"/>
      <c r="D42" s="4" t="s">
        <v>47</v>
      </c>
      <c r="E42" s="39">
        <v>6.7084381642859343</v>
      </c>
      <c r="F42" s="39">
        <v>6.9440868449374946</v>
      </c>
      <c r="G42" s="39">
        <v>6.7511616134222852</v>
      </c>
      <c r="H42" s="39">
        <v>6.3569210711406177</v>
      </c>
      <c r="I42" s="39">
        <v>6.15795332797643</v>
      </c>
      <c r="J42" s="76">
        <f t="shared" si="0"/>
        <v>-3.129938864074755E-2</v>
      </c>
      <c r="K42" s="41">
        <f t="shared" si="1"/>
        <v>-0.19896774316418764</v>
      </c>
      <c r="L42" s="77"/>
    </row>
    <row r="43" spans="2:12" x14ac:dyDescent="0.25">
      <c r="B43" s="278"/>
      <c r="C43" s="295"/>
      <c r="D43" s="4" t="s">
        <v>48</v>
      </c>
      <c r="E43" s="39">
        <v>4.6396321070234112</v>
      </c>
      <c r="F43" s="39">
        <v>2.9742453613957354</v>
      </c>
      <c r="G43" s="39">
        <v>4.1802139037433159</v>
      </c>
      <c r="H43" s="39">
        <v>3.8281904761904761</v>
      </c>
      <c r="I43" s="39">
        <v>2.8047520661157024</v>
      </c>
      <c r="J43" s="76">
        <f t="shared" si="0"/>
        <v>-0.26734260388558873</v>
      </c>
      <c r="K43" s="41">
        <f t="shared" si="1"/>
        <v>-1.0234384100747738</v>
      </c>
      <c r="L43" s="77"/>
    </row>
    <row r="44" spans="2:12" x14ac:dyDescent="0.25">
      <c r="B44" s="278"/>
      <c r="C44" s="295"/>
      <c r="D44" s="4" t="s">
        <v>49</v>
      </c>
      <c r="E44" s="39">
        <v>5.3957282471626735</v>
      </c>
      <c r="F44" s="39">
        <v>5.4464900662251656</v>
      </c>
      <c r="G44" s="39">
        <v>5.6039879642520321</v>
      </c>
      <c r="H44" s="39">
        <v>5.2006609142647333</v>
      </c>
      <c r="I44" s="39">
        <v>5.3157683024939661</v>
      </c>
      <c r="J44" s="76">
        <f t="shared" si="0"/>
        <v>2.2133223089686238E-2</v>
      </c>
      <c r="K44" s="41">
        <f t="shared" si="1"/>
        <v>0.11510738822923283</v>
      </c>
      <c r="L44" s="77"/>
    </row>
    <row r="45" spans="2:12" x14ac:dyDescent="0.25">
      <c r="B45" s="278"/>
      <c r="C45" s="295"/>
      <c r="D45" s="4" t="s">
        <v>50</v>
      </c>
      <c r="E45" s="39">
        <v>5.7990297602388283</v>
      </c>
      <c r="F45" s="39">
        <v>5.8624737512478911</v>
      </c>
      <c r="G45" s="39">
        <v>5.2644131577239994</v>
      </c>
      <c r="H45" s="39">
        <v>5.2597598182408305</v>
      </c>
      <c r="I45" s="39">
        <v>5.1323774129132458</v>
      </c>
      <c r="J45" s="76">
        <f t="shared" si="0"/>
        <v>-2.421829317867763E-2</v>
      </c>
      <c r="K45" s="41">
        <f t="shared" si="1"/>
        <v>-0.12738240532758471</v>
      </c>
      <c r="L45" s="77"/>
    </row>
    <row r="46" spans="2:12" x14ac:dyDescent="0.25">
      <c r="B46" s="278"/>
      <c r="C46" s="295"/>
      <c r="D46" s="4" t="s">
        <v>51</v>
      </c>
      <c r="E46" s="39">
        <v>2.77670704845815</v>
      </c>
      <c r="F46" s="39">
        <v>2.5519648912826649</v>
      </c>
      <c r="G46" s="39">
        <v>2.5066105769230771</v>
      </c>
      <c r="H46" s="39">
        <v>2.6832733093237295</v>
      </c>
      <c r="I46" s="39">
        <v>2.1268395234758235</v>
      </c>
      <c r="J46" s="76">
        <f t="shared" si="0"/>
        <v>-0.20737126699484265</v>
      </c>
      <c r="K46" s="41">
        <f t="shared" si="1"/>
        <v>-0.55643378584790604</v>
      </c>
      <c r="L46" s="77"/>
    </row>
    <row r="47" spans="2:12" x14ac:dyDescent="0.25">
      <c r="B47" s="278"/>
      <c r="C47" s="295"/>
      <c r="D47" s="4" t="s">
        <v>52</v>
      </c>
      <c r="E47" s="39">
        <v>6.5240453946955919</v>
      </c>
      <c r="F47" s="39">
        <v>5.3784671885570701</v>
      </c>
      <c r="G47" s="39">
        <v>5.433939673037071</v>
      </c>
      <c r="H47" s="39">
        <v>5.0135848403564935</v>
      </c>
      <c r="I47" s="39">
        <v>5.1083654954638869</v>
      </c>
      <c r="J47" s="76">
        <f t="shared" si="0"/>
        <v>1.8904767372133202E-2</v>
      </c>
      <c r="K47" s="41">
        <f t="shared" si="1"/>
        <v>9.4780655107393308E-2</v>
      </c>
      <c r="L47" s="77"/>
    </row>
    <row r="48" spans="2:12" x14ac:dyDescent="0.25">
      <c r="B48" s="278"/>
      <c r="C48" s="295"/>
      <c r="D48" s="4" t="s">
        <v>53</v>
      </c>
      <c r="E48" s="39">
        <v>2.4632700120786208</v>
      </c>
      <c r="F48" s="39">
        <v>2.3830322688887646</v>
      </c>
      <c r="G48" s="39">
        <v>2.197144331670394</v>
      </c>
      <c r="H48" s="39">
        <v>2.0151193633952253</v>
      </c>
      <c r="I48" s="39">
        <v>2.2807980783371735</v>
      </c>
      <c r="J48" s="76">
        <f t="shared" si="0"/>
        <v>0.131842668860227</v>
      </c>
      <c r="K48" s="41">
        <f t="shared" si="1"/>
        <v>0.26567871494194817</v>
      </c>
      <c r="L48" s="77"/>
    </row>
    <row r="49" spans="2:12" x14ac:dyDescent="0.25">
      <c r="B49" s="278"/>
      <c r="C49" s="295"/>
      <c r="D49" s="4" t="s">
        <v>54</v>
      </c>
      <c r="E49" s="39">
        <v>6.2174707421855713</v>
      </c>
      <c r="F49" s="39">
        <v>6.5183552234649831</v>
      </c>
      <c r="G49" s="39">
        <v>6.820077615250117</v>
      </c>
      <c r="H49" s="39">
        <v>7.3308251433251437</v>
      </c>
      <c r="I49" s="39">
        <v>6.3049797884234966</v>
      </c>
      <c r="J49" s="40">
        <f t="shared" si="0"/>
        <v>-0.13993586463260532</v>
      </c>
      <c r="K49" s="41">
        <f t="shared" si="1"/>
        <v>-1.0258453549016471</v>
      </c>
      <c r="L49" s="42"/>
    </row>
    <row r="50" spans="2:12" x14ac:dyDescent="0.25">
      <c r="B50" s="278"/>
      <c r="C50" s="296"/>
      <c r="D50" s="32" t="s">
        <v>55</v>
      </c>
      <c r="E50" s="78">
        <v>4.8440746237015055</v>
      </c>
      <c r="F50" s="78">
        <v>6.1675234351375865</v>
      </c>
      <c r="G50" s="78">
        <v>5.7123580234928646</v>
      </c>
      <c r="H50" s="78">
        <v>6.4817713918078494</v>
      </c>
      <c r="I50" s="78">
        <v>5.3231958120403835</v>
      </c>
      <c r="J50" s="65">
        <f t="shared" si="0"/>
        <v>-0.17874366584908574</v>
      </c>
      <c r="K50" s="79">
        <f t="shared" si="1"/>
        <v>-1.1585755797674659</v>
      </c>
      <c r="L50" s="56"/>
    </row>
    <row r="51" spans="2:12" x14ac:dyDescent="0.25">
      <c r="B51" s="278"/>
      <c r="C51" s="286" t="s">
        <v>36</v>
      </c>
      <c r="D51" s="67" t="s">
        <v>45</v>
      </c>
      <c r="E51" s="69">
        <v>14.722900000000003</v>
      </c>
      <c r="F51" s="69">
        <v>15.595999999999998</v>
      </c>
      <c r="G51" s="69">
        <v>16.962199999999999</v>
      </c>
      <c r="H51" s="69">
        <v>16.3795</v>
      </c>
      <c r="I51" s="69">
        <v>15.451400000000003</v>
      </c>
      <c r="J51" s="69">
        <f t="shared" si="0"/>
        <v>-5.6662291278732346E-2</v>
      </c>
      <c r="K51" s="75">
        <f t="shared" ref="K51" si="8">(I51-H51)*100</f>
        <v>-92.809999999999704</v>
      </c>
      <c r="L51" s="69"/>
    </row>
    <row r="52" spans="2:12" x14ac:dyDescent="0.25">
      <c r="B52" s="278"/>
      <c r="C52" s="287"/>
      <c r="D52" s="15" t="s">
        <v>46</v>
      </c>
      <c r="E52" s="18">
        <v>0.72030000000000005</v>
      </c>
      <c r="F52" s="18">
        <v>0.73370000000000002</v>
      </c>
      <c r="G52" s="18">
        <v>0.76329999999999998</v>
      </c>
      <c r="H52" s="18">
        <v>0.73699999999999999</v>
      </c>
      <c r="I52" s="18">
        <v>0.69550000000000001</v>
      </c>
      <c r="J52" s="17">
        <f t="shared" si="0"/>
        <v>-5.6309362279511554E-2</v>
      </c>
      <c r="K52" s="44">
        <f>(I52-H52)*100</f>
        <v>-4.1499999999999986</v>
      </c>
      <c r="L52" s="18"/>
    </row>
    <row r="53" spans="2:12" x14ac:dyDescent="0.25">
      <c r="B53" s="278"/>
      <c r="C53" s="287"/>
      <c r="D53" s="19" t="s">
        <v>47</v>
      </c>
      <c r="E53" s="63">
        <v>0.5615</v>
      </c>
      <c r="F53" s="63">
        <v>0.58719999999999994</v>
      </c>
      <c r="G53" s="63">
        <v>0.65599999999999992</v>
      </c>
      <c r="H53" s="63">
        <v>0.64739999999999998</v>
      </c>
      <c r="I53" s="63">
        <v>0.63639999999999997</v>
      </c>
      <c r="J53" s="62">
        <f t="shared" si="0"/>
        <v>-1.6991041087426662E-2</v>
      </c>
      <c r="K53" s="46">
        <f t="shared" ref="K53:K61" si="9">(I53-H53)*100</f>
        <v>-1.100000000000001</v>
      </c>
      <c r="L53" s="63"/>
    </row>
    <row r="54" spans="2:12" x14ac:dyDescent="0.25">
      <c r="B54" s="278"/>
      <c r="C54" s="287"/>
      <c r="D54" s="19" t="s">
        <v>48</v>
      </c>
      <c r="E54" s="63">
        <v>0.42420000000000002</v>
      </c>
      <c r="F54" s="63">
        <v>0.37990000000000002</v>
      </c>
      <c r="G54" s="63">
        <v>0.27649999999999997</v>
      </c>
      <c r="H54" s="63">
        <v>0.35389999999999999</v>
      </c>
      <c r="I54" s="63">
        <v>0.3871</v>
      </c>
      <c r="J54" s="62">
        <f t="shared" si="0"/>
        <v>9.3811811246114818E-2</v>
      </c>
      <c r="K54" s="46">
        <f t="shared" si="9"/>
        <v>3.3200000000000007</v>
      </c>
      <c r="L54" s="63"/>
    </row>
    <row r="55" spans="2:12" x14ac:dyDescent="0.25">
      <c r="B55" s="278"/>
      <c r="C55" s="287"/>
      <c r="D55" s="19" t="s">
        <v>49</v>
      </c>
      <c r="E55" s="63">
        <v>0.48409999999999997</v>
      </c>
      <c r="F55" s="63">
        <v>0.31019999999999998</v>
      </c>
      <c r="G55" s="63">
        <v>0.93459999999999999</v>
      </c>
      <c r="H55" s="63">
        <v>0.59389999999999998</v>
      </c>
      <c r="I55" s="63">
        <v>0.55409999999999993</v>
      </c>
      <c r="J55" s="62">
        <f t="shared" si="0"/>
        <v>-6.7014648930796561E-2</v>
      </c>
      <c r="K55" s="46">
        <f t="shared" si="9"/>
        <v>-3.9800000000000058</v>
      </c>
      <c r="L55" s="63"/>
    </row>
    <row r="56" spans="2:12" x14ac:dyDescent="0.25">
      <c r="B56" s="278"/>
      <c r="C56" s="287"/>
      <c r="D56" s="19" t="s">
        <v>50</v>
      </c>
      <c r="E56" s="63">
        <v>0.56340000000000001</v>
      </c>
      <c r="F56" s="63">
        <v>0.59040000000000004</v>
      </c>
      <c r="G56" s="63">
        <v>0.64980000000000004</v>
      </c>
      <c r="H56" s="63">
        <v>0.66870000000000007</v>
      </c>
      <c r="I56" s="63">
        <v>0.57550000000000001</v>
      </c>
      <c r="J56" s="62">
        <f t="shared" si="0"/>
        <v>-0.13937490653506812</v>
      </c>
      <c r="K56" s="46">
        <f t="shared" si="9"/>
        <v>-9.3200000000000056</v>
      </c>
      <c r="L56" s="63"/>
    </row>
    <row r="57" spans="2:12" x14ac:dyDescent="0.25">
      <c r="B57" s="278"/>
      <c r="C57" s="287"/>
      <c r="D57" s="19" t="s">
        <v>51</v>
      </c>
      <c r="E57" s="63">
        <v>0.49070000000000003</v>
      </c>
      <c r="F57" s="63">
        <v>0.62240000000000006</v>
      </c>
      <c r="G57" s="63">
        <v>0.5998</v>
      </c>
      <c r="H57" s="63">
        <v>0.64280000000000004</v>
      </c>
      <c r="I57" s="63">
        <v>0.57850000000000001</v>
      </c>
      <c r="J57" s="62">
        <f t="shared" si="0"/>
        <v>-0.10003111387678909</v>
      </c>
      <c r="K57" s="46">
        <f t="shared" si="9"/>
        <v>-6.4300000000000024</v>
      </c>
      <c r="L57" s="63"/>
    </row>
    <row r="58" spans="2:12" x14ac:dyDescent="0.25">
      <c r="B58" s="278"/>
      <c r="C58" s="287"/>
      <c r="D58" s="19" t="s">
        <v>52</v>
      </c>
      <c r="E58" s="63">
        <v>0.81930000000000003</v>
      </c>
      <c r="F58" s="63">
        <v>0.74939999999999996</v>
      </c>
      <c r="G58" s="63">
        <v>0.79349999999999998</v>
      </c>
      <c r="H58" s="63">
        <v>0.76870000000000005</v>
      </c>
      <c r="I58" s="63">
        <v>0.70930000000000004</v>
      </c>
      <c r="J58" s="62">
        <f t="shared" si="0"/>
        <v>-7.7273318589827E-2</v>
      </c>
      <c r="K58" s="46">
        <f t="shared" si="9"/>
        <v>-5.9400000000000013</v>
      </c>
      <c r="L58" s="63"/>
    </row>
    <row r="59" spans="2:12" x14ac:dyDescent="0.25">
      <c r="B59" s="278"/>
      <c r="C59" s="287"/>
      <c r="D59" s="19" t="s">
        <v>53</v>
      </c>
      <c r="E59" s="63">
        <v>0.53539999999999999</v>
      </c>
      <c r="F59" s="63">
        <v>0.48149999999999998</v>
      </c>
      <c r="G59" s="63">
        <v>0.44569999999999999</v>
      </c>
      <c r="H59" s="63">
        <v>0.54890000000000005</v>
      </c>
      <c r="I59" s="63">
        <v>0.50180000000000002</v>
      </c>
      <c r="J59" s="62">
        <f t="shared" si="0"/>
        <v>-8.5807979595554751E-2</v>
      </c>
      <c r="K59" s="46">
        <f t="shared" si="9"/>
        <v>-4.7100000000000026</v>
      </c>
      <c r="L59" s="63"/>
    </row>
    <row r="60" spans="2:12" x14ac:dyDescent="0.25">
      <c r="B60" s="278"/>
      <c r="C60" s="287"/>
      <c r="D60" s="19" t="s">
        <v>54</v>
      </c>
      <c r="E60" s="22">
        <v>0.63340000000000007</v>
      </c>
      <c r="F60" s="22">
        <v>0.73349999999999993</v>
      </c>
      <c r="G60" s="22">
        <v>0.80420000000000003</v>
      </c>
      <c r="H60" s="22">
        <v>0.71109999999999995</v>
      </c>
      <c r="I60" s="22">
        <v>0.73980000000000001</v>
      </c>
      <c r="J60" s="21">
        <f t="shared" si="0"/>
        <v>4.0360005625087902E-2</v>
      </c>
      <c r="K60" s="46">
        <f t="shared" si="9"/>
        <v>2.8700000000000059</v>
      </c>
      <c r="L60" s="22"/>
    </row>
    <row r="61" spans="2:12" x14ac:dyDescent="0.25">
      <c r="B61" s="278"/>
      <c r="C61" s="288"/>
      <c r="D61" s="23" t="s">
        <v>55</v>
      </c>
      <c r="E61" s="47">
        <v>0.47939999999999999</v>
      </c>
      <c r="F61" s="47">
        <v>0.64060000000000006</v>
      </c>
      <c r="G61" s="47">
        <v>0.6159</v>
      </c>
      <c r="H61" s="47">
        <v>0.62639999999999996</v>
      </c>
      <c r="I61" s="47">
        <v>0.44259999999999999</v>
      </c>
      <c r="J61" s="25">
        <f t="shared" si="0"/>
        <v>-0.29342273307790545</v>
      </c>
      <c r="K61" s="80">
        <f t="shared" si="9"/>
        <v>-18.379999999999995</v>
      </c>
      <c r="L61" s="47"/>
    </row>
    <row r="62" spans="2:12" x14ac:dyDescent="0.25">
      <c r="B62" s="278"/>
      <c r="C62" s="289" t="s">
        <v>56</v>
      </c>
      <c r="D62" s="67" t="s">
        <v>45</v>
      </c>
      <c r="E62" s="68">
        <v>366819</v>
      </c>
      <c r="F62" s="68">
        <v>371679</v>
      </c>
      <c r="G62" s="68">
        <v>377490</v>
      </c>
      <c r="H62" s="68">
        <v>369561</v>
      </c>
      <c r="I62" s="68">
        <v>384249</v>
      </c>
      <c r="J62" s="69">
        <f t="shared" si="0"/>
        <v>3.9744453554352299E-2</v>
      </c>
      <c r="K62" s="68">
        <f t="shared" ref="K62:K63" si="10">I62-H62</f>
        <v>14688</v>
      </c>
      <c r="L62" s="69">
        <f t="shared" ref="L62:L63" si="11">I62/$I$62</f>
        <v>1</v>
      </c>
    </row>
    <row r="63" spans="2:12" x14ac:dyDescent="0.25">
      <c r="B63" s="278"/>
      <c r="C63" s="291"/>
      <c r="D63" s="26" t="s">
        <v>46</v>
      </c>
      <c r="E63" s="27">
        <v>44594</v>
      </c>
      <c r="F63" s="27">
        <v>45668</v>
      </c>
      <c r="G63" s="27">
        <v>46009</v>
      </c>
      <c r="H63" s="27">
        <v>43356</v>
      </c>
      <c r="I63" s="27">
        <v>46718</v>
      </c>
      <c r="J63" s="36">
        <f t="shared" si="0"/>
        <v>7.7544053879509134E-2</v>
      </c>
      <c r="K63" s="27">
        <f t="shared" si="10"/>
        <v>3362</v>
      </c>
      <c r="L63" s="38">
        <f t="shared" si="11"/>
        <v>0.12158261960343424</v>
      </c>
    </row>
    <row r="64" spans="2:12" x14ac:dyDescent="0.25">
      <c r="B64" s="278"/>
      <c r="C64" s="291"/>
      <c r="D64" s="4" t="s">
        <v>47</v>
      </c>
      <c r="E64" s="29">
        <v>37529</v>
      </c>
      <c r="F64" s="29">
        <v>36862</v>
      </c>
      <c r="G64" s="29">
        <v>36722</v>
      </c>
      <c r="H64" s="29">
        <v>36929</v>
      </c>
      <c r="I64" s="29">
        <v>37290</v>
      </c>
      <c r="J64" s="76">
        <f>I64/H64-1</f>
        <v>9.7755151777736415E-3</v>
      </c>
      <c r="K64" s="29">
        <f>I64-H64</f>
        <v>361</v>
      </c>
      <c r="L64" s="77">
        <f>I64/$I$62</f>
        <v>9.7046446444883402E-2</v>
      </c>
    </row>
    <row r="65" spans="2:12" x14ac:dyDescent="0.25">
      <c r="B65" s="278"/>
      <c r="C65" s="291"/>
      <c r="D65" s="4" t="s">
        <v>48</v>
      </c>
      <c r="E65" s="29">
        <v>844</v>
      </c>
      <c r="F65" s="29">
        <v>912</v>
      </c>
      <c r="G65" s="29">
        <v>912</v>
      </c>
      <c r="H65" s="29">
        <v>916</v>
      </c>
      <c r="I65" s="29">
        <v>905</v>
      </c>
      <c r="J65" s="76">
        <f t="shared" ref="J65:J72" si="12">I65/H65-1</f>
        <v>-1.2008733624454093E-2</v>
      </c>
      <c r="K65" s="29">
        <f t="shared" ref="K65:K72" si="13">I65-H65</f>
        <v>-11</v>
      </c>
      <c r="L65" s="77">
        <f t="shared" ref="L65:L72" si="14">I65/$I$62</f>
        <v>2.3552436050581784E-3</v>
      </c>
    </row>
    <row r="66" spans="2:12" x14ac:dyDescent="0.25">
      <c r="B66" s="278"/>
      <c r="C66" s="291"/>
      <c r="D66" s="4" t="s">
        <v>49</v>
      </c>
      <c r="E66" s="29">
        <v>4562</v>
      </c>
      <c r="F66" s="29">
        <v>4276</v>
      </c>
      <c r="G66" s="29">
        <v>4307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1.2013043625357515E-2</v>
      </c>
    </row>
    <row r="67" spans="2:12" x14ac:dyDescent="0.25">
      <c r="B67" s="278"/>
      <c r="C67" s="291"/>
      <c r="D67" s="4" t="s">
        <v>50</v>
      </c>
      <c r="E67" s="29">
        <v>17794</v>
      </c>
      <c r="F67" s="29">
        <v>18608</v>
      </c>
      <c r="G67" s="29">
        <v>20140</v>
      </c>
      <c r="H67" s="29">
        <v>19545</v>
      </c>
      <c r="I67" s="29">
        <v>20745</v>
      </c>
      <c r="J67" s="76">
        <f t="shared" si="12"/>
        <v>6.1396776669224939E-2</v>
      </c>
      <c r="K67" s="29">
        <f t="shared" si="13"/>
        <v>1200</v>
      </c>
      <c r="L67" s="77">
        <f t="shared" si="14"/>
        <v>5.3988429377825317E-2</v>
      </c>
    </row>
    <row r="68" spans="2:12" x14ac:dyDescent="0.25">
      <c r="B68" s="278"/>
      <c r="C68" s="291"/>
      <c r="D68" s="4" t="s">
        <v>51</v>
      </c>
      <c r="E68" s="29">
        <v>663</v>
      </c>
      <c r="F68" s="29">
        <v>663</v>
      </c>
      <c r="G68" s="29">
        <v>673</v>
      </c>
      <c r="H68" s="29">
        <v>673</v>
      </c>
      <c r="I68" s="29">
        <v>677</v>
      </c>
      <c r="J68" s="76">
        <f t="shared" si="12"/>
        <v>5.9435364041604544E-3</v>
      </c>
      <c r="K68" s="29">
        <f t="shared" si="13"/>
        <v>4</v>
      </c>
      <c r="L68" s="77">
        <f t="shared" si="14"/>
        <v>1.7618783653308141E-3</v>
      </c>
    </row>
    <row r="69" spans="2:12" x14ac:dyDescent="0.25">
      <c r="B69" s="278"/>
      <c r="C69" s="291"/>
      <c r="D69" s="4" t="s">
        <v>52</v>
      </c>
      <c r="E69" s="29">
        <v>4097</v>
      </c>
      <c r="F69" s="29">
        <v>4791</v>
      </c>
      <c r="G69" s="29">
        <v>4797</v>
      </c>
      <c r="H69" s="29">
        <v>4863</v>
      </c>
      <c r="I69" s="29">
        <v>4635</v>
      </c>
      <c r="J69" s="76">
        <f t="shared" si="12"/>
        <v>-4.6884639111659521E-2</v>
      </c>
      <c r="K69" s="29">
        <f t="shared" si="13"/>
        <v>-228</v>
      </c>
      <c r="L69" s="77">
        <f t="shared" si="14"/>
        <v>1.206249072866813E-2</v>
      </c>
    </row>
    <row r="70" spans="2:12" x14ac:dyDescent="0.25">
      <c r="B70" s="278"/>
      <c r="C70" s="291"/>
      <c r="D70" s="4" t="s">
        <v>53</v>
      </c>
      <c r="E70" s="29">
        <v>2703</v>
      </c>
      <c r="F70" s="29">
        <v>2855</v>
      </c>
      <c r="G70" s="29">
        <v>2773</v>
      </c>
      <c r="H70" s="29">
        <v>2679</v>
      </c>
      <c r="I70" s="29">
        <v>2991</v>
      </c>
      <c r="J70" s="76">
        <f t="shared" si="12"/>
        <v>0.1164613661814109</v>
      </c>
      <c r="K70" s="29">
        <f t="shared" si="13"/>
        <v>312</v>
      </c>
      <c r="L70" s="77">
        <f t="shared" si="14"/>
        <v>7.7840150527392392E-3</v>
      </c>
    </row>
    <row r="71" spans="2:12" x14ac:dyDescent="0.25">
      <c r="B71" s="278"/>
      <c r="C71" s="291"/>
      <c r="D71" s="4" t="s">
        <v>54</v>
      </c>
      <c r="E71" s="29">
        <v>6412</v>
      </c>
      <c r="F71" s="29">
        <v>6177</v>
      </c>
      <c r="G71" s="29">
        <v>6415</v>
      </c>
      <c r="H71" s="29">
        <v>6497</v>
      </c>
      <c r="I71" s="29">
        <v>6393</v>
      </c>
      <c r="J71" s="40">
        <f t="shared" si="12"/>
        <v>-1.6007388025242375E-2</v>
      </c>
      <c r="K71" s="29">
        <f t="shared" si="13"/>
        <v>-104</v>
      </c>
      <c r="L71" s="42">
        <f t="shared" si="14"/>
        <v>1.6637649024460702E-2</v>
      </c>
    </row>
    <row r="72" spans="2:12" x14ac:dyDescent="0.25">
      <c r="B72" s="279"/>
      <c r="C72" s="292"/>
      <c r="D72" s="32" t="s">
        <v>55</v>
      </c>
      <c r="E72" s="73">
        <v>3075</v>
      </c>
      <c r="F72" s="73">
        <v>3081</v>
      </c>
      <c r="G72" s="73">
        <v>3082</v>
      </c>
      <c r="H72" s="73">
        <v>3113</v>
      </c>
      <c r="I72" s="73">
        <v>3113</v>
      </c>
      <c r="J72" s="65">
        <f t="shared" si="12"/>
        <v>0</v>
      </c>
      <c r="K72" s="73">
        <f t="shared" si="13"/>
        <v>0</v>
      </c>
      <c r="L72" s="56">
        <f t="shared" si="14"/>
        <v>8.1015175055758112E-3</v>
      </c>
    </row>
    <row r="73" spans="2:12" ht="7.5" customHeight="1" x14ac:dyDescent="0.25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48"/>
    </row>
    <row r="74" spans="2:12" x14ac:dyDescent="0.25">
      <c r="B74" s="276" t="s">
        <v>57</v>
      </c>
      <c r="C74" s="276"/>
      <c r="D74" s="276"/>
      <c r="E74" s="276"/>
      <c r="F74" s="276"/>
      <c r="G74" s="276"/>
      <c r="H74" s="276"/>
      <c r="I74" s="276"/>
      <c r="J74" s="276"/>
      <c r="K74" s="276"/>
    </row>
    <row r="76" spans="2:12" x14ac:dyDescent="0.25">
      <c r="B76" s="57"/>
    </row>
    <row r="77" spans="2:12" ht="21.75" customHeight="1" thickBot="1" x14ac:dyDescent="0.3">
      <c r="B77" s="277" t="s">
        <v>58</v>
      </c>
      <c r="C77" s="277"/>
      <c r="D77" s="277"/>
      <c r="E77" s="277"/>
      <c r="F77" s="277"/>
      <c r="G77" s="277"/>
      <c r="H77" s="277"/>
      <c r="I77" s="277"/>
      <c r="J77" s="277"/>
      <c r="K77" s="277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241</v>
      </c>
      <c r="F79" s="13" t="s">
        <v>242</v>
      </c>
      <c r="G79" s="13" t="s">
        <v>243</v>
      </c>
      <c r="H79" s="13" t="s">
        <v>244</v>
      </c>
      <c r="I79" s="13" t="s">
        <v>245</v>
      </c>
      <c r="J79" s="14" t="str">
        <f>CONCATENATE("var. ",RIGHT(I79,2),"/",RIGHT(H79,2))</f>
        <v>var. 26/25</v>
      </c>
      <c r="K79" s="14" t="str">
        <f>CONCATENATE("dif. ",RIGHT(I79,2),"/",RIGHT(H79,2))</f>
        <v>dif. 26/25</v>
      </c>
      <c r="L79" s="14" t="str">
        <f>CONCATENATE("cuota ",I79)</f>
        <v>cuota acumulado a mayo 2026</v>
      </c>
    </row>
    <row r="80" spans="2:12" ht="15" customHeight="1" x14ac:dyDescent="0.25">
      <c r="B80" s="290" t="s">
        <v>44</v>
      </c>
      <c r="C80" s="285" t="s">
        <v>8</v>
      </c>
      <c r="D80" s="67" t="s">
        <v>45</v>
      </c>
      <c r="E80" s="68">
        <v>1821530</v>
      </c>
      <c r="F80" s="68">
        <v>2092095</v>
      </c>
      <c r="G80" s="68">
        <v>2242211</v>
      </c>
      <c r="H80" s="68">
        <v>2228887</v>
      </c>
      <c r="I80" s="68">
        <v>2217196</v>
      </c>
      <c r="J80" s="69">
        <f t="shared" ref="J80:J81" si="15">I80/H80-1</f>
        <v>-5.2452188020298829E-3</v>
      </c>
      <c r="K80" s="68">
        <f t="shared" ref="K80:K81" si="16">I80-H80</f>
        <v>-11691</v>
      </c>
      <c r="L80" s="69">
        <f t="shared" ref="L80:L81" si="17">I80/$I$80</f>
        <v>1</v>
      </c>
    </row>
    <row r="81" spans="2:13" ht="15" customHeight="1" x14ac:dyDescent="0.25">
      <c r="B81" s="278"/>
      <c r="C81" s="280"/>
      <c r="D81" s="15" t="s">
        <v>46</v>
      </c>
      <c r="E81" s="16">
        <v>683221</v>
      </c>
      <c r="F81" s="16">
        <v>758695</v>
      </c>
      <c r="G81" s="16">
        <v>801883</v>
      </c>
      <c r="H81" s="16">
        <v>771372</v>
      </c>
      <c r="I81" s="16">
        <v>766314</v>
      </c>
      <c r="J81" s="18">
        <f t="shared" si="15"/>
        <v>-6.5571475241518185E-3</v>
      </c>
      <c r="K81" s="16">
        <f t="shared" si="16"/>
        <v>-5058</v>
      </c>
      <c r="L81" s="18">
        <f t="shared" si="17"/>
        <v>0.34562303016963769</v>
      </c>
      <c r="M81" s="81"/>
    </row>
    <row r="82" spans="2:13" x14ac:dyDescent="0.25">
      <c r="B82" s="278"/>
      <c r="C82" s="280"/>
      <c r="D82" s="19" t="s">
        <v>47</v>
      </c>
      <c r="E82" s="20">
        <v>473974</v>
      </c>
      <c r="F82" s="20">
        <v>528116</v>
      </c>
      <c r="G82" s="20">
        <v>561480</v>
      </c>
      <c r="H82" s="20">
        <v>579080</v>
      </c>
      <c r="I82" s="20">
        <v>594690</v>
      </c>
      <c r="J82" s="63">
        <f>I82/H82-1</f>
        <v>2.6956551771776027E-2</v>
      </c>
      <c r="K82" s="20">
        <f>I82-H82</f>
        <v>15610</v>
      </c>
      <c r="L82" s="63">
        <f>I82/$I$80</f>
        <v>0.26821715355791731</v>
      </c>
      <c r="M82" s="81"/>
    </row>
    <row r="83" spans="2:13" x14ac:dyDescent="0.25">
      <c r="B83" s="278"/>
      <c r="C83" s="280"/>
      <c r="D83" s="19" t="s">
        <v>48</v>
      </c>
      <c r="E83" s="20">
        <v>14300</v>
      </c>
      <c r="F83" s="20">
        <v>24366</v>
      </c>
      <c r="G83" s="20">
        <v>22168</v>
      </c>
      <c r="H83" s="20">
        <v>18447</v>
      </c>
      <c r="I83" s="20">
        <v>21744</v>
      </c>
      <c r="J83" s="63">
        <f t="shared" ref="J83:J136" si="18">I83/H83-1</f>
        <v>0.17872824849569025</v>
      </c>
      <c r="K83" s="20">
        <f t="shared" ref="K83:K112" si="19">I83-H83</f>
        <v>3297</v>
      </c>
      <c r="L83" s="63">
        <f t="shared" ref="L83:L90" si="20">I83/$I$80</f>
        <v>9.8069814305997306E-3</v>
      </c>
      <c r="M83" s="81"/>
    </row>
    <row r="84" spans="2:13" x14ac:dyDescent="0.25">
      <c r="B84" s="278"/>
      <c r="C84" s="280"/>
      <c r="D84" s="19" t="s">
        <v>49</v>
      </c>
      <c r="E84" s="20">
        <v>56946</v>
      </c>
      <c r="F84" s="20">
        <v>71722</v>
      </c>
      <c r="G84" s="20">
        <v>100800</v>
      </c>
      <c r="H84" s="20">
        <v>78000</v>
      </c>
      <c r="I84" s="20">
        <v>79903</v>
      </c>
      <c r="J84" s="63">
        <f t="shared" si="18"/>
        <v>2.4397435897435926E-2</v>
      </c>
      <c r="K84" s="20">
        <f t="shared" si="19"/>
        <v>1903</v>
      </c>
      <c r="L84" s="63">
        <f t="shared" si="20"/>
        <v>3.6037860432726741E-2</v>
      </c>
      <c r="M84" s="81"/>
    </row>
    <row r="85" spans="2:13" x14ac:dyDescent="0.25">
      <c r="B85" s="278"/>
      <c r="C85" s="280"/>
      <c r="D85" s="19" t="s">
        <v>50</v>
      </c>
      <c r="E85" s="20">
        <v>258125</v>
      </c>
      <c r="F85" s="20">
        <v>307593</v>
      </c>
      <c r="G85" s="20">
        <v>352840</v>
      </c>
      <c r="H85" s="20">
        <v>366681</v>
      </c>
      <c r="I85" s="20">
        <v>349762</v>
      </c>
      <c r="J85" s="63">
        <f t="shared" si="18"/>
        <v>-4.6140923582078108E-2</v>
      </c>
      <c r="K85" s="20">
        <f t="shared" si="19"/>
        <v>-16919</v>
      </c>
      <c r="L85" s="63">
        <f t="shared" si="20"/>
        <v>0.15774969826754154</v>
      </c>
      <c r="M85" s="81"/>
    </row>
    <row r="86" spans="2:13" x14ac:dyDescent="0.25">
      <c r="B86" s="278"/>
      <c r="C86" s="280"/>
      <c r="D86" s="19" t="s">
        <v>51</v>
      </c>
      <c r="E86" s="20">
        <v>20151</v>
      </c>
      <c r="F86" s="20">
        <v>26502</v>
      </c>
      <c r="G86" s="20">
        <v>25234</v>
      </c>
      <c r="H86" s="20">
        <v>24153</v>
      </c>
      <c r="I86" s="20">
        <v>24666</v>
      </c>
      <c r="J86" s="63">
        <f t="shared" si="18"/>
        <v>2.1239597565519741E-2</v>
      </c>
      <c r="K86" s="20">
        <f t="shared" si="19"/>
        <v>513</v>
      </c>
      <c r="L86" s="63">
        <f t="shared" si="20"/>
        <v>1.1124862213354165E-2</v>
      </c>
      <c r="M86" s="81"/>
    </row>
    <row r="87" spans="2:13" x14ac:dyDescent="0.25">
      <c r="B87" s="278"/>
      <c r="C87" s="280"/>
      <c r="D87" s="19" t="s">
        <v>52</v>
      </c>
      <c r="E87" s="20">
        <v>78474</v>
      </c>
      <c r="F87" s="20">
        <v>104659</v>
      </c>
      <c r="G87" s="20">
        <v>98555</v>
      </c>
      <c r="H87" s="20">
        <v>108223</v>
      </c>
      <c r="I87" s="20">
        <v>93361</v>
      </c>
      <c r="J87" s="63">
        <f t="shared" si="18"/>
        <v>-0.1373275551407741</v>
      </c>
      <c r="K87" s="20">
        <f t="shared" si="19"/>
        <v>-14862</v>
      </c>
      <c r="L87" s="63">
        <f t="shared" si="20"/>
        <v>4.2107689171367799E-2</v>
      </c>
      <c r="M87" s="81"/>
    </row>
    <row r="88" spans="2:13" x14ac:dyDescent="0.25">
      <c r="B88" s="278"/>
      <c r="C88" s="280"/>
      <c r="D88" s="19" t="s">
        <v>53</v>
      </c>
      <c r="E88" s="20">
        <v>86813</v>
      </c>
      <c r="F88" s="20">
        <v>108593</v>
      </c>
      <c r="G88" s="20">
        <v>105467</v>
      </c>
      <c r="H88" s="20">
        <v>119888</v>
      </c>
      <c r="I88" s="20">
        <v>127641</v>
      </c>
      <c r="J88" s="63">
        <f t="shared" si="18"/>
        <v>6.466869077805959E-2</v>
      </c>
      <c r="K88" s="20">
        <f t="shared" si="19"/>
        <v>7753</v>
      </c>
      <c r="L88" s="63">
        <f t="shared" si="20"/>
        <v>5.7568658792456776E-2</v>
      </c>
      <c r="M88" s="81"/>
    </row>
    <row r="89" spans="2:13" ht="18" customHeight="1" x14ac:dyDescent="0.25">
      <c r="B89" s="278"/>
      <c r="C89" s="280"/>
      <c r="D89" s="19" t="s">
        <v>54</v>
      </c>
      <c r="E89" s="20">
        <v>103640</v>
      </c>
      <c r="F89" s="20">
        <v>112296</v>
      </c>
      <c r="G89" s="20">
        <v>120121</v>
      </c>
      <c r="H89" s="20">
        <v>112906</v>
      </c>
      <c r="I89" s="20">
        <v>116188</v>
      </c>
      <c r="J89" s="22">
        <f t="shared" si="18"/>
        <v>2.906842860432568E-2</v>
      </c>
      <c r="K89" s="20">
        <f t="shared" si="19"/>
        <v>3282</v>
      </c>
      <c r="L89" s="22">
        <f t="shared" si="20"/>
        <v>5.2403125389004851E-2</v>
      </c>
      <c r="M89" s="81"/>
    </row>
    <row r="90" spans="2:13" x14ac:dyDescent="0.25">
      <c r="B90" s="278"/>
      <c r="C90" s="281"/>
      <c r="D90" s="23" t="s">
        <v>55</v>
      </c>
      <c r="E90" s="71">
        <v>45886</v>
      </c>
      <c r="F90" s="71">
        <v>49553</v>
      </c>
      <c r="G90" s="71">
        <v>53663</v>
      </c>
      <c r="H90" s="71">
        <v>50137</v>
      </c>
      <c r="I90" s="71">
        <v>42927</v>
      </c>
      <c r="J90" s="47">
        <f t="shared" si="18"/>
        <v>-0.14380597163771269</v>
      </c>
      <c r="K90" s="71">
        <f t="shared" si="19"/>
        <v>-7210</v>
      </c>
      <c r="L90" s="47">
        <f t="shared" si="20"/>
        <v>1.9360940575393424E-2</v>
      </c>
      <c r="M90" s="81"/>
    </row>
    <row r="91" spans="2:13" x14ac:dyDescent="0.25">
      <c r="B91" s="278"/>
      <c r="C91" s="282" t="s">
        <v>18</v>
      </c>
      <c r="D91" s="67" t="s">
        <v>45</v>
      </c>
      <c r="E91" s="68">
        <v>2154106</v>
      </c>
      <c r="F91" s="68">
        <v>2485382</v>
      </c>
      <c r="G91" s="68">
        <v>2666868</v>
      </c>
      <c r="H91" s="68">
        <v>2627377</v>
      </c>
      <c r="I91" s="68">
        <v>2624606</v>
      </c>
      <c r="J91" s="69">
        <f t="shared" si="18"/>
        <v>-1.0546640242340422E-3</v>
      </c>
      <c r="K91" s="68">
        <f t="shared" si="19"/>
        <v>-2771</v>
      </c>
      <c r="L91" s="69">
        <f t="shared" ref="L91:L92" si="21">I91/$I$91</f>
        <v>1</v>
      </c>
    </row>
    <row r="92" spans="2:13" x14ac:dyDescent="0.25">
      <c r="B92" s="278"/>
      <c r="C92" s="283"/>
      <c r="D92" s="26" t="s">
        <v>46</v>
      </c>
      <c r="E92" s="27">
        <v>820890</v>
      </c>
      <c r="F92" s="27">
        <v>916524</v>
      </c>
      <c r="G92" s="27">
        <v>970382</v>
      </c>
      <c r="H92" s="27">
        <v>924649</v>
      </c>
      <c r="I92" s="27">
        <v>926557</v>
      </c>
      <c r="J92" s="82">
        <f t="shared" si="18"/>
        <v>2.0634857118755345E-3</v>
      </c>
      <c r="K92" s="27">
        <f t="shared" si="19"/>
        <v>1908</v>
      </c>
      <c r="L92" s="38">
        <f t="shared" si="21"/>
        <v>0.35302708292216051</v>
      </c>
    </row>
    <row r="93" spans="2:13" x14ac:dyDescent="0.25">
      <c r="B93" s="278"/>
      <c r="C93" s="283"/>
      <c r="D93" s="4" t="s">
        <v>47</v>
      </c>
      <c r="E93" s="29">
        <v>568425</v>
      </c>
      <c r="F93" s="29">
        <v>640998</v>
      </c>
      <c r="G93" s="29">
        <v>679345</v>
      </c>
      <c r="H93" s="29">
        <v>692665</v>
      </c>
      <c r="I93" s="29">
        <v>710938</v>
      </c>
      <c r="J93" s="83">
        <f t="shared" si="18"/>
        <v>2.6380717951679289E-2</v>
      </c>
      <c r="K93" s="29">
        <f t="shared" si="19"/>
        <v>18273</v>
      </c>
      <c r="L93" s="77">
        <f>I93/$I$91</f>
        <v>0.27087418073417496</v>
      </c>
    </row>
    <row r="94" spans="2:13" x14ac:dyDescent="0.25">
      <c r="B94" s="278"/>
      <c r="C94" s="283"/>
      <c r="D94" s="4" t="s">
        <v>48</v>
      </c>
      <c r="E94" s="29">
        <v>16119</v>
      </c>
      <c r="F94" s="29">
        <v>26270</v>
      </c>
      <c r="G94" s="29">
        <v>24207</v>
      </c>
      <c r="H94" s="29">
        <v>20681</v>
      </c>
      <c r="I94" s="29">
        <v>23737</v>
      </c>
      <c r="J94" s="83">
        <f t="shared" si="18"/>
        <v>0.14776848314878399</v>
      </c>
      <c r="K94" s="29">
        <f t="shared" si="19"/>
        <v>3056</v>
      </c>
      <c r="L94" s="77">
        <f t="shared" ref="L94:L101" si="22">I94/$I$91</f>
        <v>9.0440241316220409E-3</v>
      </c>
    </row>
    <row r="95" spans="2:13" x14ac:dyDescent="0.25">
      <c r="B95" s="278"/>
      <c r="C95" s="283"/>
      <c r="D95" s="4" t="s">
        <v>49</v>
      </c>
      <c r="E95" s="29">
        <v>66634</v>
      </c>
      <c r="F95" s="29">
        <v>84343</v>
      </c>
      <c r="G95" s="29">
        <v>117436</v>
      </c>
      <c r="H95" s="29">
        <v>90288</v>
      </c>
      <c r="I95" s="29">
        <v>93301</v>
      </c>
      <c r="J95" s="83">
        <f t="shared" si="18"/>
        <v>3.3370990607832773E-2</v>
      </c>
      <c r="K95" s="29">
        <f t="shared" si="19"/>
        <v>3013</v>
      </c>
      <c r="L95" s="77">
        <f t="shared" si="22"/>
        <v>3.5548573766881579E-2</v>
      </c>
    </row>
    <row r="96" spans="2:13" x14ac:dyDescent="0.25">
      <c r="B96" s="278"/>
      <c r="C96" s="283"/>
      <c r="D96" s="4" t="s">
        <v>50</v>
      </c>
      <c r="E96" s="29">
        <v>301297</v>
      </c>
      <c r="F96" s="29">
        <v>363874</v>
      </c>
      <c r="G96" s="29">
        <v>416439</v>
      </c>
      <c r="H96" s="29">
        <v>430147</v>
      </c>
      <c r="I96" s="29">
        <v>412131</v>
      </c>
      <c r="J96" s="83">
        <f t="shared" si="18"/>
        <v>-4.1883356154988838E-2</v>
      </c>
      <c r="K96" s="29">
        <f t="shared" si="19"/>
        <v>-18016</v>
      </c>
      <c r="L96" s="77">
        <f t="shared" si="22"/>
        <v>0.15702585454731111</v>
      </c>
    </row>
    <row r="97" spans="2:12" x14ac:dyDescent="0.25">
      <c r="B97" s="278"/>
      <c r="C97" s="283"/>
      <c r="D97" s="4" t="s">
        <v>51</v>
      </c>
      <c r="E97" s="29">
        <v>21353</v>
      </c>
      <c r="F97" s="29">
        <v>27855</v>
      </c>
      <c r="G97" s="29">
        <v>26672</v>
      </c>
      <c r="H97" s="29">
        <v>25592</v>
      </c>
      <c r="I97" s="29">
        <v>26025</v>
      </c>
      <c r="J97" s="83">
        <f t="shared" si="18"/>
        <v>1.6919349796811423E-2</v>
      </c>
      <c r="K97" s="29">
        <f t="shared" si="19"/>
        <v>433</v>
      </c>
      <c r="L97" s="77">
        <f t="shared" si="22"/>
        <v>9.9157740247488579E-3</v>
      </c>
    </row>
    <row r="98" spans="2:12" x14ac:dyDescent="0.25">
      <c r="B98" s="278"/>
      <c r="C98" s="283"/>
      <c r="D98" s="4" t="s">
        <v>52</v>
      </c>
      <c r="E98" s="29">
        <v>93148</v>
      </c>
      <c r="F98" s="29">
        <v>118579</v>
      </c>
      <c r="G98" s="29">
        <v>114920</v>
      </c>
      <c r="H98" s="29">
        <v>123607</v>
      </c>
      <c r="I98" s="29">
        <v>108629</v>
      </c>
      <c r="J98" s="83">
        <f t="shared" si="18"/>
        <v>-0.12117436714749164</v>
      </c>
      <c r="K98" s="29">
        <f t="shared" si="19"/>
        <v>-14978</v>
      </c>
      <c r="L98" s="77">
        <f t="shared" si="22"/>
        <v>4.1388688435521369E-2</v>
      </c>
    </row>
    <row r="99" spans="2:12" x14ac:dyDescent="0.25">
      <c r="B99" s="278"/>
      <c r="C99" s="283"/>
      <c r="D99" s="4" t="s">
        <v>53</v>
      </c>
      <c r="E99" s="29">
        <v>91287</v>
      </c>
      <c r="F99" s="29">
        <v>113469</v>
      </c>
      <c r="G99" s="29">
        <v>110685</v>
      </c>
      <c r="H99" s="29">
        <v>125497</v>
      </c>
      <c r="I99" s="29">
        <v>132928</v>
      </c>
      <c r="J99" s="83">
        <f t="shared" si="18"/>
        <v>5.9212570818425903E-2</v>
      </c>
      <c r="K99" s="29">
        <f t="shared" si="19"/>
        <v>7431</v>
      </c>
      <c r="L99" s="77">
        <f t="shared" si="22"/>
        <v>5.064683994473837E-2</v>
      </c>
    </row>
    <row r="100" spans="2:12" x14ac:dyDescent="0.25">
      <c r="B100" s="278"/>
      <c r="C100" s="283"/>
      <c r="D100" s="4" t="s">
        <v>54</v>
      </c>
      <c r="E100" s="29">
        <v>122713</v>
      </c>
      <c r="F100" s="29">
        <v>133909</v>
      </c>
      <c r="G100" s="29">
        <v>144232</v>
      </c>
      <c r="H100" s="29">
        <v>135717</v>
      </c>
      <c r="I100" s="29">
        <v>140784</v>
      </c>
      <c r="J100" s="31">
        <f t="shared" si="18"/>
        <v>3.733504277282873E-2</v>
      </c>
      <c r="K100" s="29">
        <f t="shared" si="19"/>
        <v>5067</v>
      </c>
      <c r="L100" s="42">
        <f t="shared" si="22"/>
        <v>5.3640051116243731E-2</v>
      </c>
    </row>
    <row r="101" spans="2:12" x14ac:dyDescent="0.25">
      <c r="B101" s="278"/>
      <c r="C101" s="284"/>
      <c r="D101" s="32" t="s">
        <v>55</v>
      </c>
      <c r="E101" s="73">
        <v>52240</v>
      </c>
      <c r="F101" s="73">
        <v>59561</v>
      </c>
      <c r="G101" s="73">
        <v>62550</v>
      </c>
      <c r="H101" s="73">
        <v>58534</v>
      </c>
      <c r="I101" s="73">
        <v>49576</v>
      </c>
      <c r="J101" s="74">
        <f t="shared" si="18"/>
        <v>-0.15303925923394945</v>
      </c>
      <c r="K101" s="73">
        <f t="shared" si="19"/>
        <v>-8958</v>
      </c>
      <c r="L101" s="56">
        <f t="shared" si="22"/>
        <v>1.8888930376597477E-2</v>
      </c>
    </row>
    <row r="102" spans="2:12" x14ac:dyDescent="0.25">
      <c r="B102" s="278"/>
      <c r="C102" s="285" t="s">
        <v>21</v>
      </c>
      <c r="D102" s="67" t="s">
        <v>45</v>
      </c>
      <c r="E102" s="68">
        <v>11903772</v>
      </c>
      <c r="F102" s="68">
        <v>13789247</v>
      </c>
      <c r="G102" s="68">
        <v>14776511</v>
      </c>
      <c r="H102" s="68">
        <v>14247242</v>
      </c>
      <c r="I102" s="68">
        <v>13962054</v>
      </c>
      <c r="J102" s="69">
        <f t="shared" si="18"/>
        <v>-2.0017067162893754E-2</v>
      </c>
      <c r="K102" s="68">
        <f t="shared" si="19"/>
        <v>-285188</v>
      </c>
      <c r="L102" s="69">
        <f t="shared" ref="L102:L103" si="23">I102/$I$102</f>
        <v>1</v>
      </c>
    </row>
    <row r="103" spans="2:12" x14ac:dyDescent="0.25">
      <c r="B103" s="278"/>
      <c r="C103" s="280"/>
      <c r="D103" s="15" t="s">
        <v>46</v>
      </c>
      <c r="E103" s="16">
        <v>4868672</v>
      </c>
      <c r="F103" s="16">
        <v>5427808</v>
      </c>
      <c r="G103" s="16">
        <v>5661261</v>
      </c>
      <c r="H103" s="16">
        <v>5369729</v>
      </c>
      <c r="I103" s="16">
        <v>5401457</v>
      </c>
      <c r="J103" s="18">
        <f t="shared" si="18"/>
        <v>5.908678072952922E-3</v>
      </c>
      <c r="K103" s="16">
        <f t="shared" si="19"/>
        <v>31728</v>
      </c>
      <c r="L103" s="18">
        <f t="shared" si="23"/>
        <v>0.38686693232958419</v>
      </c>
    </row>
    <row r="104" spans="2:12" x14ac:dyDescent="0.25">
      <c r="B104" s="278"/>
      <c r="C104" s="280"/>
      <c r="D104" s="19" t="s">
        <v>47</v>
      </c>
      <c r="E104" s="20">
        <v>3311807</v>
      </c>
      <c r="F104" s="20">
        <v>3819949</v>
      </c>
      <c r="G104" s="20">
        <v>4063149</v>
      </c>
      <c r="H104" s="20">
        <v>4012752</v>
      </c>
      <c r="I104" s="20">
        <v>3983208</v>
      </c>
      <c r="J104" s="63">
        <f t="shared" si="18"/>
        <v>-7.3625282599074637E-3</v>
      </c>
      <c r="K104" s="20">
        <f t="shared" si="19"/>
        <v>-29544</v>
      </c>
      <c r="L104" s="63">
        <f>I104/$I$102</f>
        <v>0.28528811018779904</v>
      </c>
    </row>
    <row r="105" spans="2:12" x14ac:dyDescent="0.25">
      <c r="B105" s="278"/>
      <c r="C105" s="280"/>
      <c r="D105" s="19" t="s">
        <v>48</v>
      </c>
      <c r="E105" s="20">
        <v>67370</v>
      </c>
      <c r="F105" s="20">
        <v>76289</v>
      </c>
      <c r="G105" s="20">
        <v>81406</v>
      </c>
      <c r="H105" s="20">
        <v>80713</v>
      </c>
      <c r="I105" s="20">
        <v>78069</v>
      </c>
      <c r="J105" s="63">
        <f t="shared" si="18"/>
        <v>-3.2758043933443171E-2</v>
      </c>
      <c r="K105" s="20">
        <f t="shared" si="19"/>
        <v>-2644</v>
      </c>
      <c r="L105" s="63">
        <f t="shared" ref="L105:L112" si="24">I105/$I$102</f>
        <v>5.591512538198176E-3</v>
      </c>
    </row>
    <row r="106" spans="2:12" x14ac:dyDescent="0.25">
      <c r="B106" s="278"/>
      <c r="C106" s="280"/>
      <c r="D106" s="19" t="s">
        <v>49</v>
      </c>
      <c r="E106" s="20">
        <v>340319</v>
      </c>
      <c r="F106" s="20">
        <v>457157</v>
      </c>
      <c r="G106" s="20">
        <v>611590</v>
      </c>
      <c r="H106" s="20">
        <v>448286</v>
      </c>
      <c r="I106" s="20">
        <v>457603</v>
      </c>
      <c r="J106" s="63">
        <f t="shared" si="18"/>
        <v>2.0783606893813422E-2</v>
      </c>
      <c r="K106" s="20">
        <f t="shared" si="19"/>
        <v>9317</v>
      </c>
      <c r="L106" s="63">
        <f t="shared" si="24"/>
        <v>3.2774762223380598E-2</v>
      </c>
    </row>
    <row r="107" spans="2:12" x14ac:dyDescent="0.25">
      <c r="B107" s="278"/>
      <c r="C107" s="280"/>
      <c r="D107" s="19" t="s">
        <v>50</v>
      </c>
      <c r="E107" s="20">
        <v>1588442</v>
      </c>
      <c r="F107" s="20">
        <v>2027258</v>
      </c>
      <c r="G107" s="20">
        <v>2286140</v>
      </c>
      <c r="H107" s="20">
        <v>2299129</v>
      </c>
      <c r="I107" s="20">
        <v>2142292</v>
      </c>
      <c r="J107" s="63">
        <f t="shared" si="18"/>
        <v>-6.8215833039381391E-2</v>
      </c>
      <c r="K107" s="20">
        <f t="shared" si="19"/>
        <v>-156837</v>
      </c>
      <c r="L107" s="63">
        <f t="shared" si="24"/>
        <v>0.15343673645725764</v>
      </c>
    </row>
    <row r="108" spans="2:12" x14ac:dyDescent="0.25">
      <c r="B108" s="278"/>
      <c r="C108" s="280"/>
      <c r="D108" s="19" t="s">
        <v>51</v>
      </c>
      <c r="E108" s="20">
        <v>57771</v>
      </c>
      <c r="F108" s="20">
        <v>69703</v>
      </c>
      <c r="G108" s="20">
        <v>70963</v>
      </c>
      <c r="H108" s="20">
        <v>66850</v>
      </c>
      <c r="I108" s="20">
        <v>63869</v>
      </c>
      <c r="J108" s="63">
        <f t="shared" si="18"/>
        <v>-4.4592370979805507E-2</v>
      </c>
      <c r="K108" s="20">
        <f t="shared" si="19"/>
        <v>-2981</v>
      </c>
      <c r="L108" s="63">
        <f t="shared" si="24"/>
        <v>4.5744702033096276E-3</v>
      </c>
    </row>
    <row r="109" spans="2:12" x14ac:dyDescent="0.25">
      <c r="B109" s="278"/>
      <c r="C109" s="280"/>
      <c r="D109" s="19" t="s">
        <v>52</v>
      </c>
      <c r="E109" s="20">
        <v>523413</v>
      </c>
      <c r="F109" s="20">
        <v>549031</v>
      </c>
      <c r="G109" s="20">
        <v>581772</v>
      </c>
      <c r="H109" s="20">
        <v>588360</v>
      </c>
      <c r="I109" s="20">
        <v>506290</v>
      </c>
      <c r="J109" s="63">
        <f t="shared" si="18"/>
        <v>-0.13948942824121291</v>
      </c>
      <c r="K109" s="20">
        <f t="shared" si="19"/>
        <v>-82070</v>
      </c>
      <c r="L109" s="63">
        <f t="shared" si="24"/>
        <v>3.6261856600755163E-2</v>
      </c>
    </row>
    <row r="110" spans="2:12" x14ac:dyDescent="0.25">
      <c r="B110" s="278"/>
      <c r="C110" s="280"/>
      <c r="D110" s="19" t="s">
        <v>53</v>
      </c>
      <c r="E110" s="20">
        <v>217474</v>
      </c>
      <c r="F110" s="20">
        <v>255454</v>
      </c>
      <c r="G110" s="20">
        <v>260790</v>
      </c>
      <c r="H110" s="20">
        <v>259172</v>
      </c>
      <c r="I110" s="20">
        <v>275530</v>
      </c>
      <c r="J110" s="63">
        <f t="shared" si="18"/>
        <v>6.3116386029355098E-2</v>
      </c>
      <c r="K110" s="20">
        <f t="shared" si="19"/>
        <v>16358</v>
      </c>
      <c r="L110" s="63">
        <f t="shared" si="24"/>
        <v>1.9734202431819847E-2</v>
      </c>
    </row>
    <row r="111" spans="2:12" x14ac:dyDescent="0.25">
      <c r="B111" s="278"/>
      <c r="C111" s="280"/>
      <c r="D111" s="19" t="s">
        <v>54</v>
      </c>
      <c r="E111" s="20">
        <v>683485</v>
      </c>
      <c r="F111" s="20">
        <v>751714</v>
      </c>
      <c r="G111" s="20">
        <v>834002</v>
      </c>
      <c r="H111" s="20">
        <v>807872</v>
      </c>
      <c r="I111" s="20">
        <v>810887</v>
      </c>
      <c r="J111" s="22">
        <f t="shared" si="18"/>
        <v>3.7320268557394787E-3</v>
      </c>
      <c r="K111" s="20">
        <f t="shared" si="19"/>
        <v>3015</v>
      </c>
      <c r="L111" s="22">
        <f t="shared" si="24"/>
        <v>5.8077916043012011E-2</v>
      </c>
    </row>
    <row r="112" spans="2:12" x14ac:dyDescent="0.25">
      <c r="B112" s="278"/>
      <c r="C112" s="281"/>
      <c r="D112" s="23" t="s">
        <v>55</v>
      </c>
      <c r="E112" s="71">
        <v>245019</v>
      </c>
      <c r="F112" s="71">
        <v>354884</v>
      </c>
      <c r="G112" s="71">
        <v>325438</v>
      </c>
      <c r="H112" s="71">
        <v>314379</v>
      </c>
      <c r="I112" s="71">
        <v>242849</v>
      </c>
      <c r="J112" s="47">
        <f t="shared" si="18"/>
        <v>-0.22752792012189105</v>
      </c>
      <c r="K112" s="71">
        <f t="shared" si="19"/>
        <v>-71530</v>
      </c>
      <c r="L112" s="47">
        <f t="shared" si="24"/>
        <v>1.7393500984883743E-2</v>
      </c>
    </row>
    <row r="113" spans="2:12" x14ac:dyDescent="0.25">
      <c r="B113" s="278"/>
      <c r="C113" s="282" t="s">
        <v>22</v>
      </c>
      <c r="D113" s="67" t="s">
        <v>45</v>
      </c>
      <c r="E113" s="75">
        <f t="shared" ref="E113:I114" si="25">E102/E80</f>
        <v>6.5350403232447452</v>
      </c>
      <c r="F113" s="75">
        <f t="shared" si="25"/>
        <v>6.5911189501432776</v>
      </c>
      <c r="G113" s="75">
        <f t="shared" si="25"/>
        <v>6.5901518634954517</v>
      </c>
      <c r="H113" s="75">
        <f t="shared" si="25"/>
        <v>6.3920880690676558</v>
      </c>
      <c r="I113" s="75">
        <f t="shared" si="25"/>
        <v>6.2971672328472543</v>
      </c>
      <c r="J113" s="69">
        <f t="shared" si="18"/>
        <v>-1.4849738488388331E-2</v>
      </c>
      <c r="K113" s="75">
        <f t="shared" ref="K113:K114" si="26">(I113-H113)</f>
        <v>-9.4920836220401483E-2</v>
      </c>
      <c r="L113" s="69"/>
    </row>
    <row r="114" spans="2:12" x14ac:dyDescent="0.25">
      <c r="B114" s="278"/>
      <c r="C114" s="283"/>
      <c r="D114" s="26" t="s">
        <v>46</v>
      </c>
      <c r="E114" s="37">
        <f t="shared" si="25"/>
        <v>7.1260573079574545</v>
      </c>
      <c r="F114" s="37">
        <f t="shared" si="25"/>
        <v>7.1541370379401474</v>
      </c>
      <c r="G114" s="37">
        <f t="shared" si="25"/>
        <v>7.0599588718054882</v>
      </c>
      <c r="H114" s="37">
        <f t="shared" si="25"/>
        <v>6.9612703079707323</v>
      </c>
      <c r="I114" s="37">
        <f t="shared" si="25"/>
        <v>7.0486210613403903</v>
      </c>
      <c r="J114" s="82">
        <f t="shared" si="18"/>
        <v>1.254810537519857E-2</v>
      </c>
      <c r="K114" s="37">
        <f t="shared" si="26"/>
        <v>8.735075336965803E-2</v>
      </c>
      <c r="L114" s="38"/>
    </row>
    <row r="115" spans="2:12" x14ac:dyDescent="0.25">
      <c r="B115" s="278"/>
      <c r="C115" s="283"/>
      <c r="D115" s="4" t="s">
        <v>47</v>
      </c>
      <c r="E115" s="41">
        <f>E104/E82</f>
        <v>6.987317869756569</v>
      </c>
      <c r="F115" s="41">
        <f>F104/F82</f>
        <v>7.2331627899931075</v>
      </c>
      <c r="G115" s="41">
        <f>G104/G82</f>
        <v>7.2364981833725155</v>
      </c>
      <c r="H115" s="41">
        <f>H104/H82</f>
        <v>6.9295295986737582</v>
      </c>
      <c r="I115" s="41">
        <f>I104/I82</f>
        <v>6.6979569187307675</v>
      </c>
      <c r="J115" s="83">
        <f t="shared" si="18"/>
        <v>-3.3418239527732374E-2</v>
      </c>
      <c r="K115" s="41">
        <f>(I115-H115)</f>
        <v>-0.23157267994299069</v>
      </c>
      <c r="L115" s="77"/>
    </row>
    <row r="116" spans="2:12" x14ac:dyDescent="0.25">
      <c r="B116" s="278"/>
      <c r="C116" s="283"/>
      <c r="D116" s="4" t="s">
        <v>48</v>
      </c>
      <c r="E116" s="41">
        <f t="shared" ref="E116:I123" si="27">E105/E83</f>
        <v>4.7111888111888112</v>
      </c>
      <c r="F116" s="41">
        <f t="shared" si="27"/>
        <v>3.1309611754083559</v>
      </c>
      <c r="G116" s="41">
        <f t="shared" si="27"/>
        <v>3.6722302417899675</v>
      </c>
      <c r="H116" s="41">
        <f t="shared" si="27"/>
        <v>4.3753997940044451</v>
      </c>
      <c r="I116" s="41">
        <f t="shared" si="27"/>
        <v>3.5903697571743929</v>
      </c>
      <c r="J116" s="83">
        <f t="shared" si="18"/>
        <v>-0.17941904141097431</v>
      </c>
      <c r="K116" s="41">
        <f t="shared" ref="K116:K123" si="28">(I116-H116)</f>
        <v>-0.78503003683005224</v>
      </c>
      <c r="L116" s="77"/>
    </row>
    <row r="117" spans="2:12" x14ac:dyDescent="0.25">
      <c r="B117" s="278"/>
      <c r="C117" s="283"/>
      <c r="D117" s="4" t="s">
        <v>49</v>
      </c>
      <c r="E117" s="41">
        <f t="shared" si="27"/>
        <v>5.9761704070522947</v>
      </c>
      <c r="F117" s="41">
        <f t="shared" si="27"/>
        <v>6.3740135523270407</v>
      </c>
      <c r="G117" s="41">
        <f t="shared" si="27"/>
        <v>6.0673611111111114</v>
      </c>
      <c r="H117" s="41">
        <f t="shared" si="27"/>
        <v>5.7472564102564103</v>
      </c>
      <c r="I117" s="41">
        <f t="shared" si="27"/>
        <v>5.7269814650263449</v>
      </c>
      <c r="J117" s="83">
        <f t="shared" si="18"/>
        <v>-3.5277606883665769E-3</v>
      </c>
      <c r="K117" s="41">
        <f t="shared" si="28"/>
        <v>-2.0274945230065455E-2</v>
      </c>
      <c r="L117" s="77"/>
    </row>
    <row r="118" spans="2:12" x14ac:dyDescent="0.25">
      <c r="B118" s="278"/>
      <c r="C118" s="283"/>
      <c r="D118" s="4" t="s">
        <v>50</v>
      </c>
      <c r="E118" s="41">
        <f t="shared" si="27"/>
        <v>6.1537704600484258</v>
      </c>
      <c r="F118" s="41">
        <f t="shared" si="27"/>
        <v>6.5907156534771598</v>
      </c>
      <c r="G118" s="41">
        <f t="shared" si="27"/>
        <v>6.4792540528284777</v>
      </c>
      <c r="H118" s="41">
        <f t="shared" si="27"/>
        <v>6.2701067140102706</v>
      </c>
      <c r="I118" s="41">
        <f t="shared" si="27"/>
        <v>6.1249992852282409</v>
      </c>
      <c r="J118" s="83">
        <f t="shared" si="18"/>
        <v>-2.314273670299638E-2</v>
      </c>
      <c r="K118" s="41">
        <f t="shared" si="28"/>
        <v>-0.14510742878202976</v>
      </c>
      <c r="L118" s="77"/>
    </row>
    <row r="119" spans="2:12" x14ac:dyDescent="0.25">
      <c r="B119" s="278"/>
      <c r="C119" s="283"/>
      <c r="D119" s="4" t="s">
        <v>51</v>
      </c>
      <c r="E119" s="41">
        <f t="shared" si="27"/>
        <v>2.866904868244752</v>
      </c>
      <c r="F119" s="41">
        <f t="shared" si="27"/>
        <v>2.6301033884235152</v>
      </c>
      <c r="G119" s="41">
        <f t="shared" si="27"/>
        <v>2.8121978283268607</v>
      </c>
      <c r="H119" s="41">
        <f t="shared" si="27"/>
        <v>2.767772119405457</v>
      </c>
      <c r="I119" s="41">
        <f t="shared" si="27"/>
        <v>2.5893537663180086</v>
      </c>
      <c r="J119" s="83">
        <f t="shared" si="18"/>
        <v>-6.4462804519388794E-2</v>
      </c>
      <c r="K119" s="41">
        <f t="shared" si="28"/>
        <v>-0.17841835308744836</v>
      </c>
      <c r="L119" s="77"/>
    </row>
    <row r="120" spans="2:12" x14ac:dyDescent="0.25">
      <c r="B120" s="278"/>
      <c r="C120" s="283"/>
      <c r="D120" s="4" t="s">
        <v>52</v>
      </c>
      <c r="E120" s="41">
        <f t="shared" si="27"/>
        <v>6.6698906644238853</v>
      </c>
      <c r="F120" s="41">
        <f t="shared" si="27"/>
        <v>5.2459033623481979</v>
      </c>
      <c r="G120" s="41">
        <f t="shared" si="27"/>
        <v>5.903018619045203</v>
      </c>
      <c r="H120" s="41">
        <f t="shared" si="27"/>
        <v>5.4365523040388828</v>
      </c>
      <c r="I120" s="41">
        <f t="shared" si="27"/>
        <v>5.4229282034254132</v>
      </c>
      <c r="J120" s="83">
        <f t="shared" si="18"/>
        <v>-2.5060184932550467E-3</v>
      </c>
      <c r="K120" s="41">
        <f t="shared" si="28"/>
        <v>-1.3624100613469636E-2</v>
      </c>
      <c r="L120" s="77"/>
    </row>
    <row r="121" spans="2:12" x14ac:dyDescent="0.25">
      <c r="B121" s="278"/>
      <c r="C121" s="283"/>
      <c r="D121" s="4" t="s">
        <v>53</v>
      </c>
      <c r="E121" s="41">
        <f t="shared" si="27"/>
        <v>2.5050856438551832</v>
      </c>
      <c r="F121" s="41">
        <f t="shared" si="27"/>
        <v>2.3523984050537328</v>
      </c>
      <c r="G121" s="41">
        <f t="shared" si="27"/>
        <v>2.4727165843344365</v>
      </c>
      <c r="H121" s="41">
        <f t="shared" si="27"/>
        <v>2.1617843320432404</v>
      </c>
      <c r="I121" s="41">
        <f t="shared" si="27"/>
        <v>2.1586324143496212</v>
      </c>
      <c r="J121" s="83">
        <f t="shared" si="18"/>
        <v>-1.4580167165150204E-3</v>
      </c>
      <c r="K121" s="41">
        <f t="shared" si="28"/>
        <v>-3.1519176936192217E-3</v>
      </c>
      <c r="L121" s="77"/>
    </row>
    <row r="122" spans="2:12" x14ac:dyDescent="0.25">
      <c r="B122" s="278"/>
      <c r="C122" s="283"/>
      <c r="D122" s="4" t="s">
        <v>54</v>
      </c>
      <c r="E122" s="41">
        <f t="shared" si="27"/>
        <v>6.594799305287534</v>
      </c>
      <c r="F122" s="41">
        <f t="shared" si="27"/>
        <v>6.694040749447888</v>
      </c>
      <c r="G122" s="41">
        <f t="shared" si="27"/>
        <v>6.9430157924093203</v>
      </c>
      <c r="H122" s="41">
        <f t="shared" si="27"/>
        <v>7.1552618992790462</v>
      </c>
      <c r="I122" s="41">
        <f t="shared" si="27"/>
        <v>6.9790942265982716</v>
      </c>
      <c r="J122" s="31">
        <f t="shared" si="18"/>
        <v>-2.4620716217043759E-2</v>
      </c>
      <c r="K122" s="41">
        <f t="shared" si="28"/>
        <v>-0.1761676726807746</v>
      </c>
      <c r="L122" s="42"/>
    </row>
    <row r="123" spans="2:12" x14ac:dyDescent="0.25">
      <c r="B123" s="278"/>
      <c r="C123" s="284"/>
      <c r="D123" s="32" t="s">
        <v>55</v>
      </c>
      <c r="E123" s="79">
        <f t="shared" si="27"/>
        <v>5.3397332519722793</v>
      </c>
      <c r="F123" s="79">
        <f t="shared" si="27"/>
        <v>7.1617056484975681</v>
      </c>
      <c r="G123" s="79">
        <f t="shared" si="27"/>
        <v>6.064476454913069</v>
      </c>
      <c r="H123" s="79">
        <f t="shared" si="27"/>
        <v>6.2703991064483313</v>
      </c>
      <c r="I123" s="79">
        <f t="shared" si="27"/>
        <v>5.6572553404617141</v>
      </c>
      <c r="J123" s="74">
        <f t="shared" si="18"/>
        <v>-9.7783850051278987E-2</v>
      </c>
      <c r="K123" s="79">
        <f t="shared" si="28"/>
        <v>-0.61314376598661724</v>
      </c>
      <c r="L123" s="56"/>
    </row>
    <row r="124" spans="2:12" x14ac:dyDescent="0.25">
      <c r="B124" s="278"/>
      <c r="C124" s="286" t="s">
        <v>36</v>
      </c>
      <c r="D124" s="67" t="s">
        <v>45</v>
      </c>
      <c r="E124" s="69">
        <v>0.6469455719982854</v>
      </c>
      <c r="F124" s="69">
        <v>0.72744843419911809</v>
      </c>
      <c r="G124" s="69">
        <v>0.76491302340001088</v>
      </c>
      <c r="H124" s="69">
        <v>0.75135244570902349</v>
      </c>
      <c r="I124" s="69">
        <v>0.71791219477280499</v>
      </c>
      <c r="J124" s="69">
        <f t="shared" si="18"/>
        <v>-4.4506743975075702E-2</v>
      </c>
      <c r="K124" s="75">
        <f t="shared" ref="K124:K125" si="29">(I124-H124)*100</f>
        <v>-3.3440250936218496</v>
      </c>
      <c r="L124" s="69"/>
    </row>
    <row r="125" spans="2:12" x14ac:dyDescent="0.25">
      <c r="B125" s="278"/>
      <c r="C125" s="287"/>
      <c r="D125" s="15" t="s">
        <v>46</v>
      </c>
      <c r="E125" s="18">
        <v>0.73584387511907823</v>
      </c>
      <c r="F125" s="18">
        <v>0.78432519492499952</v>
      </c>
      <c r="G125" s="18">
        <v>0.80293374293689157</v>
      </c>
      <c r="H125" s="18">
        <v>0.79527505761221795</v>
      </c>
      <c r="I125" s="18">
        <v>0.76212173331975053</v>
      </c>
      <c r="J125" s="18">
        <f t="shared" si="18"/>
        <v>-4.1687871353603079E-2</v>
      </c>
      <c r="K125" s="44">
        <f t="shared" si="29"/>
        <v>-3.3153324292467423</v>
      </c>
      <c r="L125" s="18"/>
    </row>
    <row r="126" spans="2:12" x14ac:dyDescent="0.25">
      <c r="B126" s="278"/>
      <c r="C126" s="287"/>
      <c r="D126" s="19" t="s">
        <v>47</v>
      </c>
      <c r="E126" s="63">
        <v>0.59149761922622168</v>
      </c>
      <c r="F126" s="63">
        <v>0.67418986710869644</v>
      </c>
      <c r="G126" s="63">
        <v>0.71014718191318138</v>
      </c>
      <c r="H126" s="63">
        <v>0.7085407836948916</v>
      </c>
      <c r="I126" s="63">
        <v>0.701528876189349</v>
      </c>
      <c r="J126" s="63">
        <f t="shared" si="18"/>
        <v>-9.8962652071726831E-3</v>
      </c>
      <c r="K126" s="46">
        <f>(I126-H126)*100</f>
        <v>-0.70119075055425917</v>
      </c>
      <c r="L126" s="63"/>
    </row>
    <row r="127" spans="2:12" x14ac:dyDescent="0.25">
      <c r="B127" s="278"/>
      <c r="C127" s="287"/>
      <c r="D127" s="19" t="s">
        <v>48</v>
      </c>
      <c r="E127" s="63">
        <v>0.5391066370052654</v>
      </c>
      <c r="F127" s="63">
        <v>0.55397496224003717</v>
      </c>
      <c r="G127" s="63">
        <v>0.58724319021237303</v>
      </c>
      <c r="H127" s="63">
        <v>0.58406420053259234</v>
      </c>
      <c r="I127" s="63">
        <v>0.57128535362774868</v>
      </c>
      <c r="J127" s="63">
        <f t="shared" si="18"/>
        <v>-2.1879181934436276E-2</v>
      </c>
      <c r="K127" s="46">
        <f t="shared" ref="K127:K134" si="30">(I127-H127)*100</f>
        <v>-1.2778846904843655</v>
      </c>
      <c r="L127" s="63"/>
    </row>
    <row r="128" spans="2:12" x14ac:dyDescent="0.25">
      <c r="B128" s="278"/>
      <c r="C128" s="287"/>
      <c r="D128" s="19" t="s">
        <v>49</v>
      </c>
      <c r="E128" s="63">
        <v>0.49403073474803372</v>
      </c>
      <c r="F128" s="63">
        <v>0.67229366055094442</v>
      </c>
      <c r="G128" s="63">
        <v>0.91286994525078957</v>
      </c>
      <c r="H128" s="63">
        <v>0.64315022897609242</v>
      </c>
      <c r="I128" s="63">
        <v>0.65736601371035863</v>
      </c>
      <c r="J128" s="63">
        <f t="shared" si="18"/>
        <v>2.2103365736024116E-2</v>
      </c>
      <c r="K128" s="46">
        <f t="shared" si="30"/>
        <v>1.4215784734266212</v>
      </c>
      <c r="L128" s="63"/>
    </row>
    <row r="129" spans="2:12" x14ac:dyDescent="0.25">
      <c r="B129" s="278"/>
      <c r="C129" s="287"/>
      <c r="D129" s="19" t="s">
        <v>50</v>
      </c>
      <c r="E129" s="63">
        <v>0.57537528443811115</v>
      </c>
      <c r="F129" s="63">
        <v>0.70417578325678232</v>
      </c>
      <c r="G129" s="63">
        <v>0.75227709479558802</v>
      </c>
      <c r="H129" s="63">
        <v>0.76111373923567816</v>
      </c>
      <c r="I129" s="63">
        <v>0.67966720516552814</v>
      </c>
      <c r="J129" s="63">
        <f t="shared" si="18"/>
        <v>-0.10700967525818128</v>
      </c>
      <c r="K129" s="46">
        <f t="shared" si="30"/>
        <v>-8.1446534070150012</v>
      </c>
      <c r="L129" s="63"/>
    </row>
    <row r="130" spans="2:12" x14ac:dyDescent="0.25">
      <c r="B130" s="278"/>
      <c r="C130" s="287"/>
      <c r="D130" s="19" t="s">
        <v>51</v>
      </c>
      <c r="E130" s="63">
        <v>0.59746827588346618</v>
      </c>
      <c r="F130" s="63">
        <v>0.69624324513299973</v>
      </c>
      <c r="G130" s="63">
        <v>0.6937025885665129</v>
      </c>
      <c r="H130" s="63">
        <v>0.65782352420219836</v>
      </c>
      <c r="I130" s="63">
        <v>0.62698420489461748</v>
      </c>
      <c r="J130" s="63">
        <f t="shared" si="18"/>
        <v>-4.6880839880243719E-2</v>
      </c>
      <c r="K130" s="46">
        <f t="shared" si="30"/>
        <v>-3.0839319307580881</v>
      </c>
      <c r="L130" s="63"/>
    </row>
    <row r="131" spans="2:12" x14ac:dyDescent="0.25">
      <c r="B131" s="278"/>
      <c r="C131" s="287"/>
      <c r="D131" s="19" t="s">
        <v>52</v>
      </c>
      <c r="E131" s="63">
        <v>0.81553021391165881</v>
      </c>
      <c r="F131" s="63">
        <v>0.75891606917495691</v>
      </c>
      <c r="G131" s="63">
        <v>0.79788354563707575</v>
      </c>
      <c r="H131" s="63">
        <v>0.8012387088339713</v>
      </c>
      <c r="I131" s="63">
        <v>0.72339027125884969</v>
      </c>
      <c r="J131" s="63">
        <f t="shared" si="18"/>
        <v>-9.7160105617479564E-2</v>
      </c>
      <c r="K131" s="46">
        <f t="shared" si="30"/>
        <v>-7.784843757512161</v>
      </c>
      <c r="L131" s="63"/>
    </row>
    <row r="132" spans="2:12" x14ac:dyDescent="0.25">
      <c r="B132" s="278"/>
      <c r="C132" s="287"/>
      <c r="D132" s="19" t="s">
        <v>53</v>
      </c>
      <c r="E132" s="63">
        <v>0.55940282075619729</v>
      </c>
      <c r="F132" s="63">
        <v>0.5944274318903171</v>
      </c>
      <c r="G132" s="63">
        <v>0.61872473285630236</v>
      </c>
      <c r="H132" s="63">
        <v>0.64067594659468174</v>
      </c>
      <c r="I132" s="63">
        <v>0.61013984078301986</v>
      </c>
      <c r="J132" s="63">
        <f t="shared" si="18"/>
        <v>-4.7662325976130848E-2</v>
      </c>
      <c r="K132" s="46">
        <f t="shared" si="30"/>
        <v>-3.0536105811661884</v>
      </c>
      <c r="L132" s="63"/>
    </row>
    <row r="133" spans="2:12" x14ac:dyDescent="0.25">
      <c r="B133" s="278"/>
      <c r="C133" s="287"/>
      <c r="D133" s="19" t="s">
        <v>54</v>
      </c>
      <c r="E133" s="63">
        <v>0.70592494205814427</v>
      </c>
      <c r="F133" s="63">
        <v>0.78783877117467227</v>
      </c>
      <c r="G133" s="63">
        <v>0.85531648685236084</v>
      </c>
      <c r="H133" s="63">
        <v>0.8234794051661134</v>
      </c>
      <c r="I133" s="63">
        <v>0.83193239376507511</v>
      </c>
      <c r="J133" s="63">
        <f t="shared" si="18"/>
        <v>1.0264966611103654E-2</v>
      </c>
      <c r="K133" s="46">
        <f t="shared" si="30"/>
        <v>0.84529885989617082</v>
      </c>
      <c r="L133" s="22"/>
    </row>
    <row r="134" spans="2:12" x14ac:dyDescent="0.25">
      <c r="B134" s="278"/>
      <c r="C134" s="288"/>
      <c r="D134" s="23" t="s">
        <v>55</v>
      </c>
      <c r="E134" s="63">
        <v>0.47624128983352282</v>
      </c>
      <c r="F134" s="63">
        <v>0.76281245230863803</v>
      </c>
      <c r="G134" s="63">
        <v>0.69234173095006102</v>
      </c>
      <c r="H134" s="63">
        <v>0.66999912621504065</v>
      </c>
      <c r="I134" s="63">
        <v>0.51663074949528043</v>
      </c>
      <c r="J134" s="63">
        <f t="shared" si="18"/>
        <v>-0.2289083234871796</v>
      </c>
      <c r="K134" s="46">
        <f t="shared" si="30"/>
        <v>-15.336837671976022</v>
      </c>
      <c r="L134" s="47"/>
    </row>
    <row r="135" spans="2:12" x14ac:dyDescent="0.25">
      <c r="B135" s="278"/>
      <c r="C135" s="289" t="s">
        <v>39</v>
      </c>
      <c r="D135" s="67" t="s">
        <v>45</v>
      </c>
      <c r="E135" s="68">
        <v>121829.6</v>
      </c>
      <c r="F135" s="68">
        <v>125533.4</v>
      </c>
      <c r="G135" s="68">
        <v>127098</v>
      </c>
      <c r="H135" s="68">
        <v>125592</v>
      </c>
      <c r="I135" s="68">
        <v>128805.8</v>
      </c>
      <c r="J135" s="69">
        <f t="shared" si="18"/>
        <v>2.5589209503790178E-2</v>
      </c>
      <c r="K135" s="68">
        <f t="shared" ref="K135:K136" si="31">I135-H135</f>
        <v>3213.8000000000029</v>
      </c>
      <c r="L135" s="69">
        <f>I135/$I$135</f>
        <v>1</v>
      </c>
    </row>
    <row r="136" spans="2:12" x14ac:dyDescent="0.25">
      <c r="B136" s="278"/>
      <c r="C136" s="283"/>
      <c r="D136" s="26" t="s">
        <v>46</v>
      </c>
      <c r="E136" s="27">
        <v>43811</v>
      </c>
      <c r="F136" s="27">
        <v>45831</v>
      </c>
      <c r="G136" s="27">
        <v>46387.4</v>
      </c>
      <c r="H136" s="27">
        <v>44716</v>
      </c>
      <c r="I136" s="27">
        <v>46930.400000000001</v>
      </c>
      <c r="J136" s="36">
        <f t="shared" si="18"/>
        <v>4.9521424098756706E-2</v>
      </c>
      <c r="K136" s="27">
        <f t="shared" si="31"/>
        <v>2214.4000000000015</v>
      </c>
      <c r="L136" s="38">
        <f t="shared" ref="L136:L145" si="32">I136/$I$135</f>
        <v>0.36435005255974501</v>
      </c>
    </row>
    <row r="137" spans="2:12" x14ac:dyDescent="0.25">
      <c r="B137" s="278"/>
      <c r="C137" s="283"/>
      <c r="D137" s="4" t="s">
        <v>47</v>
      </c>
      <c r="E137" s="29">
        <v>37055.599999999999</v>
      </c>
      <c r="F137" s="29">
        <v>37515.199999999997</v>
      </c>
      <c r="G137" s="29">
        <v>37647.599999999999</v>
      </c>
      <c r="H137" s="29">
        <v>37514.6</v>
      </c>
      <c r="I137" s="29">
        <v>37612.6</v>
      </c>
      <c r="J137" s="76">
        <f>I137/H137-1</f>
        <v>2.6123162715316894E-3</v>
      </c>
      <c r="K137" s="29">
        <f>I137-H137</f>
        <v>98</v>
      </c>
      <c r="L137" s="77">
        <f t="shared" si="32"/>
        <v>0.29201014240041984</v>
      </c>
    </row>
    <row r="138" spans="2:12" x14ac:dyDescent="0.25">
      <c r="B138" s="278"/>
      <c r="C138" s="283"/>
      <c r="D138" s="4" t="s">
        <v>48</v>
      </c>
      <c r="E138" s="29">
        <v>827.2</v>
      </c>
      <c r="F138" s="29">
        <v>912</v>
      </c>
      <c r="G138" s="29">
        <v>912</v>
      </c>
      <c r="H138" s="29">
        <v>915.2</v>
      </c>
      <c r="I138" s="29">
        <v>905</v>
      </c>
      <c r="J138" s="76">
        <f t="shared" ref="J138:J145" si="33">I138/H138-1</f>
        <v>-1.1145104895104896E-2</v>
      </c>
      <c r="K138" s="29">
        <f t="shared" ref="K138:K145" si="34">I138-H138</f>
        <v>-10.200000000000045</v>
      </c>
      <c r="L138" s="77">
        <f t="shared" si="32"/>
        <v>7.0260811236761075E-3</v>
      </c>
    </row>
    <row r="139" spans="2:12" x14ac:dyDescent="0.25">
      <c r="B139" s="278"/>
      <c r="C139" s="283"/>
      <c r="D139" s="4" t="s">
        <v>49</v>
      </c>
      <c r="E139" s="29">
        <v>4562</v>
      </c>
      <c r="F139" s="29">
        <v>4504.8</v>
      </c>
      <c r="G139" s="29">
        <v>4409</v>
      </c>
      <c r="H139" s="29">
        <v>4616</v>
      </c>
      <c r="I139" s="29">
        <v>4610</v>
      </c>
      <c r="J139" s="76">
        <f t="shared" si="33"/>
        <v>-1.2998266897746857E-3</v>
      </c>
      <c r="K139" s="29">
        <f t="shared" si="34"/>
        <v>-6</v>
      </c>
      <c r="L139" s="77">
        <f t="shared" si="32"/>
        <v>3.5790313790217521E-2</v>
      </c>
    </row>
    <row r="140" spans="2:12" x14ac:dyDescent="0.25">
      <c r="B140" s="278"/>
      <c r="C140" s="283"/>
      <c r="D140" s="4" t="s">
        <v>50</v>
      </c>
      <c r="E140" s="29">
        <v>18287.400000000001</v>
      </c>
      <c r="F140" s="29">
        <v>19069.8</v>
      </c>
      <c r="G140" s="29">
        <v>19991.2</v>
      </c>
      <c r="H140" s="29">
        <v>20010.8</v>
      </c>
      <c r="I140" s="29">
        <v>20878.8</v>
      </c>
      <c r="J140" s="76">
        <f t="shared" si="33"/>
        <v>4.3376576648609833E-2</v>
      </c>
      <c r="K140" s="29">
        <f t="shared" si="34"/>
        <v>868</v>
      </c>
      <c r="L140" s="77">
        <f t="shared" si="32"/>
        <v>0.16209518515470575</v>
      </c>
    </row>
    <row r="141" spans="2:12" x14ac:dyDescent="0.25">
      <c r="B141" s="278"/>
      <c r="C141" s="283"/>
      <c r="D141" s="4" t="s">
        <v>51</v>
      </c>
      <c r="E141" s="29">
        <v>640.20000000000005</v>
      </c>
      <c r="F141" s="29">
        <v>663</v>
      </c>
      <c r="G141" s="29">
        <v>673</v>
      </c>
      <c r="H141" s="29">
        <v>673</v>
      </c>
      <c r="I141" s="29">
        <v>674.6</v>
      </c>
      <c r="J141" s="76">
        <f t="shared" si="33"/>
        <v>2.3774145616641817E-3</v>
      </c>
      <c r="K141" s="29">
        <f t="shared" si="34"/>
        <v>1.6000000000000227</v>
      </c>
      <c r="L141" s="77">
        <f t="shared" si="32"/>
        <v>5.2373417967203342E-3</v>
      </c>
    </row>
    <row r="142" spans="2:12" x14ac:dyDescent="0.25">
      <c r="B142" s="278"/>
      <c r="C142" s="283"/>
      <c r="D142" s="4" t="s">
        <v>52</v>
      </c>
      <c r="E142" s="29">
        <v>4251.3999999999996</v>
      </c>
      <c r="F142" s="29">
        <v>4791</v>
      </c>
      <c r="G142" s="29">
        <v>4797</v>
      </c>
      <c r="H142" s="29">
        <v>4863</v>
      </c>
      <c r="I142" s="29">
        <v>4635</v>
      </c>
      <c r="J142" s="76">
        <f t="shared" si="33"/>
        <v>-4.6884639111659521E-2</v>
      </c>
      <c r="K142" s="29">
        <f t="shared" si="34"/>
        <v>-228</v>
      </c>
      <c r="L142" s="77">
        <f t="shared" si="32"/>
        <v>3.5984404428993103E-2</v>
      </c>
    </row>
    <row r="143" spans="2:12" x14ac:dyDescent="0.25">
      <c r="B143" s="278"/>
      <c r="C143" s="283"/>
      <c r="D143" s="4" t="s">
        <v>53</v>
      </c>
      <c r="E143" s="29">
        <v>2573.4</v>
      </c>
      <c r="F143" s="29">
        <v>2845.8</v>
      </c>
      <c r="G143" s="29">
        <v>2773</v>
      </c>
      <c r="H143" s="29">
        <v>2679</v>
      </c>
      <c r="I143" s="29">
        <v>2991</v>
      </c>
      <c r="J143" s="76">
        <f t="shared" si="33"/>
        <v>0.1164613661814109</v>
      </c>
      <c r="K143" s="29">
        <f t="shared" si="34"/>
        <v>312</v>
      </c>
      <c r="L143" s="77">
        <f t="shared" si="32"/>
        <v>2.322100402311076E-2</v>
      </c>
    </row>
    <row r="144" spans="2:12" x14ac:dyDescent="0.25">
      <c r="B144" s="278"/>
      <c r="C144" s="283"/>
      <c r="D144" s="4" t="s">
        <v>54</v>
      </c>
      <c r="E144" s="29">
        <v>6412</v>
      </c>
      <c r="F144" s="29">
        <v>6319.8</v>
      </c>
      <c r="G144" s="29">
        <v>6415</v>
      </c>
      <c r="H144" s="29">
        <v>6497</v>
      </c>
      <c r="I144" s="29">
        <v>6455.4</v>
      </c>
      <c r="J144" s="40">
        <f t="shared" si="33"/>
        <v>-6.4029552100970388E-3</v>
      </c>
      <c r="K144" s="29">
        <f t="shared" si="34"/>
        <v>-41.600000000000364</v>
      </c>
      <c r="L144" s="42">
        <f t="shared" si="32"/>
        <v>5.011730838207596E-2</v>
      </c>
    </row>
    <row r="145" spans="2:12" x14ac:dyDescent="0.25">
      <c r="B145" s="279"/>
      <c r="C145" s="284"/>
      <c r="D145" s="32" t="s">
        <v>55</v>
      </c>
      <c r="E145" s="73">
        <v>3409.4</v>
      </c>
      <c r="F145" s="73">
        <v>3081</v>
      </c>
      <c r="G145" s="73">
        <v>3092.8</v>
      </c>
      <c r="H145" s="73">
        <v>3107.4</v>
      </c>
      <c r="I145" s="73">
        <v>3113</v>
      </c>
      <c r="J145" s="65">
        <f t="shared" si="33"/>
        <v>1.8021497071505355E-3</v>
      </c>
      <c r="K145" s="73">
        <f t="shared" si="34"/>
        <v>5.5999999999999091</v>
      </c>
      <c r="L145" s="56">
        <f t="shared" si="32"/>
        <v>2.4168166340335605E-2</v>
      </c>
    </row>
    <row r="146" spans="2:12" ht="6" customHeight="1" x14ac:dyDescent="0.25"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48"/>
    </row>
    <row r="147" spans="2:12" x14ac:dyDescent="0.25">
      <c r="B147" s="276" t="s">
        <v>57</v>
      </c>
      <c r="C147" s="276"/>
      <c r="D147" s="276"/>
      <c r="E147" s="276"/>
      <c r="F147" s="276"/>
      <c r="G147" s="276"/>
      <c r="H147" s="276"/>
      <c r="I147" s="276"/>
      <c r="J147" s="276"/>
      <c r="K147" s="276"/>
    </row>
    <row r="148" spans="2:12" x14ac:dyDescent="0.25">
      <c r="B148" s="64"/>
    </row>
    <row r="150" spans="2:12" ht="21.75" thickBot="1" x14ac:dyDescent="0.3">
      <c r="B150" s="277" t="s">
        <v>58</v>
      </c>
      <c r="C150" s="277"/>
      <c r="D150" s="277"/>
      <c r="E150" s="277"/>
      <c r="F150" s="277"/>
      <c r="G150" s="277"/>
      <c r="H150" s="277"/>
      <c r="I150" s="277"/>
      <c r="J150" s="277"/>
      <c r="K150" s="277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0" t="s">
        <v>44</v>
      </c>
      <c r="C153" s="285" t="s">
        <v>8</v>
      </c>
      <c r="D153" s="67" t="s">
        <v>45</v>
      </c>
      <c r="E153" s="68">
        <v>2335438</v>
      </c>
      <c r="F153" s="68">
        <v>4760117</v>
      </c>
      <c r="G153" s="68">
        <v>5189113</v>
      </c>
      <c r="H153" s="68">
        <v>5483293</v>
      </c>
      <c r="I153" s="68">
        <v>5451268</v>
      </c>
      <c r="J153" s="69">
        <f>I153/H153-1</f>
        <v>-5.8404684921998795E-3</v>
      </c>
      <c r="K153" s="68">
        <f>I153-H153</f>
        <v>-32025</v>
      </c>
      <c r="L153" s="69">
        <f>I153/$I$153</f>
        <v>1</v>
      </c>
    </row>
    <row r="154" spans="2:12" x14ac:dyDescent="0.25">
      <c r="B154" s="278"/>
      <c r="C154" s="280"/>
      <c r="D154" s="15" t="s">
        <v>46</v>
      </c>
      <c r="E154" s="16">
        <v>881045</v>
      </c>
      <c r="F154" s="16">
        <v>1757098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78"/>
      <c r="C155" s="280"/>
      <c r="D155" s="19" t="s">
        <v>47</v>
      </c>
      <c r="E155" s="20">
        <v>492258</v>
      </c>
      <c r="F155" s="20">
        <v>1245331</v>
      </c>
      <c r="G155" s="20">
        <v>1320376</v>
      </c>
      <c r="H155" s="20">
        <v>1387795</v>
      </c>
      <c r="I155" s="20">
        <v>1421549</v>
      </c>
      <c r="J155" s="63">
        <f>I155/H155-1</f>
        <v>2.4322036035581585E-2</v>
      </c>
      <c r="K155" s="20">
        <f>I155-H155</f>
        <v>33754</v>
      </c>
      <c r="L155" s="63">
        <f t="shared" si="37"/>
        <v>0.26077400707505116</v>
      </c>
    </row>
    <row r="156" spans="2:12" x14ac:dyDescent="0.25">
      <c r="B156" s="278"/>
      <c r="C156" s="280"/>
      <c r="D156" s="19" t="s">
        <v>48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63">
        <f t="shared" ref="J156:J218" si="38">I156/H156-1</f>
        <v>-1.3673392377527738E-2</v>
      </c>
      <c r="K156" s="20">
        <f t="shared" ref="K156:K185" si="39">I156-H156</f>
        <v>-616</v>
      </c>
      <c r="L156" s="63">
        <f t="shared" si="37"/>
        <v>8.1513145198511619E-3</v>
      </c>
    </row>
    <row r="157" spans="2:12" x14ac:dyDescent="0.25">
      <c r="B157" s="278"/>
      <c r="C157" s="280"/>
      <c r="D157" s="19" t="s">
        <v>49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63">
        <f t="shared" si="38"/>
        <v>-0.1862362845904354</v>
      </c>
      <c r="K157" s="20">
        <f t="shared" si="39"/>
        <v>-43180</v>
      </c>
      <c r="L157" s="63">
        <f t="shared" si="37"/>
        <v>3.461139683464471E-2</v>
      </c>
    </row>
    <row r="158" spans="2:12" x14ac:dyDescent="0.25">
      <c r="B158" s="278"/>
      <c r="C158" s="280"/>
      <c r="D158" s="19" t="s">
        <v>50</v>
      </c>
      <c r="E158" s="20">
        <v>354204</v>
      </c>
      <c r="F158" s="20">
        <v>710789</v>
      </c>
      <c r="G158" s="20">
        <v>800263</v>
      </c>
      <c r="H158" s="20">
        <v>915958</v>
      </c>
      <c r="I158" s="20">
        <v>937396</v>
      </c>
      <c r="J158" s="63">
        <f t="shared" si="38"/>
        <v>2.3405003286176784E-2</v>
      </c>
      <c r="K158" s="20">
        <f t="shared" si="39"/>
        <v>21438</v>
      </c>
      <c r="L158" s="63">
        <f t="shared" si="37"/>
        <v>0.17195925791944186</v>
      </c>
    </row>
    <row r="159" spans="2:12" x14ac:dyDescent="0.25">
      <c r="B159" s="278"/>
      <c r="C159" s="280"/>
      <c r="D159" s="19" t="s">
        <v>51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63">
        <f t="shared" si="38"/>
        <v>-1.3992472293859359E-2</v>
      </c>
      <c r="K159" s="20">
        <f t="shared" si="39"/>
        <v>-803</v>
      </c>
      <c r="L159" s="63">
        <f t="shared" si="37"/>
        <v>1.0380153755052952E-2</v>
      </c>
    </row>
    <row r="160" spans="2:12" x14ac:dyDescent="0.25">
      <c r="B160" s="278"/>
      <c r="C160" s="280"/>
      <c r="D160" s="19" t="s">
        <v>52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63">
        <f t="shared" si="38"/>
        <v>4.8179773025682993E-2</v>
      </c>
      <c r="K160" s="20">
        <f t="shared" si="39"/>
        <v>11522</v>
      </c>
      <c r="L160" s="63">
        <f t="shared" si="37"/>
        <v>4.5983429910252074E-2</v>
      </c>
    </row>
    <row r="161" spans="2:12" x14ac:dyDescent="0.25">
      <c r="B161" s="278"/>
      <c r="C161" s="280"/>
      <c r="D161" s="19" t="s">
        <v>53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63">
        <f t="shared" si="38"/>
        <v>0.12856669342310711</v>
      </c>
      <c r="K161" s="20">
        <f t="shared" si="39"/>
        <v>32194</v>
      </c>
      <c r="L161" s="63">
        <f t="shared" si="37"/>
        <v>5.184133306232605E-2</v>
      </c>
    </row>
    <row r="162" spans="2:12" x14ac:dyDescent="0.25">
      <c r="B162" s="278"/>
      <c r="C162" s="280"/>
      <c r="D162" s="19" t="s">
        <v>54</v>
      </c>
      <c r="E162" s="20">
        <v>140346</v>
      </c>
      <c r="F162" s="20">
        <v>257142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78"/>
      <c r="C163" s="281"/>
      <c r="D163" s="23" t="s">
        <v>55</v>
      </c>
      <c r="E163" s="71">
        <v>4742835</v>
      </c>
      <c r="F163" s="71">
        <v>9631671</v>
      </c>
      <c r="G163" s="71">
        <v>10501532</v>
      </c>
      <c r="H163" s="71">
        <v>11094999</v>
      </c>
      <c r="I163" s="71">
        <v>11025993</v>
      </c>
      <c r="J163" s="47">
        <f t="shared" si="38"/>
        <v>-6.2195589201945456E-3</v>
      </c>
      <c r="K163" s="71">
        <f t="shared" si="39"/>
        <v>-69006</v>
      </c>
      <c r="L163" s="47">
        <f t="shared" si="37"/>
        <v>2.02264739139591</v>
      </c>
    </row>
    <row r="164" spans="2:12" x14ac:dyDescent="0.25">
      <c r="B164" s="278"/>
      <c r="C164" s="282" t="s">
        <v>18</v>
      </c>
      <c r="D164" s="67" t="s">
        <v>45</v>
      </c>
      <c r="E164" s="68">
        <v>2347681</v>
      </c>
      <c r="F164" s="68">
        <v>4835278</v>
      </c>
      <c r="G164" s="68">
        <v>5281667</v>
      </c>
      <c r="H164" s="68">
        <v>5579982</v>
      </c>
      <c r="I164" s="68">
        <v>5548336</v>
      </c>
      <c r="J164" s="69">
        <f>I164/H164-1</f>
        <v>-5.6713444595341E-3</v>
      </c>
      <c r="K164" s="68">
        <f>I164-H164</f>
        <v>-31646</v>
      </c>
      <c r="L164" s="69">
        <f t="shared" ref="L164:L174" si="40">I164/$I$164</f>
        <v>1</v>
      </c>
    </row>
    <row r="165" spans="2:12" x14ac:dyDescent="0.25">
      <c r="B165" s="278"/>
      <c r="C165" s="283"/>
      <c r="D165" s="26" t="s">
        <v>46</v>
      </c>
      <c r="E165" s="27">
        <v>886032</v>
      </c>
      <c r="F165" s="27">
        <v>1785420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78"/>
      <c r="C166" s="283"/>
      <c r="D166" s="4" t="s">
        <v>47</v>
      </c>
      <c r="E166" s="29">
        <v>494807</v>
      </c>
      <c r="F166" s="29">
        <v>1266939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78"/>
      <c r="C167" s="283"/>
      <c r="D167" s="4" t="s">
        <v>48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78"/>
      <c r="C168" s="283"/>
      <c r="D168" s="4" t="s">
        <v>49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78"/>
      <c r="C169" s="283"/>
      <c r="D169" s="4" t="s">
        <v>50</v>
      </c>
      <c r="E169" s="29">
        <v>355287</v>
      </c>
      <c r="F169" s="29">
        <v>721139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78"/>
      <c r="C170" s="283"/>
      <c r="D170" s="4" t="s">
        <v>51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78"/>
      <c r="C171" s="283"/>
      <c r="D171" s="4" t="s">
        <v>52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78"/>
      <c r="C172" s="283"/>
      <c r="D172" s="4" t="s">
        <v>53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78"/>
      <c r="C173" s="283"/>
      <c r="D173" s="4" t="s">
        <v>54</v>
      </c>
      <c r="E173" s="29">
        <v>141329</v>
      </c>
      <c r="F173" s="29">
        <v>261669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78"/>
      <c r="C174" s="284"/>
      <c r="D174" s="32" t="s">
        <v>55</v>
      </c>
      <c r="E174" s="73">
        <v>4767595</v>
      </c>
      <c r="F174" s="73">
        <v>9783601</v>
      </c>
      <c r="G174" s="73">
        <v>10688910</v>
      </c>
      <c r="H174" s="73">
        <v>11290356</v>
      </c>
      <c r="I174" s="73">
        <v>11221902</v>
      </c>
      <c r="J174" s="74">
        <f t="shared" si="43"/>
        <v>-6.063050624798727E-3</v>
      </c>
      <c r="K174" s="73">
        <f t="shared" si="44"/>
        <v>-68454</v>
      </c>
      <c r="L174" s="56">
        <f t="shared" si="40"/>
        <v>2.0225707311165007</v>
      </c>
    </row>
    <row r="175" spans="2:12" x14ac:dyDescent="0.25">
      <c r="B175" s="278"/>
      <c r="C175" s="285" t="s">
        <v>21</v>
      </c>
      <c r="D175" s="67" t="s">
        <v>45</v>
      </c>
      <c r="E175" s="68">
        <v>13903380</v>
      </c>
      <c r="F175" s="68">
        <v>31413157</v>
      </c>
      <c r="G175" s="68">
        <v>34492002</v>
      </c>
      <c r="H175" s="68">
        <v>36085760</v>
      </c>
      <c r="I175" s="68">
        <v>34978337</v>
      </c>
      <c r="J175" s="69">
        <f t="shared" si="38"/>
        <v>-3.0688642833073265E-2</v>
      </c>
      <c r="K175" s="68">
        <f t="shared" si="39"/>
        <v>-1107423</v>
      </c>
      <c r="L175" s="69">
        <f>I175/$I$175</f>
        <v>1</v>
      </c>
    </row>
    <row r="176" spans="2:12" x14ac:dyDescent="0.25">
      <c r="B176" s="278"/>
      <c r="C176" s="280"/>
      <c r="D176" s="15" t="s">
        <v>46</v>
      </c>
      <c r="E176" s="16">
        <v>5763674</v>
      </c>
      <c r="F176" s="16">
        <v>12632443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78"/>
      <c r="C177" s="280"/>
      <c r="D177" s="19" t="s">
        <v>47</v>
      </c>
      <c r="E177" s="20">
        <v>3367162</v>
      </c>
      <c r="F177" s="20">
        <v>8870774</v>
      </c>
      <c r="G177" s="20">
        <v>9740327</v>
      </c>
      <c r="H177" s="20">
        <v>10013119</v>
      </c>
      <c r="I177" s="20">
        <v>9994134</v>
      </c>
      <c r="J177" s="63">
        <f t="shared" si="38"/>
        <v>-1.8960126210424422E-3</v>
      </c>
      <c r="K177" s="20">
        <f t="shared" si="39"/>
        <v>-18985</v>
      </c>
      <c r="L177" s="63">
        <f t="shared" si="45"/>
        <v>0.28572353225369174</v>
      </c>
    </row>
    <row r="178" spans="2:12" x14ac:dyDescent="0.25">
      <c r="B178" s="278"/>
      <c r="C178" s="280"/>
      <c r="D178" s="19" t="s">
        <v>48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63">
        <f t="shared" si="38"/>
        <v>2.3728303921365379E-2</v>
      </c>
      <c r="K178" s="20">
        <f t="shared" si="39"/>
        <v>4577</v>
      </c>
      <c r="L178" s="63">
        <f t="shared" si="45"/>
        <v>5.6454656492102529E-3</v>
      </c>
    </row>
    <row r="179" spans="2:12" x14ac:dyDescent="0.25">
      <c r="B179" s="278"/>
      <c r="C179" s="280"/>
      <c r="D179" s="19" t="s">
        <v>49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63">
        <f t="shared" si="38"/>
        <v>-0.1895498433615026</v>
      </c>
      <c r="K179" s="20">
        <f t="shared" si="39"/>
        <v>-258056</v>
      </c>
      <c r="L179" s="63">
        <f t="shared" si="45"/>
        <v>3.1544066831993754E-2</v>
      </c>
    </row>
    <row r="180" spans="2:12" x14ac:dyDescent="0.25">
      <c r="B180" s="278"/>
      <c r="C180" s="280"/>
      <c r="D180" s="19" t="s">
        <v>50</v>
      </c>
      <c r="E180" s="20">
        <v>1967362</v>
      </c>
      <c r="F180" s="20">
        <v>4353970</v>
      </c>
      <c r="G180" s="20">
        <v>5136286</v>
      </c>
      <c r="H180" s="20">
        <v>5762502</v>
      </c>
      <c r="I180" s="20">
        <v>5666416</v>
      </c>
      <c r="J180" s="63">
        <f t="shared" si="38"/>
        <v>-1.6674354299573313E-2</v>
      </c>
      <c r="K180" s="20">
        <f t="shared" si="39"/>
        <v>-96086</v>
      </c>
      <c r="L180" s="63">
        <f t="shared" si="45"/>
        <v>0.16199786742291378</v>
      </c>
    </row>
    <row r="181" spans="2:12" x14ac:dyDescent="0.25">
      <c r="B181" s="278"/>
      <c r="C181" s="280"/>
      <c r="D181" s="19" t="s">
        <v>51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63">
        <f t="shared" si="38"/>
        <v>1.4379514116875658E-3</v>
      </c>
      <c r="K181" s="20">
        <f t="shared" si="39"/>
        <v>219</v>
      </c>
      <c r="L181" s="63">
        <f t="shared" si="45"/>
        <v>4.3603845431530947E-3</v>
      </c>
    </row>
    <row r="182" spans="2:12" x14ac:dyDescent="0.25">
      <c r="B182" s="278"/>
      <c r="C182" s="280"/>
      <c r="D182" s="19" t="s">
        <v>52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63">
        <f t="shared" si="38"/>
        <v>-2.8941838334156755E-2</v>
      </c>
      <c r="K182" s="20">
        <f t="shared" si="39"/>
        <v>-42061</v>
      </c>
      <c r="L182" s="63">
        <f t="shared" si="45"/>
        <v>4.0345914672844513E-2</v>
      </c>
    </row>
    <row r="183" spans="2:12" x14ac:dyDescent="0.25">
      <c r="B183" s="278"/>
      <c r="C183" s="280"/>
      <c r="D183" s="19" t="s">
        <v>53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63">
        <f t="shared" si="38"/>
        <v>5.5037772364719739E-2</v>
      </c>
      <c r="K183" s="20">
        <f t="shared" si="39"/>
        <v>32107</v>
      </c>
      <c r="L183" s="63">
        <f t="shared" si="45"/>
        <v>1.7595747905339239E-2</v>
      </c>
    </row>
    <row r="184" spans="2:12" x14ac:dyDescent="0.25">
      <c r="B184" s="278"/>
      <c r="C184" s="280"/>
      <c r="D184" s="19" t="s">
        <v>54</v>
      </c>
      <c r="E184" s="20">
        <v>774989</v>
      </c>
      <c r="F184" s="20">
        <v>1753173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78"/>
      <c r="C185" s="281"/>
      <c r="D185" s="23" t="s">
        <v>55</v>
      </c>
      <c r="E185" s="71">
        <v>28127038</v>
      </c>
      <c r="F185" s="71">
        <v>63448755</v>
      </c>
      <c r="G185" s="71">
        <v>69765232</v>
      </c>
      <c r="H185" s="71">
        <v>72907219</v>
      </c>
      <c r="I185" s="71">
        <v>70667483</v>
      </c>
      <c r="J185" s="47">
        <f t="shared" si="38"/>
        <v>-3.0720359804150554E-2</v>
      </c>
      <c r="K185" s="71">
        <f t="shared" si="39"/>
        <v>-2239736</v>
      </c>
      <c r="L185" s="47">
        <f t="shared" si="45"/>
        <v>2.0203214063607429</v>
      </c>
    </row>
    <row r="186" spans="2:12" x14ac:dyDescent="0.25">
      <c r="B186" s="278"/>
      <c r="C186" s="282" t="s">
        <v>22</v>
      </c>
      <c r="D186" s="67" t="s">
        <v>45</v>
      </c>
      <c r="E186" s="75">
        <f t="shared" ref="E186:I187" si="46">E175/E153</f>
        <v>5.9532216226677823</v>
      </c>
      <c r="F186" s="75">
        <f t="shared" si="46"/>
        <v>6.5992405228695006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9">
        <f t="shared" si="38"/>
        <v>-2.4994151897520189E-2</v>
      </c>
      <c r="K186" s="75">
        <f t="shared" ref="K186:K187" si="47">(I186-H186)</f>
        <v>-0.16448746524715308</v>
      </c>
      <c r="L186" s="69"/>
    </row>
    <row r="187" spans="2:12" x14ac:dyDescent="0.25">
      <c r="B187" s="278"/>
      <c r="C187" s="283"/>
      <c r="D187" s="26" t="s">
        <v>46</v>
      </c>
      <c r="E187" s="37">
        <f t="shared" si="46"/>
        <v>6.5418610854156141</v>
      </c>
      <c r="F187" s="37">
        <f t="shared" si="46"/>
        <v>7.1893787369856437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78"/>
      <c r="C188" s="283"/>
      <c r="D188" s="4" t="s">
        <v>47</v>
      </c>
      <c r="E188" s="41">
        <f>E177/E155</f>
        <v>6.8402382490482632</v>
      </c>
      <c r="F188" s="41">
        <f>F177/F155</f>
        <v>7.1232258732818821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78"/>
      <c r="C189" s="283"/>
      <c r="D189" s="4" t="s">
        <v>48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78"/>
      <c r="C190" s="283"/>
      <c r="D190" s="4" t="s">
        <v>49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78"/>
      <c r="C191" s="283"/>
      <c r="D191" s="4" t="s">
        <v>50</v>
      </c>
      <c r="E191" s="41">
        <f t="shared" si="48"/>
        <v>5.5543189800228117</v>
      </c>
      <c r="F191" s="41">
        <f t="shared" si="48"/>
        <v>6.1255449929585293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78"/>
      <c r="C192" s="283"/>
      <c r="D192" s="4" t="s">
        <v>51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78"/>
      <c r="C193" s="283"/>
      <c r="D193" s="4" t="s">
        <v>52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78"/>
      <c r="C194" s="283"/>
      <c r="D194" s="4" t="s">
        <v>53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78"/>
      <c r="C195" s="283"/>
      <c r="D195" s="4" t="s">
        <v>54</v>
      </c>
      <c r="E195" s="41">
        <f t="shared" si="48"/>
        <v>5.5219885141008653</v>
      </c>
      <c r="F195" s="41">
        <f t="shared" si="48"/>
        <v>6.8179177263924213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78"/>
      <c r="C196" s="284"/>
      <c r="D196" s="32" t="s">
        <v>55</v>
      </c>
      <c r="E196" s="79">
        <f t="shared" si="48"/>
        <v>5.9304272655489809</v>
      </c>
      <c r="F196" s="79">
        <f t="shared" si="48"/>
        <v>6.5875126963950494</v>
      </c>
      <c r="G196" s="79">
        <f t="shared" si="48"/>
        <v>6.643338514799555</v>
      </c>
      <c r="H196" s="79">
        <f t="shared" si="48"/>
        <v>6.5711785102459226</v>
      </c>
      <c r="I196" s="79">
        <f t="shared" si="48"/>
        <v>6.4091717634865173</v>
      </c>
      <c r="J196" s="74">
        <f t="shared" si="38"/>
        <v>-2.4654138752554178E-2</v>
      </c>
      <c r="K196" s="79">
        <f t="shared" si="49"/>
        <v>-0.1620067467594053</v>
      </c>
      <c r="L196" s="56"/>
    </row>
    <row r="197" spans="2:12" x14ac:dyDescent="0.25">
      <c r="B197" s="278"/>
      <c r="C197" s="286" t="s">
        <v>36</v>
      </c>
      <c r="D197" s="67" t="s">
        <v>45</v>
      </c>
      <c r="E197" s="69">
        <v>0.46071549284573426</v>
      </c>
      <c r="F197" s="69">
        <v>0.6956420710121819</v>
      </c>
      <c r="G197" s="69">
        <v>0.75278316087982655</v>
      </c>
      <c r="H197" s="69">
        <v>0.77385542737868784</v>
      </c>
      <c r="I197" s="69">
        <v>0.76271640953782749</v>
      </c>
      <c r="J197" s="69">
        <f t="shared" si="38"/>
        <v>-1.4394184555365896E-2</v>
      </c>
      <c r="K197" s="75">
        <f>(I197-H197)*100</f>
        <v>-1.1139017840860355</v>
      </c>
      <c r="L197" s="69"/>
    </row>
    <row r="198" spans="2:12" x14ac:dyDescent="0.25">
      <c r="B198" s="278"/>
      <c r="C198" s="287"/>
      <c r="D198" s="15" t="s">
        <v>46</v>
      </c>
      <c r="E198" s="18">
        <v>0.53007392392769836</v>
      </c>
      <c r="F198" s="18">
        <v>0.78235558932652216</v>
      </c>
      <c r="G198" s="18">
        <v>0.81137456860272439</v>
      </c>
      <c r="H198" s="18">
        <v>0.81303171930090867</v>
      </c>
      <c r="I198" s="18">
        <v>0.79492109395832511</v>
      </c>
      <c r="J198" s="18">
        <f t="shared" si="38"/>
        <v>-2.2275422855772664E-2</v>
      </c>
      <c r="K198" s="44">
        <f t="shared" ref="K198" si="50">(I198-H198)*100</f>
        <v>-1.8110625342583564</v>
      </c>
      <c r="L198" s="18"/>
    </row>
    <row r="199" spans="2:12" x14ac:dyDescent="0.25">
      <c r="B199" s="278"/>
      <c r="C199" s="287"/>
      <c r="D199" s="19" t="s">
        <v>47</v>
      </c>
      <c r="E199" s="63">
        <v>0.38237984856351559</v>
      </c>
      <c r="F199" s="63">
        <v>0.63554446972310374</v>
      </c>
      <c r="G199" s="63">
        <v>0.7120968992437916</v>
      </c>
      <c r="H199" s="63">
        <v>0.72338395178807657</v>
      </c>
      <c r="I199" s="63">
        <v>0.73569515745498237</v>
      </c>
      <c r="J199" s="63">
        <f t="shared" si="38"/>
        <v>1.7018909026768725E-2</v>
      </c>
      <c r="K199" s="46">
        <f>(I199-H199)*100</f>
        <v>1.23112056669058</v>
      </c>
      <c r="L199" s="63"/>
    </row>
    <row r="200" spans="2:12" x14ac:dyDescent="0.25">
      <c r="B200" s="278"/>
      <c r="C200" s="287"/>
      <c r="D200" s="19" t="s">
        <v>48</v>
      </c>
      <c r="E200" s="63">
        <v>0.40408330264719122</v>
      </c>
      <c r="F200" s="63">
        <v>0.53778304538949095</v>
      </c>
      <c r="G200" s="63">
        <v>0.55483289211938058</v>
      </c>
      <c r="H200" s="63">
        <v>0.58551125843092255</v>
      </c>
      <c r="I200" s="63">
        <v>0.59322446331044176</v>
      </c>
      <c r="J200" s="63">
        <f t="shared" si="38"/>
        <v>1.3173452719234424E-2</v>
      </c>
      <c r="K200" s="46">
        <f t="shared" ref="K200:K207" si="51">(I200-H200)*100</f>
        <v>0.77132048795192087</v>
      </c>
      <c r="L200" s="63"/>
    </row>
    <row r="201" spans="2:12" x14ac:dyDescent="0.25">
      <c r="B201" s="278"/>
      <c r="C201" s="287"/>
      <c r="D201" s="19" t="s">
        <v>49</v>
      </c>
      <c r="E201" s="63">
        <v>0.28621210694206145</v>
      </c>
      <c r="F201" s="63">
        <v>0.60938004840462912</v>
      </c>
      <c r="G201" s="63">
        <v>0.61609450810074784</v>
      </c>
      <c r="H201" s="63">
        <v>0.84038066713662607</v>
      </c>
      <c r="I201" s="63">
        <v>0.65487464685073948</v>
      </c>
      <c r="J201" s="63">
        <f t="shared" si="38"/>
        <v>-0.22074046624364774</v>
      </c>
      <c r="K201" s="46">
        <f t="shared" si="51"/>
        <v>-18.55060202858866</v>
      </c>
      <c r="L201" s="63"/>
    </row>
    <row r="202" spans="2:12" x14ac:dyDescent="0.25">
      <c r="B202" s="278"/>
      <c r="C202" s="287"/>
      <c r="D202" s="19" t="s">
        <v>50</v>
      </c>
      <c r="E202" s="63">
        <v>0.48615455783025679</v>
      </c>
      <c r="F202" s="63">
        <v>0.64956278782215049</v>
      </c>
      <c r="G202" s="63">
        <v>0.73256253105658276</v>
      </c>
      <c r="H202" s="63">
        <v>0.78559211607973245</v>
      </c>
      <c r="I202" s="63">
        <v>0.77515282700025978</v>
      </c>
      <c r="J202" s="63">
        <f t="shared" si="38"/>
        <v>-1.3288434119689052E-2</v>
      </c>
      <c r="K202" s="46">
        <f t="shared" si="51"/>
        <v>-1.0439289079472669</v>
      </c>
      <c r="L202" s="63"/>
    </row>
    <row r="203" spans="2:12" x14ac:dyDescent="0.25">
      <c r="B203" s="278"/>
      <c r="C203" s="287"/>
      <c r="D203" s="19" t="s">
        <v>51</v>
      </c>
      <c r="E203" s="63">
        <v>0.42945341263098274</v>
      </c>
      <c r="F203" s="63">
        <v>0.57741590694750078</v>
      </c>
      <c r="G203" s="63">
        <v>0.61259601883208059</v>
      </c>
      <c r="H203" s="63">
        <v>0.6183064169082243</v>
      </c>
      <c r="I203" s="63">
        <v>0.62089193755215866</v>
      </c>
      <c r="J203" s="63">
        <f t="shared" si="38"/>
        <v>4.1816170319934898E-3</v>
      </c>
      <c r="K203" s="46">
        <f t="shared" si="51"/>
        <v>0.25855206439343581</v>
      </c>
      <c r="L203" s="63"/>
    </row>
    <row r="204" spans="2:12" x14ac:dyDescent="0.25">
      <c r="B204" s="278"/>
      <c r="C204" s="287"/>
      <c r="D204" s="19" t="s">
        <v>52</v>
      </c>
      <c r="E204" s="63">
        <v>0.70336128458075009</v>
      </c>
      <c r="F204" s="63">
        <v>0.8015089072176752</v>
      </c>
      <c r="G204" s="63">
        <v>0.82779844332469787</v>
      </c>
      <c r="H204" s="63">
        <v>0.82775664662909765</v>
      </c>
      <c r="I204" s="63">
        <v>0.81840355885878524</v>
      </c>
      <c r="J204" s="63">
        <f t="shared" si="38"/>
        <v>-1.1299320649856837E-2</v>
      </c>
      <c r="K204" s="46">
        <f t="shared" si="51"/>
        <v>-0.93530877703124071</v>
      </c>
      <c r="L204" s="63"/>
    </row>
    <row r="205" spans="2:12" x14ac:dyDescent="0.25">
      <c r="B205" s="278"/>
      <c r="C205" s="287"/>
      <c r="D205" s="19" t="s">
        <v>53</v>
      </c>
      <c r="E205" s="63">
        <v>0.43287194104141685</v>
      </c>
      <c r="F205" s="63">
        <v>0.55540181632567553</v>
      </c>
      <c r="G205" s="63">
        <v>0.57078552018499329</v>
      </c>
      <c r="H205" s="63">
        <v>0.58707862058971227</v>
      </c>
      <c r="I205" s="63">
        <v>0.63035262548776616</v>
      </c>
      <c r="J205" s="63">
        <f t="shared" si="38"/>
        <v>7.3710749089424876E-2</v>
      </c>
      <c r="K205" s="46">
        <f t="shared" si="51"/>
        <v>4.3274004898053882</v>
      </c>
      <c r="L205" s="63"/>
    </row>
    <row r="206" spans="2:12" x14ac:dyDescent="0.25">
      <c r="B206" s="278"/>
      <c r="C206" s="287"/>
      <c r="D206" s="19" t="s">
        <v>54</v>
      </c>
      <c r="E206" s="63">
        <v>0.48201408869433904</v>
      </c>
      <c r="F206" s="63">
        <v>0.74895069673736636</v>
      </c>
      <c r="G206" s="63">
        <v>0.81783519993171871</v>
      </c>
      <c r="H206" s="63">
        <v>0.84626026183947245</v>
      </c>
      <c r="I206" s="63">
        <v>0.84894608892196821</v>
      </c>
      <c r="J206" s="63">
        <f t="shared" si="38"/>
        <v>3.173760134568715E-3</v>
      </c>
      <c r="K206" s="46">
        <f t="shared" si="51"/>
        <v>0.2685827082495762</v>
      </c>
      <c r="L206" s="22"/>
    </row>
    <row r="207" spans="2:12" x14ac:dyDescent="0.25">
      <c r="B207" s="278"/>
      <c r="C207" s="288"/>
      <c r="D207" s="23" t="s">
        <v>55</v>
      </c>
      <c r="E207" s="63">
        <v>26.908641616257476</v>
      </c>
      <c r="F207" s="63">
        <v>54.155969692546812</v>
      </c>
      <c r="G207" s="63">
        <v>62.212065167958194</v>
      </c>
      <c r="H207" s="63">
        <v>64.343032666079495</v>
      </c>
      <c r="I207" s="63">
        <v>62.365896191988249</v>
      </c>
      <c r="J207" s="63">
        <f t="shared" si="38"/>
        <v>-3.0728058535132718E-2</v>
      </c>
      <c r="K207" s="46">
        <f t="shared" si="51"/>
        <v>-197.7136474091246</v>
      </c>
      <c r="L207" s="47"/>
    </row>
    <row r="208" spans="2:12" x14ac:dyDescent="0.25">
      <c r="B208" s="278"/>
      <c r="C208" s="289" t="s">
        <v>59</v>
      </c>
      <c r="D208" s="67" t="s">
        <v>45</v>
      </c>
      <c r="E208" s="68">
        <v>82456</v>
      </c>
      <c r="F208" s="68">
        <v>123696</v>
      </c>
      <c r="G208" s="68">
        <v>125536</v>
      </c>
      <c r="H208" s="68">
        <v>135046</v>
      </c>
      <c r="I208" s="68">
        <v>125647</v>
      </c>
      <c r="J208" s="69">
        <f t="shared" si="38"/>
        <v>-6.9598507175332891E-2</v>
      </c>
      <c r="K208" s="68">
        <f t="shared" ref="K208:K209" si="52">I208-H208</f>
        <v>-9399</v>
      </c>
      <c r="L208" s="69">
        <f t="shared" ref="L208:L218" si="53">I208/$I$208</f>
        <v>1</v>
      </c>
    </row>
    <row r="209" spans="2:12" x14ac:dyDescent="0.25">
      <c r="B209" s="278"/>
      <c r="C209" s="283"/>
      <c r="D209" s="26" t="s">
        <v>46</v>
      </c>
      <c r="E209" s="27">
        <v>29697</v>
      </c>
      <c r="F209" s="27">
        <v>44233</v>
      </c>
      <c r="G209" s="27">
        <v>45902</v>
      </c>
      <c r="H209" s="27">
        <v>49468</v>
      </c>
      <c r="I209" s="27">
        <v>45191</v>
      </c>
      <c r="J209" s="36">
        <f t="shared" si="38"/>
        <v>-8.645993369450955E-2</v>
      </c>
      <c r="K209" s="27">
        <f t="shared" si="52"/>
        <v>-4277</v>
      </c>
      <c r="L209" s="38">
        <f t="shared" si="53"/>
        <v>0.3596663668850032</v>
      </c>
    </row>
    <row r="210" spans="2:12" x14ac:dyDescent="0.25">
      <c r="B210" s="278"/>
      <c r="C210" s="283"/>
      <c r="D210" s="4" t="s">
        <v>47</v>
      </c>
      <c r="E210" s="29">
        <v>24064</v>
      </c>
      <c r="F210" s="29">
        <v>38225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78"/>
      <c r="C211" s="283"/>
      <c r="D211" s="4" t="s">
        <v>48</v>
      </c>
      <c r="E211" s="29">
        <v>669</v>
      </c>
      <c r="F211" s="29">
        <v>857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78"/>
      <c r="C212" s="283"/>
      <c r="D212" s="4" t="s">
        <v>49</v>
      </c>
      <c r="E212" s="29">
        <v>4012</v>
      </c>
      <c r="F212" s="29">
        <v>4562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78"/>
      <c r="C213" s="283"/>
      <c r="D213" s="4" t="s">
        <v>50</v>
      </c>
      <c r="E213" s="29">
        <v>11050</v>
      </c>
      <c r="F213" s="29">
        <v>18364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78"/>
      <c r="C214" s="283"/>
      <c r="D214" s="4" t="s">
        <v>51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78"/>
      <c r="C215" s="283"/>
      <c r="D215" s="4" t="s">
        <v>52</v>
      </c>
      <c r="E215" s="29">
        <v>2908</v>
      </c>
      <c r="F215" s="29">
        <v>4497</v>
      </c>
      <c r="G215" s="29">
        <v>4790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78"/>
      <c r="C216" s="283"/>
      <c r="D216" s="4" t="s">
        <v>53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</v>
      </c>
      <c r="J216" s="76">
        <f t="shared" si="38"/>
        <v>-9.19891378139851E-2</v>
      </c>
      <c r="K216" s="29">
        <f t="shared" si="54"/>
        <v>-271</v>
      </c>
      <c r="L216" s="77">
        <f t="shared" si="53"/>
        <v>2.128980397462733E-2</v>
      </c>
    </row>
    <row r="217" spans="2:12" x14ac:dyDescent="0.25">
      <c r="B217" s="278"/>
      <c r="C217" s="283"/>
      <c r="D217" s="4" t="s">
        <v>54</v>
      </c>
      <c r="E217" s="29">
        <v>4393</v>
      </c>
      <c r="F217" s="29">
        <v>6413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79"/>
      <c r="C218" s="284"/>
      <c r="D218" s="32" t="s">
        <v>55</v>
      </c>
      <c r="E218" s="73">
        <v>2862</v>
      </c>
      <c r="F218" s="73">
        <v>3212</v>
      </c>
      <c r="G218" s="73">
        <v>3072</v>
      </c>
      <c r="H218" s="73">
        <v>3320</v>
      </c>
      <c r="I218" s="73">
        <v>3105</v>
      </c>
      <c r="J218" s="65">
        <f t="shared" si="38"/>
        <v>-6.4759036144578341E-2</v>
      </c>
      <c r="K218" s="73">
        <f t="shared" si="54"/>
        <v>-215</v>
      </c>
      <c r="L218" s="56">
        <f t="shared" si="53"/>
        <v>2.4712090221016021E-2</v>
      </c>
    </row>
    <row r="219" spans="2:12" x14ac:dyDescent="0.25">
      <c r="B219" s="274"/>
      <c r="C219" s="274"/>
      <c r="D219" s="274"/>
      <c r="E219" s="274"/>
      <c r="F219" s="274"/>
      <c r="G219" s="274"/>
      <c r="H219" s="274"/>
      <c r="I219" s="274"/>
      <c r="J219" s="274"/>
      <c r="K219" s="274"/>
      <c r="L219" s="48"/>
    </row>
    <row r="220" spans="2:12" x14ac:dyDescent="0.25">
      <c r="B220" s="276" t="s">
        <v>57</v>
      </c>
      <c r="C220" s="276"/>
      <c r="D220" s="276"/>
      <c r="E220" s="276"/>
      <c r="F220" s="276"/>
      <c r="G220" s="276"/>
      <c r="H220" s="276"/>
      <c r="I220" s="276"/>
      <c r="J220" s="276"/>
      <c r="K220" s="276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788BE-DFAC-41F2-ADBC-E668D8B3CE80}">
  <sheetPr>
    <tabColor theme="4" tint="0.79998168889431442"/>
  </sheetPr>
  <dimension ref="A1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1" spans="1:13" x14ac:dyDescent="0.25">
      <c r="D1" t="s">
        <v>257</v>
      </c>
      <c r="E1" t="s">
        <v>257</v>
      </c>
    </row>
    <row r="4" spans="1:13" ht="48.75" customHeight="1" thickBot="1" x14ac:dyDescent="0.3">
      <c r="B4" s="277" t="s">
        <v>300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CONCATENATE("dif ",RIGHT(K7,2),"/",RIGHT(I7,2))</f>
        <v>dif 26/25</v>
      </c>
    </row>
    <row r="9" spans="1:13" x14ac:dyDescent="0.25">
      <c r="A9" s="1" t="s">
        <v>75</v>
      </c>
      <c r="B9" s="116" t="s">
        <v>76</v>
      </c>
      <c r="C9" s="187">
        <v>7.3644056930375692</v>
      </c>
      <c r="D9" s="188">
        <v>3.1109909413101065</v>
      </c>
      <c r="E9" s="187">
        <v>7.2885726989773234</v>
      </c>
      <c r="F9" s="188">
        <f t="shared" ref="F9:H21" si="3">IFERROR(E9-C9,"-")</f>
        <v>-7.5832994060245795E-2</v>
      </c>
      <c r="G9" s="187">
        <v>7.5802932298404482</v>
      </c>
      <c r="H9" s="188">
        <f t="shared" si="3"/>
        <v>0.29172053086312477</v>
      </c>
      <c r="I9" s="187">
        <v>7.5436789772727275</v>
      </c>
      <c r="J9" s="188">
        <f t="shared" ref="J9:J21" si="4">IFERROR(I9-G9,"-")</f>
        <v>-3.6614252567720662E-2</v>
      </c>
      <c r="K9" s="187">
        <v>7.274397679014422</v>
      </c>
      <c r="L9" s="188">
        <f t="shared" ref="L9:L13" si="5">IFERROR(K9-I9,"-")</f>
        <v>-0.26928129825830549</v>
      </c>
    </row>
    <row r="10" spans="1:13" x14ac:dyDescent="0.25">
      <c r="A10" s="1" t="s">
        <v>77</v>
      </c>
      <c r="B10" s="116" t="s">
        <v>78</v>
      </c>
      <c r="C10" s="187">
        <v>6.5212775777716239</v>
      </c>
      <c r="D10" s="188">
        <v>2.9164090285992774</v>
      </c>
      <c r="E10" s="187">
        <v>6.7735424066533829</v>
      </c>
      <c r="F10" s="188">
        <f t="shared" si="3"/>
        <v>0.25226482888175905</v>
      </c>
      <c r="G10" s="187">
        <v>6.9712386605911121</v>
      </c>
      <c r="H10" s="188">
        <f t="shared" si="3"/>
        <v>0.19769625393772916</v>
      </c>
      <c r="I10" s="187">
        <v>7.2220742967575688</v>
      </c>
      <c r="J10" s="188">
        <f t="shared" si="4"/>
        <v>0.25083563616645677</v>
      </c>
      <c r="K10" s="187">
        <v>7.6326716445091964</v>
      </c>
      <c r="L10" s="188">
        <f t="shared" si="5"/>
        <v>0.41059734775162759</v>
      </c>
    </row>
    <row r="11" spans="1:13" x14ac:dyDescent="0.25">
      <c r="A11" s="1" t="s">
        <v>79</v>
      </c>
      <c r="B11" s="116" t="s">
        <v>80</v>
      </c>
      <c r="C11" s="187">
        <v>6.6980792586928164</v>
      </c>
      <c r="D11" s="188">
        <v>2.607371702808833</v>
      </c>
      <c r="E11" s="187">
        <v>6.7377011388261332</v>
      </c>
      <c r="F11" s="188">
        <f t="shared" si="3"/>
        <v>3.96218801333168E-2</v>
      </c>
      <c r="G11" s="187">
        <v>6.4654920309986839</v>
      </c>
      <c r="H11" s="188">
        <f t="shared" si="3"/>
        <v>-0.27220910782744934</v>
      </c>
      <c r="I11" s="187">
        <v>6.9178930739170204</v>
      </c>
      <c r="J11" s="188">
        <f t="shared" si="4"/>
        <v>0.45240104291833649</v>
      </c>
      <c r="K11" s="187">
        <v>7.1122186087764501</v>
      </c>
      <c r="L11" s="188">
        <f t="shared" si="5"/>
        <v>0.19432553485942972</v>
      </c>
    </row>
    <row r="12" spans="1:13" x14ac:dyDescent="0.25">
      <c r="A12" s="1" t="s">
        <v>81</v>
      </c>
      <c r="B12" s="116" t="s">
        <v>82</v>
      </c>
      <c r="C12" s="187">
        <v>6.3827739181384446</v>
      </c>
      <c r="D12" s="188">
        <v>2.955882381700258</v>
      </c>
      <c r="E12" s="187">
        <v>6.1673905637881115</v>
      </c>
      <c r="F12" s="188">
        <f t="shared" si="3"/>
        <v>-0.21538335435033318</v>
      </c>
      <c r="G12" s="187">
        <v>6.965188020716055</v>
      </c>
      <c r="H12" s="188">
        <f t="shared" si="3"/>
        <v>0.79779745692794357</v>
      </c>
      <c r="I12" s="187">
        <v>6.8137684550908393</v>
      </c>
      <c r="J12" s="188">
        <f t="shared" si="4"/>
        <v>-0.15141956562521575</v>
      </c>
      <c r="K12" s="187">
        <v>6.6024670353041257</v>
      </c>
      <c r="L12" s="188">
        <f t="shared" si="5"/>
        <v>-0.21130141978671357</v>
      </c>
    </row>
    <row r="13" spans="1:13" x14ac:dyDescent="0.25">
      <c r="A13" s="1" t="s">
        <v>83</v>
      </c>
      <c r="B13" s="116" t="s">
        <v>84</v>
      </c>
      <c r="C13" s="187">
        <v>6.2174707421855713</v>
      </c>
      <c r="D13" s="188">
        <v>2.6858863951241614</v>
      </c>
      <c r="E13" s="187">
        <v>6.5183552234649831</v>
      </c>
      <c r="F13" s="188">
        <f t="shared" si="3"/>
        <v>0.30088448127941181</v>
      </c>
      <c r="G13" s="187">
        <v>6.820077615250117</v>
      </c>
      <c r="H13" s="188">
        <f t="shared" si="3"/>
        <v>0.30172239178513394</v>
      </c>
      <c r="I13" s="187">
        <v>7.3308251433251437</v>
      </c>
      <c r="J13" s="188">
        <f t="shared" si="4"/>
        <v>0.51074752807502666</v>
      </c>
      <c r="K13" s="187">
        <v>6.3049797884234966</v>
      </c>
      <c r="L13" s="188">
        <f t="shared" si="5"/>
        <v>-1.0258453549016471</v>
      </c>
    </row>
    <row r="14" spans="1:13" x14ac:dyDescent="0.25">
      <c r="A14" s="1" t="s">
        <v>85</v>
      </c>
      <c r="B14" s="116" t="s">
        <v>86</v>
      </c>
      <c r="C14" s="187">
        <v>7.000953086942709</v>
      </c>
      <c r="D14" s="188">
        <v>2.0577652910458131</v>
      </c>
      <c r="E14" s="187">
        <v>6.7547590790410634</v>
      </c>
      <c r="F14" s="188">
        <f t="shared" si="3"/>
        <v>-0.24619400790164558</v>
      </c>
      <c r="G14" s="187">
        <v>6.8785517271573049</v>
      </c>
      <c r="H14" s="188">
        <f t="shared" si="3"/>
        <v>0.12379264811624147</v>
      </c>
      <c r="I14" s="187">
        <v>6.7413964333520449</v>
      </c>
      <c r="J14" s="188">
        <f t="shared" si="4"/>
        <v>-0.13715529380526004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6.9023408766388297</v>
      </c>
      <c r="D15" s="188">
        <v>0.92465225740015633</v>
      </c>
      <c r="E15" s="187">
        <v>6.6886318097614454</v>
      </c>
      <c r="F15" s="188">
        <f t="shared" si="3"/>
        <v>-0.21370906687738422</v>
      </c>
      <c r="G15" s="187">
        <v>6.9805567830313739</v>
      </c>
      <c r="H15" s="188">
        <f t="shared" si="3"/>
        <v>0.2919249732699285</v>
      </c>
      <c r="I15" s="187">
        <v>6.7038852318259874</v>
      </c>
      <c r="J15" s="188">
        <f t="shared" si="4"/>
        <v>-0.27667155120538656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7.2397501926274384</v>
      </c>
      <c r="D16" s="188">
        <v>2.0405068130561901</v>
      </c>
      <c r="E16" s="187">
        <v>7.1337124926456168</v>
      </c>
      <c r="F16" s="188">
        <f t="shared" si="3"/>
        <v>-0.10603769998182155</v>
      </c>
      <c r="G16" s="187">
        <v>7.0900904459101861</v>
      </c>
      <c r="H16" s="188">
        <f t="shared" si="3"/>
        <v>-4.3622046735430686E-2</v>
      </c>
      <c r="I16" s="187">
        <v>7.4288856592953376</v>
      </c>
      <c r="J16" s="188">
        <f t="shared" si="4"/>
        <v>0.33879521338515151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6.7605067064083455</v>
      </c>
      <c r="D17" s="188">
        <v>0.92917114604940121</v>
      </c>
      <c r="E17" s="187">
        <v>6.8220845019451737</v>
      </c>
      <c r="F17" s="188">
        <f t="shared" si="3"/>
        <v>6.1577795536828184E-2</v>
      </c>
      <c r="G17" s="187">
        <v>6.8866018317439339</v>
      </c>
      <c r="H17" s="188">
        <f t="shared" si="3"/>
        <v>6.4517329798760237E-2</v>
      </c>
      <c r="I17" s="187">
        <v>6.7704580121202129</v>
      </c>
      <c r="J17" s="188">
        <f t="shared" si="4"/>
        <v>-0.116143819623721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6.9025843149549875</v>
      </c>
      <c r="D18" s="188">
        <v>0.97436478167927465</v>
      </c>
      <c r="E18" s="187">
        <v>6.8264086055904345</v>
      </c>
      <c r="F18" s="188">
        <f t="shared" si="3"/>
        <v>-7.6175709364552979E-2</v>
      </c>
      <c r="G18" s="187">
        <v>6.499798836911598</v>
      </c>
      <c r="H18" s="188">
        <f t="shared" si="3"/>
        <v>-0.32660976867883651</v>
      </c>
      <c r="I18" s="187">
        <v>6.8760667623291294</v>
      </c>
      <c r="J18" s="188">
        <f t="shared" si="4"/>
        <v>0.3762679254175314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7.2594999762797094</v>
      </c>
      <c r="D19" s="188">
        <v>0.32866017388027391</v>
      </c>
      <c r="E19" s="187">
        <v>6.7909695542611646</v>
      </c>
      <c r="F19" s="188">
        <f t="shared" si="3"/>
        <v>-0.46853042201854489</v>
      </c>
      <c r="G19" s="187">
        <v>6.9614775499721784</v>
      </c>
      <c r="H19" s="188">
        <f t="shared" si="3"/>
        <v>0.17050799571101383</v>
      </c>
      <c r="I19" s="187">
        <v>6.9672299465240641</v>
      </c>
      <c r="J19" s="188">
        <f t="shared" si="4"/>
        <v>5.7523965518857523E-3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6.700858000858001</v>
      </c>
      <c r="D20" s="188">
        <v>0.47294655726722024</v>
      </c>
      <c r="E20" s="187">
        <v>6.5663159638803741</v>
      </c>
      <c r="F20" s="188">
        <f t="shared" si="3"/>
        <v>-0.1345420369776269</v>
      </c>
      <c r="G20" s="187">
        <v>6.8930442249892661</v>
      </c>
      <c r="H20" s="188">
        <f t="shared" si="3"/>
        <v>0.32672826110889197</v>
      </c>
      <c r="I20" s="187">
        <v>6.7914762814654814</v>
      </c>
      <c r="J20" s="188">
        <f t="shared" si="4"/>
        <v>-0.10156794352378462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6.8179177263924213</v>
      </c>
      <c r="D21" s="190">
        <v>1.295929212291556</v>
      </c>
      <c r="E21" s="189">
        <v>6.757255964867916</v>
      </c>
      <c r="F21" s="190">
        <f t="shared" si="3"/>
        <v>-6.0661761524505309E-2</v>
      </c>
      <c r="G21" s="189">
        <v>6.9053546037801281</v>
      </c>
      <c r="H21" s="190">
        <f t="shared" si="3"/>
        <v>0.14809863891221209</v>
      </c>
      <c r="I21" s="189">
        <v>6.9984252461204735</v>
      </c>
      <c r="J21" s="190">
        <f t="shared" si="4"/>
        <v>9.3070642340345344E-2</v>
      </c>
      <c r="K21" s="189">
        <v>6.9790942265982716</v>
      </c>
      <c r="L21" s="190">
        <v>-0.1761676726807746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59.25" customHeight="1" thickBot="1" x14ac:dyDescent="0.3">
      <c r="B26" s="277" t="s">
        <v>301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 t="shared" ref="C29" si="6">E29-1</f>
        <v>2022</v>
      </c>
      <c r="D29" s="302"/>
      <c r="E29" s="303">
        <f t="shared" ref="E29" si="7">G29-1</f>
        <v>2023</v>
      </c>
      <c r="F29" s="302"/>
      <c r="G29" s="303">
        <f t="shared" ref="G29" si="8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CONCATENATE("dif ",RIGHT(K29,2),"/",RIGHT(I29,2))</f>
        <v>dif 26/25</v>
      </c>
    </row>
    <row r="31" spans="1:13" x14ac:dyDescent="0.25">
      <c r="B31" s="116" t="s">
        <v>76</v>
      </c>
      <c r="C31" s="187">
        <v>5.724462365591398</v>
      </c>
      <c r="D31" s="188">
        <v>3.3585214171869842</v>
      </c>
      <c r="E31" s="187">
        <v>4.65979381443299</v>
      </c>
      <c r="F31" s="188">
        <f t="shared" ref="F31:H43" si="9">IFERROR(E31-C31,"-")</f>
        <v>-1.064668551158408</v>
      </c>
      <c r="G31" s="187">
        <v>4.4596391263057926</v>
      </c>
      <c r="H31" s="188">
        <f t="shared" si="9"/>
        <v>-0.20015468812719739</v>
      </c>
      <c r="I31" s="187">
        <v>4.9236192714453582</v>
      </c>
      <c r="J31" s="188">
        <f t="shared" ref="J31:L43" si="10">IFERROR(I31-G31,"-")</f>
        <v>0.46398014513956554</v>
      </c>
      <c r="K31" s="187">
        <v>4.6042296072507556</v>
      </c>
      <c r="L31" s="188">
        <f t="shared" si="10"/>
        <v>-0.31938966419460257</v>
      </c>
    </row>
    <row r="32" spans="1:13" x14ac:dyDescent="0.25">
      <c r="B32" s="116" t="s">
        <v>78</v>
      </c>
      <c r="C32" s="187">
        <v>2.9379509379509381</v>
      </c>
      <c r="D32" s="188">
        <v>0.74752540603604434</v>
      </c>
      <c r="E32" s="187">
        <v>4.0410122164048863</v>
      </c>
      <c r="F32" s="188">
        <f t="shared" si="9"/>
        <v>1.1030612784539482</v>
      </c>
      <c r="G32" s="187">
        <v>2.5011169024571855</v>
      </c>
      <c r="H32" s="188">
        <f t="shared" si="9"/>
        <v>-1.5398953139477007</v>
      </c>
      <c r="I32" s="187">
        <v>3.7223880597014927</v>
      </c>
      <c r="J32" s="188">
        <f t="shared" si="10"/>
        <v>1.2212711572443071</v>
      </c>
      <c r="K32" s="187">
        <v>4.3747099767981439</v>
      </c>
      <c r="L32" s="188">
        <f t="shared" si="10"/>
        <v>0.65232191709665122</v>
      </c>
    </row>
    <row r="33" spans="2:13" x14ac:dyDescent="0.25">
      <c r="B33" s="116" t="s">
        <v>80</v>
      </c>
      <c r="C33" s="187">
        <v>3.2213947190250507</v>
      </c>
      <c r="D33" s="188">
        <v>0.96800543561640007</v>
      </c>
      <c r="E33" s="187">
        <v>3.6146943353897925</v>
      </c>
      <c r="F33" s="188">
        <f t="shared" si="9"/>
        <v>0.39329961636474176</v>
      </c>
      <c r="G33" s="187">
        <v>3.1333333333333333</v>
      </c>
      <c r="H33" s="188">
        <f t="shared" si="9"/>
        <v>-0.48136100205645915</v>
      </c>
      <c r="I33" s="187">
        <v>3.7395048439181915</v>
      </c>
      <c r="J33" s="188">
        <f t="shared" si="10"/>
        <v>0.60617151058485819</v>
      </c>
      <c r="K33" s="187">
        <v>3.6489825581395348</v>
      </c>
      <c r="L33" s="188">
        <f t="shared" si="10"/>
        <v>-9.052228577865673E-2</v>
      </c>
    </row>
    <row r="34" spans="2:13" x14ac:dyDescent="0.25">
      <c r="B34" s="116" t="s">
        <v>82</v>
      </c>
      <c r="C34" s="187">
        <v>2.8110674525212835</v>
      </c>
      <c r="D34" s="188">
        <v>0.41800386870625461</v>
      </c>
      <c r="E34" s="187">
        <v>2.8504016064257027</v>
      </c>
      <c r="F34" s="188">
        <f>IFERROR(E34-C34,"-")</f>
        <v>3.9334153904419189E-2</v>
      </c>
      <c r="G34" s="187">
        <v>3.7895878524945772</v>
      </c>
      <c r="H34" s="188">
        <f>IFERROR(G34-E34,"-")</f>
        <v>0.93918624606887446</v>
      </c>
      <c r="I34" s="187">
        <v>3.6893333333333334</v>
      </c>
      <c r="J34" s="188">
        <f>IFERROR(I34-G34,"-")</f>
        <v>-0.10025451916124384</v>
      </c>
      <c r="K34" s="187">
        <v>3.3453169347209082</v>
      </c>
      <c r="L34" s="188">
        <f t="shared" si="10"/>
        <v>-0.34401639861242517</v>
      </c>
    </row>
    <row r="35" spans="2:13" x14ac:dyDescent="0.25">
      <c r="B35" s="116" t="s">
        <v>84</v>
      </c>
      <c r="C35" s="187">
        <v>2.6286314315715784</v>
      </c>
      <c r="D35" s="188">
        <v>8.691379026988999E-2</v>
      </c>
      <c r="E35" s="187">
        <v>3.2831715210355985</v>
      </c>
      <c r="F35" s="188">
        <f t="shared" si="9"/>
        <v>0.65454008946402009</v>
      </c>
      <c r="G35" s="187">
        <v>3.0149592021758838</v>
      </c>
      <c r="H35" s="188">
        <f t="shared" si="9"/>
        <v>-0.26821231885971475</v>
      </c>
      <c r="I35" s="187">
        <v>3.8170005414185164</v>
      </c>
      <c r="J35" s="188">
        <f t="shared" si="10"/>
        <v>0.80204133924263266</v>
      </c>
      <c r="K35" s="187">
        <v>3.5104458324359249</v>
      </c>
      <c r="L35" s="188">
        <f t="shared" si="10"/>
        <v>-0.30655470898259152</v>
      </c>
    </row>
    <row r="36" spans="2:13" x14ac:dyDescent="0.25">
      <c r="B36" s="116" t="s">
        <v>86</v>
      </c>
      <c r="C36" s="187">
        <v>3.6400807672892479</v>
      </c>
      <c r="D36" s="188">
        <v>5.3633333308181541E-2</v>
      </c>
      <c r="E36" s="187">
        <v>3.3483852529294085</v>
      </c>
      <c r="F36" s="188">
        <f t="shared" si="9"/>
        <v>-0.29169551435983943</v>
      </c>
      <c r="G36" s="187">
        <v>3.406364301389905</v>
      </c>
      <c r="H36" s="188">
        <f t="shared" si="9"/>
        <v>5.7979048460496507E-2</v>
      </c>
      <c r="I36" s="187">
        <v>3.2416153319644079</v>
      </c>
      <c r="J36" s="188">
        <f t="shared" si="10"/>
        <v>-0.1647489694254971</v>
      </c>
      <c r="K36" s="187"/>
      <c r="L36" s="188"/>
    </row>
    <row r="37" spans="2:13" x14ac:dyDescent="0.25">
      <c r="B37" s="116" t="s">
        <v>88</v>
      </c>
      <c r="C37" s="187">
        <v>4.1811648079306076</v>
      </c>
      <c r="D37" s="188">
        <v>-0.26476147722943111</v>
      </c>
      <c r="E37" s="187">
        <v>4.0293920053745378</v>
      </c>
      <c r="F37" s="188">
        <f t="shared" si="9"/>
        <v>-0.15177280255606984</v>
      </c>
      <c r="G37" s="187">
        <v>3.6836089494163424</v>
      </c>
      <c r="H37" s="188">
        <f t="shared" si="9"/>
        <v>-0.34578305595819536</v>
      </c>
      <c r="I37" s="187">
        <v>3.3543548387096775</v>
      </c>
      <c r="J37" s="188">
        <f t="shared" si="10"/>
        <v>-0.32925411070666488</v>
      </c>
      <c r="K37" s="187"/>
      <c r="L37" s="188"/>
    </row>
    <row r="38" spans="2:13" x14ac:dyDescent="0.25">
      <c r="B38" s="116" t="s">
        <v>90</v>
      </c>
      <c r="C38" s="187">
        <v>4.0331521739130434</v>
      </c>
      <c r="D38" s="188">
        <v>0.23408132606170762</v>
      </c>
      <c r="E38" s="187">
        <v>4.0018788163457026</v>
      </c>
      <c r="F38" s="188">
        <f t="shared" si="9"/>
        <v>-3.1273357567340732E-2</v>
      </c>
      <c r="G38" s="187">
        <v>3.593650159744409</v>
      </c>
      <c r="H38" s="188">
        <f t="shared" si="9"/>
        <v>-0.40822865660129359</v>
      </c>
      <c r="I38" s="187">
        <v>4.2007764836383803</v>
      </c>
      <c r="J38" s="188">
        <f t="shared" si="10"/>
        <v>0.60712632389397125</v>
      </c>
      <c r="K38" s="187"/>
      <c r="L38" s="188"/>
    </row>
    <row r="39" spans="2:13" x14ac:dyDescent="0.25">
      <c r="B39" s="116" t="s">
        <v>92</v>
      </c>
      <c r="C39" s="187">
        <v>3.5713871154962273</v>
      </c>
      <c r="D39" s="188">
        <v>0.16788172258405476</v>
      </c>
      <c r="E39" s="187">
        <v>3.6274393849793021</v>
      </c>
      <c r="F39" s="188">
        <f t="shared" si="9"/>
        <v>5.6052269483074735E-2</v>
      </c>
      <c r="G39" s="187">
        <v>3.963002114164905</v>
      </c>
      <c r="H39" s="188">
        <f t="shared" si="9"/>
        <v>0.33556272918560293</v>
      </c>
      <c r="I39" s="187">
        <v>3.7727522431789051</v>
      </c>
      <c r="J39" s="188">
        <f t="shared" si="10"/>
        <v>-0.19024987098599988</v>
      </c>
      <c r="K39" s="187"/>
      <c r="L39" s="188"/>
    </row>
    <row r="40" spans="2:13" x14ac:dyDescent="0.25">
      <c r="B40" s="116" t="s">
        <v>94</v>
      </c>
      <c r="C40" s="187">
        <v>3.554815263476681</v>
      </c>
      <c r="D40" s="188">
        <v>0.42222370112155794</v>
      </c>
      <c r="E40" s="187">
        <v>3.2132940681531341</v>
      </c>
      <c r="F40" s="188">
        <f t="shared" si="9"/>
        <v>-0.34152119532354686</v>
      </c>
      <c r="G40" s="187">
        <v>3.3147033533963888</v>
      </c>
      <c r="H40" s="188">
        <f t="shared" si="9"/>
        <v>0.10140928524325465</v>
      </c>
      <c r="I40" s="187">
        <v>3.4663247863247864</v>
      </c>
      <c r="J40" s="188">
        <f t="shared" si="10"/>
        <v>0.15162143292839758</v>
      </c>
      <c r="K40" s="187"/>
      <c r="L40" s="188"/>
    </row>
    <row r="41" spans="2:13" x14ac:dyDescent="0.25">
      <c r="B41" s="116" t="s">
        <v>96</v>
      </c>
      <c r="C41" s="187">
        <v>3.6112132352941178</v>
      </c>
      <c r="D41" s="188">
        <v>0.18012349170437414</v>
      </c>
      <c r="E41" s="187">
        <v>3.4485981308411215</v>
      </c>
      <c r="F41" s="188">
        <f t="shared" si="9"/>
        <v>-0.16261510445299621</v>
      </c>
      <c r="G41" s="187">
        <v>4.3719325153374236</v>
      </c>
      <c r="H41" s="188">
        <f t="shared" si="9"/>
        <v>0.92333438449630201</v>
      </c>
      <c r="I41" s="187">
        <v>4.1312714776632307</v>
      </c>
      <c r="J41" s="188">
        <f t="shared" si="10"/>
        <v>-0.24066103767419289</v>
      </c>
      <c r="K41" s="187"/>
      <c r="L41" s="188"/>
    </row>
    <row r="42" spans="2:13" x14ac:dyDescent="0.25">
      <c r="B42" s="116" t="s">
        <v>98</v>
      </c>
      <c r="C42" s="187">
        <v>4.1369788846778563</v>
      </c>
      <c r="D42" s="188">
        <v>0.97014865896637437</v>
      </c>
      <c r="E42" s="187">
        <v>3.404673393520977</v>
      </c>
      <c r="F42" s="188">
        <f t="shared" si="9"/>
        <v>-0.73230549115687937</v>
      </c>
      <c r="G42" s="187">
        <v>3.9628305932809149</v>
      </c>
      <c r="H42" s="188">
        <f t="shared" si="9"/>
        <v>0.55815719975993794</v>
      </c>
      <c r="I42" s="187">
        <v>3.5750845002414291</v>
      </c>
      <c r="J42" s="188">
        <f t="shared" si="10"/>
        <v>-0.38774609303948582</v>
      </c>
      <c r="K42" s="187"/>
      <c r="L42" s="188"/>
    </row>
    <row r="43" spans="2:13" ht="15.75" x14ac:dyDescent="0.25">
      <c r="B43" s="119" t="s">
        <v>32</v>
      </c>
      <c r="C43" s="189">
        <v>3.6194389053152718</v>
      </c>
      <c r="D43" s="190">
        <v>0.47911247219425279</v>
      </c>
      <c r="E43" s="189">
        <v>3.6150990466573609</v>
      </c>
      <c r="F43" s="190">
        <f t="shared" si="9"/>
        <v>-4.3398586579108667E-3</v>
      </c>
      <c r="G43" s="189">
        <v>3.5534595501386561</v>
      </c>
      <c r="H43" s="190">
        <f t="shared" si="9"/>
        <v>-6.1639496518704817E-2</v>
      </c>
      <c r="I43" s="189">
        <v>3.7180054561988483</v>
      </c>
      <c r="J43" s="190">
        <f t="shared" si="10"/>
        <v>0.16454590606019215</v>
      </c>
      <c r="K43" s="189">
        <v>3.6739627285513361</v>
      </c>
      <c r="L43" s="190">
        <v>-0.2223256478042468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7" spans="2:13" x14ac:dyDescent="0.25">
      <c r="E47" s="122"/>
      <c r="G47" s="122"/>
      <c r="I47" s="125"/>
    </row>
    <row r="48" spans="2:13" ht="48.75" customHeight="1" thickBot="1" x14ac:dyDescent="0.3">
      <c r="B48" s="277" t="s">
        <v>302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 t="shared" ref="C51" si="11">E51-1</f>
        <v>2022</v>
      </c>
      <c r="D51" s="302"/>
      <c r="E51" s="303">
        <f t="shared" ref="E51" si="12">G51-1</f>
        <v>2023</v>
      </c>
      <c r="F51" s="302"/>
      <c r="G51" s="303">
        <f t="shared" ref="G51" si="13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CONCATENATE("dif ",RIGHT(K51,2),"/",RIGHT(I51,2))</f>
        <v>dif 26/25</v>
      </c>
    </row>
    <row r="53" spans="1:13" x14ac:dyDescent="0.25">
      <c r="A53" s="1">
        <v>1</v>
      </c>
      <c r="B53" s="116" t="s">
        <v>76</v>
      </c>
      <c r="C53" s="187">
        <v>5.7339805825242722</v>
      </c>
      <c r="D53" s="188">
        <v>0.36876319121992474</v>
      </c>
      <c r="E53" s="187">
        <v>5.0429362880886428</v>
      </c>
      <c r="F53" s="188">
        <f t="shared" ref="F53:H65" si="14">IFERROR(E53-C53,"-")</f>
        <v>-0.69104429443562942</v>
      </c>
      <c r="G53" s="187">
        <v>5.6556016597510377</v>
      </c>
      <c r="H53" s="188">
        <f t="shared" si="14"/>
        <v>0.61266537166239488</v>
      </c>
      <c r="I53" s="187">
        <v>5.9452736318407959</v>
      </c>
      <c r="J53" s="188">
        <f t="shared" ref="J53:L65" si="15">IFERROR(I53-G53,"-")</f>
        <v>0.28967197208975826</v>
      </c>
      <c r="K53" s="187">
        <v>5.8961538461538465</v>
      </c>
      <c r="L53" s="188">
        <f t="shared" si="15"/>
        <v>-4.9119785686949413E-2</v>
      </c>
    </row>
    <row r="54" spans="1:13" x14ac:dyDescent="0.25">
      <c r="A54" s="1">
        <v>2</v>
      </c>
      <c r="B54" s="116" t="s">
        <v>78</v>
      </c>
      <c r="C54" s="187">
        <v>4.2582524271844662</v>
      </c>
      <c r="D54" s="188">
        <v>7.7182468336729926E-2</v>
      </c>
      <c r="E54" s="187">
        <v>4.5245579567779961</v>
      </c>
      <c r="F54" s="188">
        <f t="shared" si="14"/>
        <v>0.26630552959352993</v>
      </c>
      <c r="G54" s="187">
        <v>3.5454545454545454</v>
      </c>
      <c r="H54" s="188">
        <f t="shared" si="14"/>
        <v>-0.97910341132345069</v>
      </c>
      <c r="I54" s="187">
        <v>4.55</v>
      </c>
      <c r="J54" s="188">
        <f t="shared" si="15"/>
        <v>1.0045454545454544</v>
      </c>
      <c r="K54" s="187">
        <v>5.2146118721461185</v>
      </c>
      <c r="L54" s="188">
        <f t="shared" si="15"/>
        <v>0.66461187214611872</v>
      </c>
    </row>
    <row r="55" spans="1:13" x14ac:dyDescent="0.25">
      <c r="A55" s="1">
        <v>3</v>
      </c>
      <c r="B55" s="116" t="s">
        <v>80</v>
      </c>
      <c r="C55" s="187">
        <v>4.8299445471349349</v>
      </c>
      <c r="D55" s="188">
        <v>1.1959922924930253</v>
      </c>
      <c r="E55" s="187">
        <v>4.1807228915662646</v>
      </c>
      <c r="F55" s="188">
        <f t="shared" si="14"/>
        <v>-0.64922165556867029</v>
      </c>
      <c r="G55" s="187">
        <v>4.1143911439114387</v>
      </c>
      <c r="H55" s="188">
        <f t="shared" si="14"/>
        <v>-6.6331747654825968E-2</v>
      </c>
      <c r="I55" s="187">
        <v>4.6043046357615891</v>
      </c>
      <c r="J55" s="188">
        <f t="shared" si="15"/>
        <v>0.48991349185015043</v>
      </c>
      <c r="K55" s="187">
        <v>4.0191616766467062</v>
      </c>
      <c r="L55" s="188">
        <f t="shared" si="15"/>
        <v>-0.5851429591148829</v>
      </c>
    </row>
    <row r="56" spans="1:13" x14ac:dyDescent="0.25">
      <c r="A56" s="1">
        <v>4</v>
      </c>
      <c r="B56" s="116" t="s">
        <v>82</v>
      </c>
      <c r="C56" s="187">
        <v>3.7936046511627906</v>
      </c>
      <c r="D56" s="188">
        <v>9.201011813317761E-2</v>
      </c>
      <c r="E56" s="187">
        <v>4.0883054892601436</v>
      </c>
      <c r="F56" s="188">
        <f>IFERROR(E56-C56,"-")</f>
        <v>0.29470083809735304</v>
      </c>
      <c r="G56" s="187">
        <v>4.7992895204262878</v>
      </c>
      <c r="H56" s="188">
        <f>IFERROR(G56-E56,"-")</f>
        <v>0.71098403116614417</v>
      </c>
      <c r="I56" s="187">
        <v>4.6322350845948357</v>
      </c>
      <c r="J56" s="188">
        <f>IFERROR(I56-G56,"-")</f>
        <v>-0.16705443583145207</v>
      </c>
      <c r="K56" s="187">
        <v>5.5784499054820413</v>
      </c>
      <c r="L56" s="188">
        <f t="shared" si="15"/>
        <v>0.94621482088720565</v>
      </c>
    </row>
    <row r="57" spans="1:13" x14ac:dyDescent="0.25">
      <c r="A57" s="1">
        <v>5</v>
      </c>
      <c r="B57" s="116" t="s">
        <v>84</v>
      </c>
      <c r="C57" s="187">
        <v>3.9125596184419713</v>
      </c>
      <c r="D57" s="188">
        <v>0.25798777519088256</v>
      </c>
      <c r="E57" s="187">
        <v>3.9587750294464077</v>
      </c>
      <c r="F57" s="188">
        <f t="shared" si="14"/>
        <v>4.621541100443638E-2</v>
      </c>
      <c r="G57" s="187">
        <v>4.9326145552560643</v>
      </c>
      <c r="H57" s="188">
        <f t="shared" si="14"/>
        <v>0.9738395258096566</v>
      </c>
      <c r="I57" s="187">
        <v>5.5975460122699383</v>
      </c>
      <c r="J57" s="188">
        <f t="shared" si="15"/>
        <v>0.66493145701387402</v>
      </c>
      <c r="K57" s="187">
        <v>6.1537356321839081</v>
      </c>
      <c r="L57" s="188">
        <f t="shared" si="15"/>
        <v>0.55618961991396976</v>
      </c>
    </row>
    <row r="58" spans="1:13" x14ac:dyDescent="0.25">
      <c r="A58" s="1">
        <v>6</v>
      </c>
      <c r="B58" s="116" t="s">
        <v>86</v>
      </c>
      <c r="C58" s="187">
        <v>5.4429347826086953</v>
      </c>
      <c r="D58" s="188">
        <v>1.082934782608695</v>
      </c>
      <c r="E58" s="187">
        <v>4.3403590944574555</v>
      </c>
      <c r="F58" s="188">
        <f t="shared" si="14"/>
        <v>-1.1025756881512399</v>
      </c>
      <c r="G58" s="187">
        <v>4.7995337995337994</v>
      </c>
      <c r="H58" s="188">
        <f t="shared" si="14"/>
        <v>0.45917470507634395</v>
      </c>
      <c r="I58" s="187">
        <v>4.7594529364440872</v>
      </c>
      <c r="J58" s="188">
        <f t="shared" si="15"/>
        <v>-4.008086308971226E-2</v>
      </c>
      <c r="K58" s="187"/>
      <c r="L58" s="188"/>
    </row>
    <row r="59" spans="1:13" x14ac:dyDescent="0.25">
      <c r="A59" s="1">
        <v>7</v>
      </c>
      <c r="B59" s="116" t="s">
        <v>88</v>
      </c>
      <c r="C59" s="187">
        <v>6.2126563649742454</v>
      </c>
      <c r="D59" s="188">
        <v>0.46215029209975178</v>
      </c>
      <c r="E59" s="187">
        <v>5.3826199740596632</v>
      </c>
      <c r="F59" s="188">
        <f t="shared" si="14"/>
        <v>-0.83003639091458226</v>
      </c>
      <c r="G59" s="187">
        <v>6.0435855263157894</v>
      </c>
      <c r="H59" s="188">
        <f t="shared" si="14"/>
        <v>0.66096555225612619</v>
      </c>
      <c r="I59" s="187">
        <v>5.4310975609756094</v>
      </c>
      <c r="J59" s="188">
        <f t="shared" si="15"/>
        <v>-0.61248796534018002</v>
      </c>
      <c r="K59" s="187"/>
      <c r="L59" s="188"/>
    </row>
    <row r="60" spans="1:13" x14ac:dyDescent="0.25">
      <c r="A60" s="1">
        <v>8</v>
      </c>
      <c r="B60" s="116" t="s">
        <v>90</v>
      </c>
      <c r="C60" s="187">
        <v>6.4098601913171454</v>
      </c>
      <c r="D60" s="188">
        <v>0.87768759479935543</v>
      </c>
      <c r="E60" s="187">
        <v>5.612125162972621</v>
      </c>
      <c r="F60" s="188">
        <f t="shared" si="14"/>
        <v>-0.79773502834452437</v>
      </c>
      <c r="G60" s="187">
        <v>5.8556461001164148</v>
      </c>
      <c r="H60" s="188">
        <f t="shared" si="14"/>
        <v>0.24352093714379386</v>
      </c>
      <c r="I60" s="187">
        <v>5.8579207920792076</v>
      </c>
      <c r="J60" s="188">
        <f t="shared" si="15"/>
        <v>2.2746919627927298E-3</v>
      </c>
      <c r="K60" s="187"/>
      <c r="L60" s="188"/>
    </row>
    <row r="61" spans="1:13" x14ac:dyDescent="0.25">
      <c r="A61" s="1">
        <v>9</v>
      </c>
      <c r="B61" s="116" t="s">
        <v>92</v>
      </c>
      <c r="C61" s="187">
        <v>5.5612691466083151</v>
      </c>
      <c r="D61" s="188">
        <v>3.4091186816803898E-2</v>
      </c>
      <c r="E61" s="187">
        <v>5.5102239532619279</v>
      </c>
      <c r="F61" s="188">
        <f t="shared" si="14"/>
        <v>-5.104519334638713E-2</v>
      </c>
      <c r="G61" s="187">
        <v>5.8552746294681777</v>
      </c>
      <c r="H61" s="188">
        <f t="shared" si="14"/>
        <v>0.34505067620624974</v>
      </c>
      <c r="I61" s="187">
        <v>5.25</v>
      </c>
      <c r="J61" s="188">
        <f t="shared" si="15"/>
        <v>-0.60527462946817767</v>
      </c>
      <c r="K61" s="187"/>
      <c r="L61" s="188"/>
    </row>
    <row r="62" spans="1:13" x14ac:dyDescent="0.25">
      <c r="A62" s="1">
        <v>10</v>
      </c>
      <c r="B62" s="116" t="s">
        <v>94</v>
      </c>
      <c r="C62" s="187">
        <v>4.6286201022146507</v>
      </c>
      <c r="D62" s="188">
        <v>-0.36525744880575761</v>
      </c>
      <c r="E62" s="187">
        <v>4.8662790697674421</v>
      </c>
      <c r="F62" s="188">
        <f t="shared" si="14"/>
        <v>0.23765896755279137</v>
      </c>
      <c r="G62" s="187">
        <v>5.0836909871244638</v>
      </c>
      <c r="H62" s="188">
        <f t="shared" si="14"/>
        <v>0.2174119173570217</v>
      </c>
      <c r="I62" s="187">
        <v>4.9358386801099909</v>
      </c>
      <c r="J62" s="188">
        <f t="shared" si="15"/>
        <v>-0.14785230701447283</v>
      </c>
      <c r="K62" s="187"/>
      <c r="L62" s="188"/>
    </row>
    <row r="63" spans="1:13" x14ac:dyDescent="0.25">
      <c r="A63" s="1">
        <v>11</v>
      </c>
      <c r="B63" s="116" t="s">
        <v>96</v>
      </c>
      <c r="C63" s="187">
        <v>4.5814977973568283</v>
      </c>
      <c r="D63" s="188">
        <v>-0.71818674522992243</v>
      </c>
      <c r="E63" s="187">
        <v>4.4314049586776862</v>
      </c>
      <c r="F63" s="188">
        <f t="shared" si="14"/>
        <v>-0.15009283867914203</v>
      </c>
      <c r="G63" s="187">
        <v>4.5080042689434361</v>
      </c>
      <c r="H63" s="188">
        <f t="shared" si="14"/>
        <v>7.6599310265749843E-2</v>
      </c>
      <c r="I63" s="187">
        <v>5.1870350690754519</v>
      </c>
      <c r="J63" s="188">
        <f t="shared" si="15"/>
        <v>0.67903080013201578</v>
      </c>
      <c r="K63" s="187"/>
      <c r="L63" s="188"/>
    </row>
    <row r="64" spans="1:13" x14ac:dyDescent="0.25">
      <c r="A64" s="1">
        <v>12</v>
      </c>
      <c r="B64" s="116" t="s">
        <v>98</v>
      </c>
      <c r="C64" s="187">
        <v>4.6321559074299632</v>
      </c>
      <c r="D64" s="188">
        <v>0.50064673352704148</v>
      </c>
      <c r="E64" s="187">
        <v>4.2139201637666321</v>
      </c>
      <c r="F64" s="188">
        <f t="shared" si="14"/>
        <v>-0.41823574366333105</v>
      </c>
      <c r="G64" s="187">
        <v>4.8214285714285712</v>
      </c>
      <c r="H64" s="188">
        <f t="shared" si="14"/>
        <v>0.60750840766193903</v>
      </c>
      <c r="I64" s="187">
        <v>4.5507246376811592</v>
      </c>
      <c r="J64" s="188">
        <f t="shared" si="15"/>
        <v>-0.27070393374741197</v>
      </c>
      <c r="K64" s="187"/>
      <c r="L64" s="188"/>
    </row>
    <row r="65" spans="1:13" ht="15.75" x14ac:dyDescent="0.25">
      <c r="B65" s="119" t="s">
        <v>32</v>
      </c>
      <c r="C65" s="189">
        <v>5.2284492213204654</v>
      </c>
      <c r="D65" s="190">
        <v>0.18752734490271727</v>
      </c>
      <c r="E65" s="189">
        <v>4.7820478840887004</v>
      </c>
      <c r="F65" s="190">
        <f t="shared" si="14"/>
        <v>-0.44640133723176501</v>
      </c>
      <c r="G65" s="189">
        <v>5.1606203267792852</v>
      </c>
      <c r="H65" s="190">
        <f t="shared" si="14"/>
        <v>0.37857244269058477</v>
      </c>
      <c r="I65" s="189">
        <v>5.1812612074118354</v>
      </c>
      <c r="J65" s="190">
        <f t="shared" si="15"/>
        <v>2.0640880632550207E-2</v>
      </c>
      <c r="K65" s="189">
        <v>5.4867865867199646</v>
      </c>
      <c r="L65" s="190">
        <v>0.42331691112052905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303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 t="shared" ref="C73" si="16">E73-1</f>
        <v>2022</v>
      </c>
      <c r="D73" s="302"/>
      <c r="E73" s="303">
        <f t="shared" ref="E73" si="17">G73-1</f>
        <v>2023</v>
      </c>
      <c r="F73" s="302"/>
      <c r="G73" s="303">
        <f t="shared" ref="G73" si="18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CONCATENATE("dif ",RIGHT(K73,2),"/",RIGHT(I73,2))</f>
        <v>dif 26/25</v>
      </c>
    </row>
    <row r="75" spans="1:13" x14ac:dyDescent="0.25">
      <c r="A75" s="1">
        <v>1</v>
      </c>
      <c r="B75" s="116" t="s">
        <v>76</v>
      </c>
      <c r="C75" s="187">
        <v>5.7030567685589517</v>
      </c>
      <c r="D75" s="188">
        <v>3.8140142521400096</v>
      </c>
      <c r="E75" s="187">
        <v>4.361380798274002</v>
      </c>
      <c r="F75" s="188">
        <f t="shared" ref="F75:H77" si="19">IFERROR(E75-C75,"-")</f>
        <v>-1.3416759702849497</v>
      </c>
      <c r="G75" s="187">
        <v>3.4500875656742558</v>
      </c>
      <c r="H75" s="188">
        <f t="shared" si="19"/>
        <v>-0.91129323259974626</v>
      </c>
      <c r="I75" s="187">
        <v>2.439516129032258</v>
      </c>
      <c r="J75" s="188">
        <f t="shared" ref="J75:J77" si="20">IFERROR(I75-G75,"-")</f>
        <v>-1.0105714366419978</v>
      </c>
      <c r="K75" s="187">
        <v>2.7518382352941178</v>
      </c>
      <c r="L75" s="188">
        <f t="shared" ref="L75:L79" si="21">IFERROR(K75-I75,"-")</f>
        <v>0.31232210626185974</v>
      </c>
    </row>
    <row r="76" spans="1:13" x14ac:dyDescent="0.25">
      <c r="A76" s="1">
        <v>2</v>
      </c>
      <c r="B76" s="116" t="s">
        <v>78</v>
      </c>
      <c r="C76" s="187">
        <v>2.1572904707233067</v>
      </c>
      <c r="D76" s="188">
        <v>0.15457413389754038</v>
      </c>
      <c r="E76" s="187">
        <v>3.6546310832025117</v>
      </c>
      <c r="F76" s="188">
        <f t="shared" si="19"/>
        <v>1.497340612479205</v>
      </c>
      <c r="G76" s="187">
        <v>1.9333333333333333</v>
      </c>
      <c r="H76" s="188">
        <f t="shared" si="19"/>
        <v>-1.7212977498691784</v>
      </c>
      <c r="I76" s="187">
        <v>2.4962962962962965</v>
      </c>
      <c r="J76" s="188">
        <f t="shared" si="20"/>
        <v>0.56296296296296311</v>
      </c>
      <c r="K76" s="187">
        <v>3.5070754716981134</v>
      </c>
      <c r="L76" s="188">
        <f t="shared" si="21"/>
        <v>1.0107791754018169</v>
      </c>
    </row>
    <row r="77" spans="1:13" x14ac:dyDescent="0.25">
      <c r="A77" s="1">
        <v>3</v>
      </c>
      <c r="B77" s="116" t="s">
        <v>80</v>
      </c>
      <c r="C77" s="187">
        <v>2.2916666666666665</v>
      </c>
      <c r="D77" s="188">
        <v>0.22955714810731331</v>
      </c>
      <c r="E77" s="187">
        <v>3.2065637065637067</v>
      </c>
      <c r="F77" s="188">
        <f t="shared" si="19"/>
        <v>0.91489703989704019</v>
      </c>
      <c r="G77" s="187">
        <v>2.6110019646365421</v>
      </c>
      <c r="H77" s="188">
        <f t="shared" si="19"/>
        <v>-0.5955617419271646</v>
      </c>
      <c r="I77" s="187">
        <v>2.1323076923076925</v>
      </c>
      <c r="J77" s="188">
        <f t="shared" si="20"/>
        <v>-0.47869427232884965</v>
      </c>
      <c r="K77" s="187">
        <v>3.0776340110905731</v>
      </c>
      <c r="L77" s="188">
        <f t="shared" si="21"/>
        <v>0.94532631878288065</v>
      </c>
    </row>
    <row r="78" spans="1:13" x14ac:dyDescent="0.25">
      <c r="A78" s="1">
        <v>4</v>
      </c>
      <c r="B78" s="116" t="s">
        <v>82</v>
      </c>
      <c r="C78" s="187">
        <v>2.5253592561284868</v>
      </c>
      <c r="D78" s="188">
        <v>0.28011993549029857</v>
      </c>
      <c r="E78" s="187">
        <v>2.5206611570247932</v>
      </c>
      <c r="F78" s="188">
        <f>IFERROR(E78-C78,"-")</f>
        <v>-4.6980991036935649E-3</v>
      </c>
      <c r="G78" s="187">
        <v>3.096341463414634</v>
      </c>
      <c r="H78" s="188">
        <f>IFERROR(G78-E78,"-")</f>
        <v>0.5756803063898408</v>
      </c>
      <c r="I78" s="187">
        <v>2.7497781721384205</v>
      </c>
      <c r="J78" s="188">
        <f>IFERROR(I78-G78,"-")</f>
        <v>-0.34656329127621355</v>
      </c>
      <c r="K78" s="187">
        <v>2.2271651680075721</v>
      </c>
      <c r="L78" s="188">
        <f t="shared" si="21"/>
        <v>-0.52261300413084832</v>
      </c>
    </row>
    <row r="79" spans="1:13" x14ac:dyDescent="0.25">
      <c r="A79" s="1">
        <v>5</v>
      </c>
      <c r="B79" s="116" t="s">
        <v>84</v>
      </c>
      <c r="C79" s="187">
        <v>2.2661579892280073</v>
      </c>
      <c r="D79" s="188">
        <v>-4.991028622814353E-2</v>
      </c>
      <c r="E79" s="187">
        <v>2.9297597042513863</v>
      </c>
      <c r="F79" s="188">
        <f t="shared" ref="F79:H87" si="22">IFERROR(E79-C79,"-")</f>
        <v>0.66360171502337906</v>
      </c>
      <c r="G79" s="187">
        <v>2.043032786885246</v>
      </c>
      <c r="H79" s="188">
        <f t="shared" si="22"/>
        <v>-0.88672691736614029</v>
      </c>
      <c r="I79" s="187">
        <v>2.4108527131782944</v>
      </c>
      <c r="J79" s="188">
        <f t="shared" ref="J79:J87" si="23">IFERROR(I79-G79,"-")</f>
        <v>0.36781992629304838</v>
      </c>
      <c r="K79" s="187">
        <v>2.3786527222393108</v>
      </c>
      <c r="L79" s="188">
        <f t="shared" si="21"/>
        <v>-3.2199990938983625E-2</v>
      </c>
    </row>
    <row r="80" spans="1:13" x14ac:dyDescent="0.25">
      <c r="A80" s="1">
        <v>6</v>
      </c>
      <c r="B80" s="116" t="s">
        <v>86</v>
      </c>
      <c r="C80" s="187">
        <v>2.5742971887550201</v>
      </c>
      <c r="D80" s="188">
        <v>-0.44385320018188557</v>
      </c>
      <c r="E80" s="187">
        <v>2.775473399458972</v>
      </c>
      <c r="F80" s="188">
        <f t="shared" si="22"/>
        <v>0.20117621070395186</v>
      </c>
      <c r="G80" s="187">
        <v>2.7691897654584223</v>
      </c>
      <c r="H80" s="188">
        <f t="shared" si="22"/>
        <v>-6.2836340005496538E-3</v>
      </c>
      <c r="I80" s="187">
        <v>2.1179273377010124</v>
      </c>
      <c r="J80" s="188">
        <f t="shared" si="23"/>
        <v>-0.65126242775740995</v>
      </c>
      <c r="K80" s="187"/>
      <c r="L80" s="188"/>
    </row>
    <row r="81" spans="1:13" x14ac:dyDescent="0.25">
      <c r="A81" s="1">
        <v>7</v>
      </c>
      <c r="B81" s="116" t="s">
        <v>88</v>
      </c>
      <c r="C81" s="187">
        <v>3.1494768310911807</v>
      </c>
      <c r="D81" s="188">
        <v>-9.6333224774741044E-2</v>
      </c>
      <c r="E81" s="187">
        <v>3.5564369900271986</v>
      </c>
      <c r="F81" s="188">
        <f t="shared" si="22"/>
        <v>0.40696015893601789</v>
      </c>
      <c r="G81" s="187">
        <v>2.6926795580110499</v>
      </c>
      <c r="H81" s="188">
        <f t="shared" si="22"/>
        <v>-0.86375743201614874</v>
      </c>
      <c r="I81" s="187">
        <v>2.6074561403508771</v>
      </c>
      <c r="J81" s="188">
        <f t="shared" si="23"/>
        <v>-8.5223417660172718E-2</v>
      </c>
      <c r="K81" s="187"/>
      <c r="L81" s="188"/>
    </row>
    <row r="82" spans="1:13" x14ac:dyDescent="0.25">
      <c r="A82" s="1">
        <v>8</v>
      </c>
      <c r="B82" s="116" t="s">
        <v>90</v>
      </c>
      <c r="C82" s="187">
        <v>3.2569093967796201</v>
      </c>
      <c r="D82" s="188">
        <v>0.22507293565361453</v>
      </c>
      <c r="E82" s="187">
        <v>3.095080763582966</v>
      </c>
      <c r="F82" s="188">
        <f t="shared" si="22"/>
        <v>-0.16182863319665408</v>
      </c>
      <c r="G82" s="187">
        <v>2.4124620060790272</v>
      </c>
      <c r="H82" s="188">
        <f t="shared" si="22"/>
        <v>-0.68261875750393886</v>
      </c>
      <c r="I82" s="187">
        <v>3.2130421953378576</v>
      </c>
      <c r="J82" s="188">
        <f t="shared" si="23"/>
        <v>0.80058018925883045</v>
      </c>
      <c r="K82" s="187"/>
      <c r="L82" s="188"/>
    </row>
    <row r="83" spans="1:13" x14ac:dyDescent="0.25">
      <c r="A83" s="1">
        <v>9</v>
      </c>
      <c r="B83" s="116" t="s">
        <v>92</v>
      </c>
      <c r="C83" s="187">
        <v>2.8530805687203791</v>
      </c>
      <c r="D83" s="188">
        <v>0.19057082593004404</v>
      </c>
      <c r="E83" s="187">
        <v>2.8063694267515924</v>
      </c>
      <c r="F83" s="188">
        <f t="shared" si="22"/>
        <v>-4.6711141968786674E-2</v>
      </c>
      <c r="G83" s="187">
        <v>2.6794795978710821</v>
      </c>
      <c r="H83" s="188">
        <f t="shared" si="22"/>
        <v>-0.12688982888051026</v>
      </c>
      <c r="I83" s="187">
        <v>3.0464354001638898</v>
      </c>
      <c r="J83" s="188">
        <f t="shared" si="23"/>
        <v>0.36695580229280766</v>
      </c>
      <c r="K83" s="187"/>
      <c r="L83" s="188"/>
    </row>
    <row r="84" spans="1:13" x14ac:dyDescent="0.25">
      <c r="A84" s="1">
        <v>10</v>
      </c>
      <c r="B84" s="116" t="s">
        <v>94</v>
      </c>
      <c r="C84" s="187">
        <v>2.9624060150375939</v>
      </c>
      <c r="D84" s="188">
        <v>0.37692311161827785</v>
      </c>
      <c r="E84" s="187">
        <v>2.5399644760213143</v>
      </c>
      <c r="F84" s="188">
        <f t="shared" si="22"/>
        <v>-0.42244153901627968</v>
      </c>
      <c r="G84" s="187">
        <v>2.6699256941728589</v>
      </c>
      <c r="H84" s="188">
        <f t="shared" si="22"/>
        <v>0.1299612181515446</v>
      </c>
      <c r="I84" s="187">
        <v>2.5921483097055615</v>
      </c>
      <c r="J84" s="188">
        <f t="shared" si="23"/>
        <v>-7.7777384467297317E-2</v>
      </c>
      <c r="K84" s="187"/>
      <c r="L84" s="188"/>
    </row>
    <row r="85" spans="1:13" x14ac:dyDescent="0.25">
      <c r="A85" s="1">
        <v>11</v>
      </c>
      <c r="B85" s="116" t="s">
        <v>96</v>
      </c>
      <c r="C85" s="187">
        <v>2.9164037854889591</v>
      </c>
      <c r="D85" s="188">
        <v>0.12155953199808911</v>
      </c>
      <c r="E85" s="187">
        <v>2.5729013254786453</v>
      </c>
      <c r="F85" s="188">
        <f t="shared" si="22"/>
        <v>-0.34350246001031381</v>
      </c>
      <c r="G85" s="187">
        <v>4.0245231607629428</v>
      </c>
      <c r="H85" s="188">
        <f t="shared" si="22"/>
        <v>1.4516218352842976</v>
      </c>
      <c r="I85" s="187">
        <v>2.1984435797665371</v>
      </c>
      <c r="J85" s="188">
        <f t="shared" si="23"/>
        <v>-1.8260795809964057</v>
      </c>
      <c r="K85" s="187"/>
      <c r="L85" s="188"/>
    </row>
    <row r="86" spans="1:13" x14ac:dyDescent="0.25">
      <c r="A86" s="1">
        <v>12</v>
      </c>
      <c r="B86" s="116" t="s">
        <v>98</v>
      </c>
      <c r="C86" s="187">
        <v>3.7407407407407409</v>
      </c>
      <c r="D86" s="188">
        <v>0.23298293027515582</v>
      </c>
      <c r="E86" s="187">
        <v>2.5320088300220749</v>
      </c>
      <c r="F86" s="188">
        <f t="shared" si="22"/>
        <v>-1.208731910718666</v>
      </c>
      <c r="G86" s="187">
        <v>2.1342281879194629</v>
      </c>
      <c r="H86" s="188">
        <f t="shared" si="22"/>
        <v>-0.39778064210261199</v>
      </c>
      <c r="I86" s="187">
        <v>2.4612202688728027</v>
      </c>
      <c r="J86" s="188">
        <f t="shared" si="23"/>
        <v>0.32699208095333976</v>
      </c>
      <c r="K86" s="187"/>
      <c r="L86" s="188"/>
    </row>
    <row r="87" spans="1:13" ht="15.75" x14ac:dyDescent="0.25">
      <c r="B87" s="119" t="s">
        <v>32</v>
      </c>
      <c r="C87" s="189">
        <v>2.8847155448717947</v>
      </c>
      <c r="D87" s="190">
        <v>0.35694832744234617</v>
      </c>
      <c r="E87" s="189">
        <v>3.0241589119541876</v>
      </c>
      <c r="F87" s="190">
        <f t="shared" si="22"/>
        <v>0.13944336708239291</v>
      </c>
      <c r="G87" s="189">
        <v>2.606007836308228</v>
      </c>
      <c r="H87" s="190">
        <f t="shared" si="22"/>
        <v>-0.41815107564595966</v>
      </c>
      <c r="I87" s="189">
        <v>2.7191165969601143</v>
      </c>
      <c r="J87" s="190">
        <f t="shared" si="23"/>
        <v>0.11310876065188635</v>
      </c>
      <c r="K87" s="189">
        <v>2.4862505456132693</v>
      </c>
      <c r="L87" s="190">
        <v>-3.1737462381400849E-2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304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 t="shared" ref="C95" si="24">E95-1</f>
        <v>2022</v>
      </c>
      <c r="D95" s="302"/>
      <c r="E95" s="303">
        <f t="shared" ref="E95" si="25">G95-1</f>
        <v>2023</v>
      </c>
      <c r="F95" s="302"/>
      <c r="G95" s="303">
        <f t="shared" ref="G95" si="26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CONCATENATE("dif ",RIGHT(K95,2),"/",RIGHT(I95,2))</f>
        <v>dif 26/25</v>
      </c>
    </row>
    <row r="97" spans="2:12" x14ac:dyDescent="0.25">
      <c r="B97" s="116" t="s">
        <v>76</v>
      </c>
      <c r="C97" s="187">
        <v>6.4585365853658541</v>
      </c>
      <c r="D97" s="188">
        <v>-1.2127166318188616</v>
      </c>
      <c r="E97" s="187">
        <v>7.4965692625113958</v>
      </c>
      <c r="F97" s="188">
        <f t="shared" ref="F97:H99" si="27">IFERROR(E97-C97,"-")</f>
        <v>1.0380326771455417</v>
      </c>
      <c r="G97" s="187">
        <v>7.7287346975651623</v>
      </c>
      <c r="H97" s="188">
        <f t="shared" si="27"/>
        <v>0.23216543505376652</v>
      </c>
      <c r="I97" s="187">
        <v>7.6465378050468242</v>
      </c>
      <c r="J97" s="188">
        <f t="shared" ref="J97:J99" si="28">IFERROR(I97-G97,"-")</f>
        <v>-8.2196892518338061E-2</v>
      </c>
      <c r="K97" s="187">
        <v>7.4318090743131933</v>
      </c>
      <c r="L97" s="188">
        <f t="shared" ref="L97:L101" si="29">IFERROR(K97-I97,"-")</f>
        <v>-0.21472873073363097</v>
      </c>
    </row>
    <row r="98" spans="2:12" x14ac:dyDescent="0.25">
      <c r="B98" s="116" t="s">
        <v>78</v>
      </c>
      <c r="C98" s="187">
        <v>5.3278617710583154</v>
      </c>
      <c r="D98" s="188">
        <v>-2.6582434122299663</v>
      </c>
      <c r="E98" s="187">
        <v>6.916271649954421</v>
      </c>
      <c r="F98" s="188">
        <f t="shared" si="27"/>
        <v>1.5884098788961056</v>
      </c>
      <c r="G98" s="187">
        <v>7.2371334927805826</v>
      </c>
      <c r="H98" s="188">
        <f t="shared" si="27"/>
        <v>0.32086184282616159</v>
      </c>
      <c r="I98" s="187">
        <v>7.3257572407694012</v>
      </c>
      <c r="J98" s="188">
        <f t="shared" si="28"/>
        <v>8.8623747988818558E-2</v>
      </c>
      <c r="K98" s="187">
        <v>7.7657568003032891</v>
      </c>
      <c r="L98" s="188">
        <f t="shared" si="29"/>
        <v>0.43999955953388792</v>
      </c>
    </row>
    <row r="99" spans="2:12" x14ac:dyDescent="0.25">
      <c r="B99" s="116" t="s">
        <v>80</v>
      </c>
      <c r="C99" s="187">
        <v>6.549460043196544</v>
      </c>
      <c r="D99" s="188">
        <v>-3.0156431910796231</v>
      </c>
      <c r="E99" s="187">
        <v>7.0174319300713357</v>
      </c>
      <c r="F99" s="188">
        <f t="shared" si="27"/>
        <v>0.46797188687479174</v>
      </c>
      <c r="G99" s="187">
        <v>6.7771826031339941</v>
      </c>
      <c r="H99" s="188">
        <f t="shared" si="27"/>
        <v>-0.24024932693734158</v>
      </c>
      <c r="I99" s="187">
        <v>7.0455783783783783</v>
      </c>
      <c r="J99" s="188">
        <f t="shared" si="28"/>
        <v>0.26839577524438418</v>
      </c>
      <c r="K99" s="187">
        <v>7.32590466795211</v>
      </c>
      <c r="L99" s="188">
        <f t="shared" si="29"/>
        <v>0.28032628957373174</v>
      </c>
    </row>
    <row r="100" spans="2:12" x14ac:dyDescent="0.25">
      <c r="B100" s="116" t="s">
        <v>82</v>
      </c>
      <c r="C100" s="187">
        <v>5.5182413470533209</v>
      </c>
      <c r="D100" s="188" t="s">
        <v>257</v>
      </c>
      <c r="E100" s="187">
        <v>6.8450769230769231</v>
      </c>
      <c r="F100" s="188">
        <f>IFERROR(E100-C100,"-")</f>
        <v>1.3268355760236021</v>
      </c>
      <c r="G100" s="187">
        <v>7.1761118048218231</v>
      </c>
      <c r="H100" s="188">
        <f>IFERROR(G100-E100,"-")</f>
        <v>0.33103488174490003</v>
      </c>
      <c r="I100" s="187">
        <v>7.1445442996282882</v>
      </c>
      <c r="J100" s="188">
        <f>IFERROR(I100-G100,"-")</f>
        <v>-3.1567505193534906E-2</v>
      </c>
      <c r="K100" s="187">
        <v>7.1102807414327156</v>
      </c>
      <c r="L100" s="188">
        <f t="shared" si="29"/>
        <v>-3.4263558195572585E-2</v>
      </c>
    </row>
    <row r="101" spans="2:12" x14ac:dyDescent="0.25">
      <c r="B101" s="116" t="s">
        <v>84</v>
      </c>
      <c r="C101" s="187">
        <v>5.0102339181286553</v>
      </c>
      <c r="D101" s="188" t="s">
        <v>257</v>
      </c>
      <c r="E101" s="187">
        <v>6.9376146788990827</v>
      </c>
      <c r="F101" s="188">
        <f t="shared" ref="F101:H109" si="30">IFERROR(E101-C101,"-")</f>
        <v>1.9273807607704274</v>
      </c>
      <c r="G101" s="187">
        <v>7.215223838440898</v>
      </c>
      <c r="H101" s="188">
        <f t="shared" si="30"/>
        <v>0.27760915954181531</v>
      </c>
      <c r="I101" s="187">
        <v>7.6977217479789699</v>
      </c>
      <c r="J101" s="188">
        <f t="shared" ref="J101:J109" si="31">IFERROR(I101-G101,"-")</f>
        <v>0.48249790953807192</v>
      </c>
      <c r="K101" s="187">
        <v>7.0021492665627854</v>
      </c>
      <c r="L101" s="188">
        <f t="shared" si="29"/>
        <v>-0.69557248141618455</v>
      </c>
    </row>
    <row r="102" spans="2:12" x14ac:dyDescent="0.25">
      <c r="B102" s="116" t="s">
        <v>86</v>
      </c>
      <c r="C102" s="187">
        <v>6.4601671309192197</v>
      </c>
      <c r="D102" s="188" t="s">
        <v>257</v>
      </c>
      <c r="E102" s="187">
        <v>7.4332802003871112</v>
      </c>
      <c r="F102" s="188">
        <f t="shared" si="30"/>
        <v>0.97311306946789156</v>
      </c>
      <c r="G102" s="187">
        <v>7.3506738946635499</v>
      </c>
      <c r="H102" s="188">
        <f t="shared" si="30"/>
        <v>-8.2606305723561313E-2</v>
      </c>
      <c r="I102" s="187">
        <v>7.2467262934229382</v>
      </c>
      <c r="J102" s="188">
        <f t="shared" si="31"/>
        <v>-0.10394760124061175</v>
      </c>
      <c r="K102" s="187"/>
      <c r="L102" s="188"/>
    </row>
    <row r="103" spans="2:12" x14ac:dyDescent="0.25">
      <c r="B103" s="116" t="s">
        <v>88</v>
      </c>
      <c r="C103" s="187">
        <v>7.0141099261689908</v>
      </c>
      <c r="D103" s="188" t="s">
        <v>257</v>
      </c>
      <c r="E103" s="187">
        <v>7.4610918671025024</v>
      </c>
      <c r="F103" s="188">
        <f t="shared" si="30"/>
        <v>0.44698194093351162</v>
      </c>
      <c r="G103" s="187">
        <v>7.632933930032241</v>
      </c>
      <c r="H103" s="188">
        <f t="shared" si="30"/>
        <v>0.17184206292973858</v>
      </c>
      <c r="I103" s="187">
        <v>7.6586061051857302</v>
      </c>
      <c r="J103" s="188">
        <f t="shared" si="31"/>
        <v>2.5672175153489185E-2</v>
      </c>
      <c r="K103" s="187"/>
      <c r="L103" s="188"/>
    </row>
    <row r="104" spans="2:12" x14ac:dyDescent="0.25">
      <c r="B104" s="116" t="s">
        <v>90</v>
      </c>
      <c r="C104" s="187">
        <v>6.4512410426835602</v>
      </c>
      <c r="D104" s="188">
        <v>-0.36418752874501159</v>
      </c>
      <c r="E104" s="187">
        <v>7.7616424165371756</v>
      </c>
      <c r="F104" s="188">
        <f t="shared" si="30"/>
        <v>1.3104013738536153</v>
      </c>
      <c r="G104" s="187">
        <v>7.9521933927428483</v>
      </c>
      <c r="H104" s="188">
        <f t="shared" si="30"/>
        <v>0.19055097620567274</v>
      </c>
      <c r="I104" s="187">
        <v>8.2997506234413958</v>
      </c>
      <c r="J104" s="188">
        <f t="shared" si="31"/>
        <v>0.34755723069854749</v>
      </c>
      <c r="K104" s="187"/>
      <c r="L104" s="188"/>
    </row>
    <row r="105" spans="2:12" x14ac:dyDescent="0.25">
      <c r="B105" s="116" t="s">
        <v>92</v>
      </c>
      <c r="C105" s="187">
        <v>7.082481389578164</v>
      </c>
      <c r="D105" s="188">
        <v>-1.662857702889653E-3</v>
      </c>
      <c r="E105" s="187">
        <v>7.3991134372997225</v>
      </c>
      <c r="F105" s="188">
        <f t="shared" si="30"/>
        <v>0.31663204772155851</v>
      </c>
      <c r="G105" s="187">
        <v>7.3389119058002619</v>
      </c>
      <c r="H105" s="188">
        <f t="shared" si="30"/>
        <v>-6.0201531499460614E-2</v>
      </c>
      <c r="I105" s="187">
        <v>7.6414130666099167</v>
      </c>
      <c r="J105" s="188">
        <f t="shared" si="31"/>
        <v>0.30250116080965483</v>
      </c>
      <c r="K105" s="187"/>
      <c r="L105" s="188"/>
    </row>
    <row r="106" spans="2:12" x14ac:dyDescent="0.25">
      <c r="B106" s="116" t="s">
        <v>94</v>
      </c>
      <c r="C106" s="187">
        <v>6.5688409646233934</v>
      </c>
      <c r="D106" s="188">
        <v>1.4083046978650575</v>
      </c>
      <c r="E106" s="187">
        <v>7.2059213433495364</v>
      </c>
      <c r="F106" s="188">
        <f t="shared" si="30"/>
        <v>0.63708037872614298</v>
      </c>
      <c r="G106" s="187">
        <v>6.9657051819553919</v>
      </c>
      <c r="H106" s="188">
        <f t="shared" si="30"/>
        <v>-0.24021616139414448</v>
      </c>
      <c r="I106" s="187">
        <v>7.2994439020248763</v>
      </c>
      <c r="J106" s="188">
        <f t="shared" si="31"/>
        <v>0.33373872006948435</v>
      </c>
      <c r="K106" s="187"/>
      <c r="L106" s="188"/>
    </row>
    <row r="107" spans="2:12" x14ac:dyDescent="0.25">
      <c r="B107" s="116" t="s">
        <v>96</v>
      </c>
      <c r="C107" s="187">
        <v>7.1657880580957505</v>
      </c>
      <c r="D107" s="188">
        <v>-0.11080136555249709</v>
      </c>
      <c r="E107" s="187">
        <v>6.9781878462679403</v>
      </c>
      <c r="F107" s="188">
        <f t="shared" si="30"/>
        <v>-0.18760021182781017</v>
      </c>
      <c r="G107" s="187">
        <v>7.1145564168819986</v>
      </c>
      <c r="H107" s="188">
        <f t="shared" si="30"/>
        <v>0.13636857061405827</v>
      </c>
      <c r="I107" s="187">
        <v>7.1554744525547447</v>
      </c>
      <c r="J107" s="188">
        <f t="shared" si="31"/>
        <v>4.09180356727461E-2</v>
      </c>
      <c r="K107" s="187"/>
      <c r="L107" s="188"/>
    </row>
    <row r="108" spans="2:12" x14ac:dyDescent="0.25">
      <c r="B108" s="116" t="s">
        <v>98</v>
      </c>
      <c r="C108" s="187">
        <v>6.5794545249633725</v>
      </c>
      <c r="D108" s="188">
        <v>6.8560289829464161E-2</v>
      </c>
      <c r="E108" s="187">
        <v>6.8337751022058493</v>
      </c>
      <c r="F108" s="188">
        <f t="shared" si="30"/>
        <v>0.25432057724247681</v>
      </c>
      <c r="G108" s="187">
        <v>7.0803069754693713</v>
      </c>
      <c r="H108" s="188">
        <f t="shared" si="30"/>
        <v>0.24653187326352199</v>
      </c>
      <c r="I108" s="187">
        <v>7.0942144253056405</v>
      </c>
      <c r="J108" s="188">
        <f t="shared" si="31"/>
        <v>1.3907449836269237E-2</v>
      </c>
      <c r="K108" s="187"/>
      <c r="L108" s="188"/>
    </row>
    <row r="109" spans="2:12" ht="15.75" x14ac:dyDescent="0.25">
      <c r="B109" s="119" t="s">
        <v>32</v>
      </c>
      <c r="C109" s="189">
        <v>6.6540103016924208</v>
      </c>
      <c r="D109" s="190">
        <v>-0.98594846237504541</v>
      </c>
      <c r="E109" s="189">
        <v>7.1854244065107773</v>
      </c>
      <c r="F109" s="190">
        <f t="shared" si="30"/>
        <v>0.53141410481835649</v>
      </c>
      <c r="G109" s="189">
        <v>7.2831624482424626</v>
      </c>
      <c r="H109" s="190">
        <f t="shared" si="30"/>
        <v>9.7738041731685321E-2</v>
      </c>
      <c r="I109" s="189">
        <v>7.4233647722186014</v>
      </c>
      <c r="J109" s="190">
        <f t="shared" si="31"/>
        <v>0.14020232397613874</v>
      </c>
      <c r="K109" s="189">
        <v>7.3378239132923708</v>
      </c>
      <c r="L109" s="190">
        <v>-1.8046299853672565E-2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1:13" ht="48.75" customHeight="1" thickBot="1" x14ac:dyDescent="0.3">
      <c r="B114" s="277" t="s">
        <v>305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 t="shared" ref="C117" si="32">E117-1</f>
        <v>2022</v>
      </c>
      <c r="D117" s="302"/>
      <c r="E117" s="303">
        <f t="shared" ref="E117" si="33">G117-1</f>
        <v>2023</v>
      </c>
      <c r="F117" s="302"/>
      <c r="G117" s="303">
        <f t="shared" ref="G117" si="34">I117-1</f>
        <v>2024</v>
      </c>
      <c r="H117" s="302"/>
      <c r="I117" s="303">
        <f>K117-1</f>
        <v>2025</v>
      </c>
      <c r="J117" s="302"/>
      <c r="K117" s="303">
        <v>2026</v>
      </c>
      <c r="L117" s="304"/>
    </row>
    <row r="118" spans="1:13" ht="16.5" thickTop="1" thickBot="1" x14ac:dyDescent="0.3">
      <c r="B118" s="87"/>
      <c r="C118" s="113" t="s">
        <v>74</v>
      </c>
      <c r="D118" s="114" t="str">
        <f>CONCATENATE("dif ",RIGHT(C117,2),"/",RIGHT(C117-1,2))</f>
        <v>dif 22/21</v>
      </c>
      <c r="E118" s="115" t="s">
        <v>74</v>
      </c>
      <c r="F118" s="114" t="str">
        <f>CONCATENATE("dif ",RIGHT(E117,2),"/",RIGHT(C117,2))</f>
        <v>dif 23/22</v>
      </c>
      <c r="G118" s="115" t="s">
        <v>74</v>
      </c>
      <c r="H118" s="114" t="str">
        <f>CONCATENATE("dif ",RIGHT(G117,2),"/",RIGHT(E117,2))</f>
        <v>dif 24/23</v>
      </c>
      <c r="I118" s="115" t="s">
        <v>74</v>
      </c>
      <c r="J118" s="114" t="str">
        <f>CONCATENATE("dif ",RIGHT(I117,2),"/",RIGHT(G117,2))</f>
        <v>dif 25/24</v>
      </c>
      <c r="K118" s="115" t="s">
        <v>74</v>
      </c>
      <c r="L118" s="114" t="str">
        <f>CONCATENATE("dif ",RIGHT(K117,2),"/",RIGHT(I117,2))</f>
        <v>dif 26/25</v>
      </c>
    </row>
    <row r="119" spans="1:13" x14ac:dyDescent="0.25">
      <c r="B119" s="116" t="s">
        <v>76</v>
      </c>
      <c r="C119" s="187">
        <v>6.5042016806722689</v>
      </c>
      <c r="D119" s="188">
        <v>-2.1488289715517457</v>
      </c>
      <c r="E119" s="187">
        <v>7.6294527620030976</v>
      </c>
      <c r="F119" s="188">
        <f t="shared" ref="F119:H121" si="35">IFERROR(E119-C119,"-")</f>
        <v>1.1252510813308287</v>
      </c>
      <c r="G119" s="187">
        <v>7.8009301270417426</v>
      </c>
      <c r="H119" s="188">
        <f t="shared" si="35"/>
        <v>0.17147736503864497</v>
      </c>
      <c r="I119" s="187">
        <v>8.2206811005863774</v>
      </c>
      <c r="J119" s="188">
        <f t="shared" ref="J119:J121" si="36">IFERROR(I119-G119,"-")</f>
        <v>0.41975097354463475</v>
      </c>
      <c r="K119" s="187">
        <v>7.9214605580434032</v>
      </c>
      <c r="L119" s="188">
        <f t="shared" ref="L119:L123" si="37">IFERROR(K119-I119,"-")</f>
        <v>-0.29922054254297414</v>
      </c>
    </row>
    <row r="120" spans="1:13" x14ac:dyDescent="0.25">
      <c r="B120" s="116" t="s">
        <v>78</v>
      </c>
      <c r="C120" s="187">
        <v>4.0470588235294116</v>
      </c>
      <c r="D120" s="188">
        <v>-5.1209466069491487</v>
      </c>
      <c r="E120" s="187">
        <v>6.7291277985074629</v>
      </c>
      <c r="F120" s="188">
        <f t="shared" si="35"/>
        <v>2.6820689749780513</v>
      </c>
      <c r="G120" s="187">
        <v>7.3254189944134076</v>
      </c>
      <c r="H120" s="188">
        <f t="shared" si="35"/>
        <v>0.5962911959059447</v>
      </c>
      <c r="I120" s="187">
        <v>7.6376719576719578</v>
      </c>
      <c r="J120" s="188">
        <f t="shared" si="36"/>
        <v>0.31225296325855023</v>
      </c>
      <c r="K120" s="187">
        <v>8.0129692832764512</v>
      </c>
      <c r="L120" s="188">
        <f t="shared" si="37"/>
        <v>0.37529732560449336</v>
      </c>
    </row>
    <row r="121" spans="1:13" x14ac:dyDescent="0.25">
      <c r="B121" s="116" t="s">
        <v>80</v>
      </c>
      <c r="C121" s="187">
        <v>3.8153846153846156</v>
      </c>
      <c r="D121" s="188">
        <v>-6.1649238069166881</v>
      </c>
      <c r="E121" s="187">
        <v>6.494187655687794</v>
      </c>
      <c r="F121" s="188">
        <f t="shared" si="35"/>
        <v>2.6788030403031784</v>
      </c>
      <c r="G121" s="187">
        <v>6.58644785600847</v>
      </c>
      <c r="H121" s="188">
        <f t="shared" si="35"/>
        <v>9.2260200320676056E-2</v>
      </c>
      <c r="I121" s="187">
        <v>7.1928329509450455</v>
      </c>
      <c r="J121" s="188">
        <f t="shared" si="36"/>
        <v>0.60638509493657544</v>
      </c>
      <c r="K121" s="187">
        <v>7.4552545155993428</v>
      </c>
      <c r="L121" s="188">
        <f t="shared" si="37"/>
        <v>0.26242156465429733</v>
      </c>
    </row>
    <row r="122" spans="1:13" x14ac:dyDescent="0.25">
      <c r="B122" s="116" t="s">
        <v>82</v>
      </c>
      <c r="C122" s="187">
        <v>2.0697674418604652</v>
      </c>
      <c r="D122" s="188" t="s">
        <v>257</v>
      </c>
      <c r="E122" s="187">
        <v>6.8568426950553301</v>
      </c>
      <c r="F122" s="188">
        <f>IFERROR(E122-C122,"-")</f>
        <v>4.7870752531948648</v>
      </c>
      <c r="G122" s="187">
        <v>7.2563217110393223</v>
      </c>
      <c r="H122" s="188">
        <f>IFERROR(G122-E122,"-")</f>
        <v>0.39947901598399227</v>
      </c>
      <c r="I122" s="187">
        <v>7.4496042216358838</v>
      </c>
      <c r="J122" s="188">
        <f>IFERROR(I122-G122,"-")</f>
        <v>0.19328251059656143</v>
      </c>
      <c r="K122" s="187">
        <v>8.0624626776543646</v>
      </c>
      <c r="L122" s="188">
        <f t="shared" si="37"/>
        <v>0.61285845601848088</v>
      </c>
    </row>
    <row r="123" spans="1:13" x14ac:dyDescent="0.25">
      <c r="B123" s="116" t="s">
        <v>84</v>
      </c>
      <c r="C123" s="187">
        <v>2.9821428571428572</v>
      </c>
      <c r="D123" s="188" t="s">
        <v>257</v>
      </c>
      <c r="E123" s="187">
        <v>6.6725205448609701</v>
      </c>
      <c r="F123" s="188">
        <f t="shared" ref="F123:H131" si="38">IFERROR(E123-C123,"-")</f>
        <v>3.6903776877181129</v>
      </c>
      <c r="G123" s="187">
        <v>7.2387146878943796</v>
      </c>
      <c r="H123" s="188">
        <f t="shared" si="38"/>
        <v>0.56619414303340942</v>
      </c>
      <c r="I123" s="187">
        <v>7.6742393092105265</v>
      </c>
      <c r="J123" s="188">
        <f t="shared" ref="J123:J131" si="39">IFERROR(I123-G123,"-")</f>
        <v>0.435524621316147</v>
      </c>
      <c r="K123" s="187">
        <v>7.4849375459221159</v>
      </c>
      <c r="L123" s="188">
        <f t="shared" si="37"/>
        <v>-0.18930176328841064</v>
      </c>
    </row>
    <row r="124" spans="1:13" x14ac:dyDescent="0.25">
      <c r="B124" s="116" t="s">
        <v>86</v>
      </c>
      <c r="C124" s="187">
        <v>5.4222222222222225</v>
      </c>
      <c r="D124" s="188" t="s">
        <v>257</v>
      </c>
      <c r="E124" s="187">
        <v>7.1928683291169735</v>
      </c>
      <c r="F124" s="188">
        <f t="shared" si="38"/>
        <v>1.770646106894751</v>
      </c>
      <c r="G124" s="187">
        <v>7.4717546914296769</v>
      </c>
      <c r="H124" s="188">
        <f t="shared" si="38"/>
        <v>0.27888636231270336</v>
      </c>
      <c r="I124" s="187">
        <v>7.4459115805946796</v>
      </c>
      <c r="J124" s="188">
        <f t="shared" si="39"/>
        <v>-2.584311083499724E-2</v>
      </c>
      <c r="K124" s="187"/>
      <c r="L124" s="188"/>
    </row>
    <row r="125" spans="1:13" x14ac:dyDescent="0.25">
      <c r="B125" s="116" t="s">
        <v>88</v>
      </c>
      <c r="C125" s="187">
        <v>6.4112291350531105</v>
      </c>
      <c r="D125" s="188" t="s">
        <v>257</v>
      </c>
      <c r="E125" s="187">
        <v>7.1610056439199585</v>
      </c>
      <c r="F125" s="188">
        <f t="shared" si="38"/>
        <v>0.74977650886684799</v>
      </c>
      <c r="G125" s="187">
        <v>7.5208927342444207</v>
      </c>
      <c r="H125" s="188">
        <f t="shared" si="38"/>
        <v>0.3598870903244622</v>
      </c>
      <c r="I125" s="187">
        <v>7.4017708909795239</v>
      </c>
      <c r="J125" s="188">
        <f t="shared" si="39"/>
        <v>-0.11912184326489683</v>
      </c>
      <c r="K125" s="187"/>
      <c r="L125" s="188"/>
    </row>
    <row r="126" spans="1:13" x14ac:dyDescent="0.25">
      <c r="B126" s="116" t="s">
        <v>90</v>
      </c>
      <c r="C126" s="187">
        <v>5.0424137931034485</v>
      </c>
      <c r="D126" s="188">
        <v>-1.7257981274263532</v>
      </c>
      <c r="E126" s="187">
        <v>7.4306201550387598</v>
      </c>
      <c r="F126" s="188">
        <f t="shared" si="38"/>
        <v>2.3882063619353113</v>
      </c>
      <c r="G126" s="187">
        <v>8.2123629112662009</v>
      </c>
      <c r="H126" s="188">
        <f t="shared" si="38"/>
        <v>0.78174275622744105</v>
      </c>
      <c r="I126" s="187">
        <v>8.1807273741977493</v>
      </c>
      <c r="J126" s="188">
        <f t="shared" si="39"/>
        <v>-3.1635537068451569E-2</v>
      </c>
      <c r="K126" s="187"/>
      <c r="L126" s="188"/>
    </row>
    <row r="127" spans="1:13" x14ac:dyDescent="0.25">
      <c r="B127" s="116" t="s">
        <v>92</v>
      </c>
      <c r="C127" s="187">
        <v>7.7452655031563316</v>
      </c>
      <c r="D127" s="188">
        <v>2.1744153007271816</v>
      </c>
      <c r="E127" s="187">
        <v>7.533498492029298</v>
      </c>
      <c r="F127" s="188">
        <f t="shared" si="38"/>
        <v>-0.21176701112703356</v>
      </c>
      <c r="G127" s="187">
        <v>7.5409499080385158</v>
      </c>
      <c r="H127" s="188">
        <f t="shared" si="38"/>
        <v>7.4514160092178372E-3</v>
      </c>
      <c r="I127" s="187">
        <v>7.8828231829178499</v>
      </c>
      <c r="J127" s="188">
        <f t="shared" si="39"/>
        <v>0.34187327487933405</v>
      </c>
      <c r="K127" s="187"/>
      <c r="L127" s="188"/>
    </row>
    <row r="128" spans="1:13" x14ac:dyDescent="0.25">
      <c r="A128" s="122"/>
      <c r="B128" s="116" t="s">
        <v>94</v>
      </c>
      <c r="C128" s="187">
        <v>7.1007009011586328</v>
      </c>
      <c r="D128" s="188">
        <v>3.1358399933987497</v>
      </c>
      <c r="E128" s="187">
        <v>7.0412095510279338</v>
      </c>
      <c r="F128" s="188">
        <f t="shared" si="38"/>
        <v>-5.9491350130699061E-2</v>
      </c>
      <c r="G128" s="187">
        <v>7.3660401115208201</v>
      </c>
      <c r="H128" s="188">
        <f t="shared" si="38"/>
        <v>0.32483056049288628</v>
      </c>
      <c r="I128" s="187">
        <v>7.6954667655511262</v>
      </c>
      <c r="J128" s="188">
        <f t="shared" si="39"/>
        <v>0.32942665403030613</v>
      </c>
      <c r="K128" s="187"/>
      <c r="L128" s="188"/>
    </row>
    <row r="129" spans="2:13" x14ac:dyDescent="0.25">
      <c r="B129" s="116" t="s">
        <v>96</v>
      </c>
      <c r="C129" s="187">
        <v>7.5264134780125644</v>
      </c>
      <c r="D129" s="188">
        <v>-0.17895022514687753</v>
      </c>
      <c r="E129" s="187">
        <v>7.0028126352228472</v>
      </c>
      <c r="F129" s="188">
        <f t="shared" si="38"/>
        <v>-0.52360084278971719</v>
      </c>
      <c r="G129" s="187">
        <v>7.3525042444821729</v>
      </c>
      <c r="H129" s="188">
        <f t="shared" si="38"/>
        <v>0.34969160925932563</v>
      </c>
      <c r="I129" s="187">
        <v>7.7374067164179108</v>
      </c>
      <c r="J129" s="188">
        <f t="shared" si="39"/>
        <v>0.3849024719357379</v>
      </c>
      <c r="K129" s="187"/>
      <c r="L129" s="188"/>
    </row>
    <row r="130" spans="2:13" x14ac:dyDescent="0.25">
      <c r="B130" s="116" t="s">
        <v>98</v>
      </c>
      <c r="C130" s="187">
        <v>6.7358556056924677</v>
      </c>
      <c r="D130" s="188">
        <v>-0.32724343584107896</v>
      </c>
      <c r="E130" s="187">
        <v>6.727220366317245</v>
      </c>
      <c r="F130" s="188">
        <f t="shared" si="38"/>
        <v>-8.635239375222703E-3</v>
      </c>
      <c r="G130" s="187">
        <v>6.8791851771589556</v>
      </c>
      <c r="H130" s="188">
        <f t="shared" si="38"/>
        <v>0.15196481084171065</v>
      </c>
      <c r="I130" s="187">
        <v>7.5679450757575761</v>
      </c>
      <c r="J130" s="188">
        <f t="shared" si="39"/>
        <v>0.68875989859862052</v>
      </c>
      <c r="K130" s="187"/>
      <c r="L130" s="188"/>
    </row>
    <row r="131" spans="2:13" ht="15.75" x14ac:dyDescent="0.25">
      <c r="B131" s="119" t="s">
        <v>32</v>
      </c>
      <c r="C131" s="189">
        <v>6.9136660747345751</v>
      </c>
      <c r="D131" s="190">
        <v>-1.7745261607308755</v>
      </c>
      <c r="E131" s="189">
        <v>7.0532105590882503</v>
      </c>
      <c r="F131" s="190">
        <f t="shared" si="38"/>
        <v>0.13954448435367528</v>
      </c>
      <c r="G131" s="189">
        <v>7.3827802166648056</v>
      </c>
      <c r="H131" s="190">
        <f t="shared" si="38"/>
        <v>0.32956965757655521</v>
      </c>
      <c r="I131" s="189">
        <v>7.6740495125594732</v>
      </c>
      <c r="J131" s="190">
        <f t="shared" si="39"/>
        <v>0.29126929589466766</v>
      </c>
      <c r="K131" s="189">
        <v>7.7816225846238183</v>
      </c>
      <c r="L131" s="190">
        <v>0.1509716869077451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7" t="s">
        <v>306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 t="shared" ref="C139" si="40">E139-1</f>
        <v>2022</v>
      </c>
      <c r="D139" s="302"/>
      <c r="E139" s="303">
        <f t="shared" ref="E139" si="41">G139-1</f>
        <v>2023</v>
      </c>
      <c r="F139" s="302"/>
      <c r="G139" s="303">
        <f t="shared" ref="G139" si="42">I139-1</f>
        <v>2024</v>
      </c>
      <c r="H139" s="302"/>
      <c r="I139" s="303">
        <f>K139-1</f>
        <v>2025</v>
      </c>
      <c r="J139" s="302"/>
      <c r="K139" s="303">
        <v>2026</v>
      </c>
      <c r="L139" s="304"/>
    </row>
    <row r="140" spans="2:13" ht="16.5" thickTop="1" thickBot="1" x14ac:dyDescent="0.3">
      <c r="B140" s="87"/>
      <c r="C140" s="113" t="s">
        <v>74</v>
      </c>
      <c r="D140" s="114" t="str">
        <f>CONCATENATE("dif ",RIGHT(C139,2),"/",RIGHT(C139-1,2))</f>
        <v>dif 22/21</v>
      </c>
      <c r="E140" s="115" t="s">
        <v>74</v>
      </c>
      <c r="F140" s="114" t="str">
        <f>CONCATENATE("dif ",RIGHT(E139,2),"/",RIGHT(C139,2))</f>
        <v>dif 23/22</v>
      </c>
      <c r="G140" s="115" t="s">
        <v>74</v>
      </c>
      <c r="H140" s="114" t="str">
        <f>CONCATENATE("dif ",RIGHT(G139,2),"/",RIGHT(E139,2))</f>
        <v>dif 24/23</v>
      </c>
      <c r="I140" s="115" t="s">
        <v>74</v>
      </c>
      <c r="J140" s="114" t="str">
        <f>CONCATENATE("dif ",RIGHT(I139,2),"/",RIGHT(G139,2))</f>
        <v>dif 25/24</v>
      </c>
      <c r="K140" s="115" t="s">
        <v>74</v>
      </c>
      <c r="L140" s="114" t="str">
        <f>CONCATENATE("dif ",RIGHT(K139,2),"/",RIGHT(I139,2))</f>
        <v>dif 26/25</v>
      </c>
    </row>
    <row r="141" spans="2:13" x14ac:dyDescent="0.25">
      <c r="B141" s="116" t="s">
        <v>76</v>
      </c>
      <c r="C141" s="187">
        <v>7.5774058577405858</v>
      </c>
      <c r="D141" s="188">
        <v>0.65968853856341259</v>
      </c>
      <c r="E141" s="187">
        <v>8.3240911891558849</v>
      </c>
      <c r="F141" s="188">
        <f t="shared" ref="F141:H143" si="43">IFERROR(E141-C141,"-")</f>
        <v>0.74668533141529903</v>
      </c>
      <c r="G141" s="187">
        <v>9.5926157697121397</v>
      </c>
      <c r="H141" s="188">
        <f t="shared" si="43"/>
        <v>1.2685245805562548</v>
      </c>
      <c r="I141" s="187">
        <v>8.2321326472269867</v>
      </c>
      <c r="J141" s="188">
        <f t="shared" ref="J141:J143" si="44">IFERROR(I141-G141,"-")</f>
        <v>-1.360483122485153</v>
      </c>
      <c r="K141" s="187">
        <v>7.774903687396808</v>
      </c>
      <c r="L141" s="188">
        <f t="shared" ref="L141:L145" si="45">IFERROR(K141-I141,"-")</f>
        <v>-0.45722895983017864</v>
      </c>
    </row>
    <row r="142" spans="2:13" x14ac:dyDescent="0.25">
      <c r="B142" s="116" t="s">
        <v>78</v>
      </c>
      <c r="C142" s="187">
        <v>7.015625</v>
      </c>
      <c r="D142" s="188">
        <v>-0.31605816831683153</v>
      </c>
      <c r="E142" s="187">
        <v>7.9921135646687693</v>
      </c>
      <c r="F142" s="188">
        <f t="shared" si="43"/>
        <v>0.97648856466876932</v>
      </c>
      <c r="G142" s="187">
        <v>9.1799802761341223</v>
      </c>
      <c r="H142" s="188">
        <f t="shared" si="43"/>
        <v>1.1878667114653529</v>
      </c>
      <c r="I142" s="187">
        <v>8.9388221841052022</v>
      </c>
      <c r="J142" s="188">
        <f t="shared" si="44"/>
        <v>-0.24115809202892002</v>
      </c>
      <c r="K142" s="187">
        <v>8.3076049943246311</v>
      </c>
      <c r="L142" s="188">
        <f t="shared" si="45"/>
        <v>-0.63121718978057118</v>
      </c>
    </row>
    <row r="143" spans="2:13" x14ac:dyDescent="0.25">
      <c r="B143" s="116" t="s">
        <v>80</v>
      </c>
      <c r="C143" s="187">
        <v>7.231012658227848</v>
      </c>
      <c r="D143" s="188">
        <v>-2.7980195998366684</v>
      </c>
      <c r="E143" s="187">
        <v>8.19392523364486</v>
      </c>
      <c r="F143" s="188">
        <f t="shared" si="43"/>
        <v>0.96291257541701203</v>
      </c>
      <c r="G143" s="187">
        <v>7.9189031505250878</v>
      </c>
      <c r="H143" s="188">
        <f t="shared" si="43"/>
        <v>-0.27502208311977228</v>
      </c>
      <c r="I143" s="187">
        <v>8.2895294616362865</v>
      </c>
      <c r="J143" s="188">
        <f t="shared" si="44"/>
        <v>0.3706263111111987</v>
      </c>
      <c r="K143" s="187">
        <v>7.7248822605965461</v>
      </c>
      <c r="L143" s="188">
        <f t="shared" si="45"/>
        <v>-0.56464720103974031</v>
      </c>
    </row>
    <row r="144" spans="2:13" x14ac:dyDescent="0.25">
      <c r="B144" s="116" t="s">
        <v>82</v>
      </c>
      <c r="C144" s="187">
        <v>7.3420074349442377</v>
      </c>
      <c r="D144" s="188" t="s">
        <v>257</v>
      </c>
      <c r="E144" s="187">
        <v>7.7774952320406863</v>
      </c>
      <c r="F144" s="188">
        <f>IFERROR(E144-C144,"-")</f>
        <v>0.43548779709644858</v>
      </c>
      <c r="G144" s="187">
        <v>9.9245283018867916</v>
      </c>
      <c r="H144" s="188">
        <f>IFERROR(G144-E144,"-")</f>
        <v>2.1470330698461053</v>
      </c>
      <c r="I144" s="187">
        <v>7.8938468764678253</v>
      </c>
      <c r="J144" s="188">
        <f>IFERROR(I144-G144,"-")</f>
        <v>-2.0306814254189662</v>
      </c>
      <c r="K144" s="187">
        <v>7.7075306479859895</v>
      </c>
      <c r="L144" s="188">
        <f t="shared" si="45"/>
        <v>-0.18631622848183582</v>
      </c>
    </row>
    <row r="145" spans="1:13" x14ac:dyDescent="0.25">
      <c r="B145" s="116" t="s">
        <v>84</v>
      </c>
      <c r="C145" s="187">
        <v>6.5496183206106871</v>
      </c>
      <c r="D145" s="188" t="s">
        <v>257</v>
      </c>
      <c r="E145" s="187">
        <v>7.8512089274643522</v>
      </c>
      <c r="F145" s="188">
        <f t="shared" ref="F145:H153" si="46">IFERROR(E145-C145,"-")</f>
        <v>1.3015906068536651</v>
      </c>
      <c r="G145" s="187">
        <v>9.1011302795954787</v>
      </c>
      <c r="H145" s="188">
        <f t="shared" si="46"/>
        <v>1.2499213521311265</v>
      </c>
      <c r="I145" s="187">
        <v>12.54282267792521</v>
      </c>
      <c r="J145" s="188">
        <f t="shared" ref="J145:J153" si="47">IFERROR(I145-G145,"-")</f>
        <v>3.4416923983297316</v>
      </c>
      <c r="K145" s="187">
        <v>7.3985401459854012</v>
      </c>
      <c r="L145" s="188">
        <f t="shared" si="45"/>
        <v>-5.1442825319398091</v>
      </c>
    </row>
    <row r="146" spans="1:13" x14ac:dyDescent="0.25">
      <c r="B146" s="116" t="s">
        <v>86</v>
      </c>
      <c r="C146" s="187">
        <v>7.9567099567099566</v>
      </c>
      <c r="D146" s="188" t="s">
        <v>257</v>
      </c>
      <c r="E146" s="187">
        <v>10.041487839771101</v>
      </c>
      <c r="F146" s="188">
        <f t="shared" si="46"/>
        <v>2.0847778830611441</v>
      </c>
      <c r="G146" s="187">
        <v>8.6592379583033789</v>
      </c>
      <c r="H146" s="188">
        <f t="shared" si="46"/>
        <v>-1.3822498814677218</v>
      </c>
      <c r="I146" s="187">
        <v>9.0062460961898818</v>
      </c>
      <c r="J146" s="188">
        <f t="shared" si="47"/>
        <v>0.34700813788650287</v>
      </c>
      <c r="K146" s="187"/>
      <c r="L146" s="188"/>
    </row>
    <row r="147" spans="1:13" x14ac:dyDescent="0.25">
      <c r="B147" s="116" t="s">
        <v>88</v>
      </c>
      <c r="C147" s="187">
        <v>7.3955555555555552</v>
      </c>
      <c r="D147" s="188" t="s">
        <v>257</v>
      </c>
      <c r="E147" s="187">
        <v>9.4104084321475625</v>
      </c>
      <c r="F147" s="188">
        <f t="shared" si="46"/>
        <v>2.0148528765920073</v>
      </c>
      <c r="G147" s="187">
        <v>9.7504288164665525</v>
      </c>
      <c r="H147" s="188">
        <f t="shared" si="46"/>
        <v>0.34002038431898995</v>
      </c>
      <c r="I147" s="187">
        <v>9.8148606811145509</v>
      </c>
      <c r="J147" s="188">
        <f t="shared" si="47"/>
        <v>6.4431864647998438E-2</v>
      </c>
      <c r="K147" s="187"/>
      <c r="L147" s="188"/>
    </row>
    <row r="148" spans="1:13" x14ac:dyDescent="0.25">
      <c r="B148" s="116" t="s">
        <v>90</v>
      </c>
      <c r="C148" s="187">
        <v>6.5977900552486188</v>
      </c>
      <c r="D148" s="188">
        <v>-0.79688843699084888</v>
      </c>
      <c r="E148" s="187">
        <v>9.9661354581673312</v>
      </c>
      <c r="F148" s="188">
        <f t="shared" si="46"/>
        <v>3.3683454029187123</v>
      </c>
      <c r="G148" s="187">
        <v>9.4147727272727266</v>
      </c>
      <c r="H148" s="188">
        <f t="shared" si="46"/>
        <v>-0.55136273089460452</v>
      </c>
      <c r="I148" s="187">
        <v>9.781685467816855</v>
      </c>
      <c r="J148" s="188">
        <f t="shared" si="47"/>
        <v>0.36691274054412837</v>
      </c>
      <c r="K148" s="187"/>
      <c r="L148" s="188"/>
    </row>
    <row r="149" spans="1:13" x14ac:dyDescent="0.25">
      <c r="B149" s="116" t="s">
        <v>92</v>
      </c>
      <c r="C149" s="187">
        <v>7.3301088270858523</v>
      </c>
      <c r="D149" s="188">
        <v>-10.4988385413352</v>
      </c>
      <c r="E149" s="187">
        <v>8.6907849829351544</v>
      </c>
      <c r="F149" s="188">
        <f t="shared" si="46"/>
        <v>1.3606761558493021</v>
      </c>
      <c r="G149" s="187">
        <v>9.2540394973070015</v>
      </c>
      <c r="H149" s="188">
        <f t="shared" si="46"/>
        <v>0.56325451437184704</v>
      </c>
      <c r="I149" s="187">
        <v>9.7643636363636368</v>
      </c>
      <c r="J149" s="188">
        <f t="shared" si="47"/>
        <v>0.51032413905663532</v>
      </c>
      <c r="K149" s="187"/>
      <c r="L149" s="188"/>
    </row>
    <row r="150" spans="1:13" x14ac:dyDescent="0.25">
      <c r="A150" s="122"/>
      <c r="B150" s="116" t="s">
        <v>94</v>
      </c>
      <c r="C150" s="187">
        <v>6.9228694714131604</v>
      </c>
      <c r="D150" s="188">
        <v>2.1496735951245007</v>
      </c>
      <c r="E150" s="187">
        <v>9.565085771947528</v>
      </c>
      <c r="F150" s="188">
        <f t="shared" si="46"/>
        <v>2.6422163005343675</v>
      </c>
      <c r="G150" s="187">
        <v>8.8236196319018401</v>
      </c>
      <c r="H150" s="188">
        <f t="shared" si="46"/>
        <v>-0.74146614004568789</v>
      </c>
      <c r="I150" s="187">
        <v>8.1571428571428566</v>
      </c>
      <c r="J150" s="188">
        <f t="shared" si="47"/>
        <v>-0.66647677475898348</v>
      </c>
      <c r="K150" s="187"/>
      <c r="L150" s="188"/>
    </row>
    <row r="151" spans="1:13" x14ac:dyDescent="0.25">
      <c r="B151" s="116" t="s">
        <v>96</v>
      </c>
      <c r="C151" s="187">
        <v>7.9698209718670077</v>
      </c>
      <c r="D151" s="188">
        <v>0.27510149991981336</v>
      </c>
      <c r="E151" s="187">
        <v>8.4321148825065269</v>
      </c>
      <c r="F151" s="188">
        <f t="shared" si="46"/>
        <v>0.46229391063951919</v>
      </c>
      <c r="G151" s="187">
        <v>8.2161835748792278</v>
      </c>
      <c r="H151" s="188">
        <f t="shared" si="46"/>
        <v>-0.21593130762729906</v>
      </c>
      <c r="I151" s="187">
        <v>7.9636135508155581</v>
      </c>
      <c r="J151" s="188">
        <f t="shared" si="47"/>
        <v>-0.25257002406366968</v>
      </c>
      <c r="K151" s="187"/>
      <c r="L151" s="188"/>
    </row>
    <row r="152" spans="1:13" x14ac:dyDescent="0.25">
      <c r="B152" s="116" t="s">
        <v>98</v>
      </c>
      <c r="C152" s="187">
        <v>8.2085187539732996</v>
      </c>
      <c r="D152" s="188">
        <v>0.30397329942784523</v>
      </c>
      <c r="E152" s="187">
        <v>8.8064864864864862</v>
      </c>
      <c r="F152" s="188">
        <f t="shared" si="46"/>
        <v>0.59796773251318669</v>
      </c>
      <c r="G152" s="187">
        <v>8.446748878923767</v>
      </c>
      <c r="H152" s="188">
        <f t="shared" si="46"/>
        <v>-0.35973760756271922</v>
      </c>
      <c r="I152" s="187">
        <v>8.140483383685801</v>
      </c>
      <c r="J152" s="188">
        <f t="shared" si="47"/>
        <v>-0.30626549523796598</v>
      </c>
      <c r="K152" s="187"/>
      <c r="L152" s="188"/>
    </row>
    <row r="153" spans="1:13" ht="15.75" x14ac:dyDescent="0.25">
      <c r="B153" s="119" t="s">
        <v>32</v>
      </c>
      <c r="C153" s="189">
        <v>7.4559044955904499</v>
      </c>
      <c r="D153" s="190">
        <v>-0.1031818996429168</v>
      </c>
      <c r="E153" s="189">
        <v>8.7135806018784745</v>
      </c>
      <c r="F153" s="190">
        <f t="shared" si="46"/>
        <v>1.2576761062880246</v>
      </c>
      <c r="G153" s="189">
        <v>8.8677046429237372</v>
      </c>
      <c r="H153" s="190">
        <f t="shared" si="46"/>
        <v>0.15412404104526267</v>
      </c>
      <c r="I153" s="189">
        <v>8.7609598523304104</v>
      </c>
      <c r="J153" s="190">
        <f t="shared" si="47"/>
        <v>-0.10674479059332675</v>
      </c>
      <c r="K153" s="189">
        <v>7.7944625407166122</v>
      </c>
      <c r="L153" s="190">
        <v>-0.91693848027034264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7" t="s">
        <v>307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 t="shared" ref="C161" si="48">E161-1</f>
        <v>2022</v>
      </c>
      <c r="D161" s="302"/>
      <c r="E161" s="303">
        <f t="shared" ref="E161" si="49">G161-1</f>
        <v>2023</v>
      </c>
      <c r="F161" s="302"/>
      <c r="G161" s="303">
        <f t="shared" ref="G161" si="50">I161-1</f>
        <v>2024</v>
      </c>
      <c r="H161" s="302"/>
      <c r="I161" s="303">
        <f>K161-1</f>
        <v>2025</v>
      </c>
      <c r="J161" s="302"/>
      <c r="K161" s="303">
        <v>2026</v>
      </c>
      <c r="L161" s="304"/>
    </row>
    <row r="162" spans="2:12" ht="16.5" thickTop="1" thickBot="1" x14ac:dyDescent="0.3">
      <c r="B162" s="87"/>
      <c r="C162" s="113" t="s">
        <v>74</v>
      </c>
      <c r="D162" s="114" t="str">
        <f>CONCATENATE("dif ",RIGHT(C161,2),"/",RIGHT(C161-1,2))</f>
        <v>dif 22/21</v>
      </c>
      <c r="E162" s="115" t="s">
        <v>74</v>
      </c>
      <c r="F162" s="114" t="str">
        <f>CONCATENATE("dif ",RIGHT(E161,2),"/",RIGHT(C161,2))</f>
        <v>dif 23/22</v>
      </c>
      <c r="G162" s="115" t="s">
        <v>74</v>
      </c>
      <c r="H162" s="114" t="str">
        <f>CONCATENATE("dif ",RIGHT(G161,2),"/",RIGHT(E161,2))</f>
        <v>dif 24/23</v>
      </c>
      <c r="I162" s="115" t="s">
        <v>74</v>
      </c>
      <c r="J162" s="114" t="str">
        <f>CONCATENATE("dif ",RIGHT(I161,2),"/",RIGHT(G161,2))</f>
        <v>dif 25/24</v>
      </c>
      <c r="K162" s="115" t="s">
        <v>74</v>
      </c>
      <c r="L162" s="114" t="str">
        <f>CONCATENATE("dif ",RIGHT(K161,2),"/",RIGHT(I161,2))</f>
        <v>dif 26/25</v>
      </c>
    </row>
    <row r="163" spans="2:12" x14ac:dyDescent="0.25">
      <c r="B163" s="116" t="s">
        <v>76</v>
      </c>
      <c r="C163" s="187">
        <v>5.8173913043478258</v>
      </c>
      <c r="D163" s="188">
        <v>0.29719286352571395</v>
      </c>
      <c r="E163" s="187">
        <v>6.7374773687386842</v>
      </c>
      <c r="F163" s="188">
        <f t="shared" ref="F163:H165" si="51">IFERROR(E163-C163,"-")</f>
        <v>0.92008606439085838</v>
      </c>
      <c r="G163" s="187">
        <v>7.8937875751503004</v>
      </c>
      <c r="H163" s="188">
        <f t="shared" si="51"/>
        <v>1.1563102064116162</v>
      </c>
      <c r="I163" s="187">
        <v>7.2264875239923221</v>
      </c>
      <c r="J163" s="188">
        <f t="shared" ref="J163:J165" si="52">IFERROR(I163-G163,"-")</f>
        <v>-0.6673000511579783</v>
      </c>
      <c r="K163" s="187">
        <v>6.7136273864384464</v>
      </c>
      <c r="L163" s="188">
        <f t="shared" ref="L163:L167" si="53">IFERROR(K163-I163,"-")</f>
        <v>-0.51286013755387572</v>
      </c>
    </row>
    <row r="164" spans="2:12" x14ac:dyDescent="0.25">
      <c r="B164" s="116" t="s">
        <v>78</v>
      </c>
      <c r="C164" s="187">
        <v>4.5502645502645507</v>
      </c>
      <c r="D164" s="188">
        <v>-1.8131969881969878</v>
      </c>
      <c r="E164" s="187">
        <v>6.2614051094890515</v>
      </c>
      <c r="F164" s="188">
        <f t="shared" si="51"/>
        <v>1.7111405592245008</v>
      </c>
      <c r="G164" s="187">
        <v>6.1108410306271272</v>
      </c>
      <c r="H164" s="188">
        <f t="shared" si="51"/>
        <v>-0.15056407886192424</v>
      </c>
      <c r="I164" s="187">
        <v>6.3094629156010233</v>
      </c>
      <c r="J164" s="188">
        <f t="shared" si="52"/>
        <v>0.1986218849738961</v>
      </c>
      <c r="K164" s="187">
        <v>6.3638651233014594</v>
      </c>
      <c r="L164" s="188">
        <f t="shared" si="53"/>
        <v>5.4402207700436023E-2</v>
      </c>
    </row>
    <row r="165" spans="2:12" x14ac:dyDescent="0.25">
      <c r="B165" s="116" t="s">
        <v>80</v>
      </c>
      <c r="C165" s="187">
        <v>6.5810439560439562</v>
      </c>
      <c r="D165" s="188">
        <v>-2.1199695574695578</v>
      </c>
      <c r="E165" s="187">
        <v>6.9642857142857144</v>
      </c>
      <c r="F165" s="188">
        <f t="shared" si="51"/>
        <v>0.38324175824175821</v>
      </c>
      <c r="G165" s="187">
        <v>7.023180154534364</v>
      </c>
      <c r="H165" s="188">
        <f t="shared" si="51"/>
        <v>5.8894440248649538E-2</v>
      </c>
      <c r="I165" s="187">
        <v>6.5350000000000001</v>
      </c>
      <c r="J165" s="188">
        <f t="shared" si="52"/>
        <v>-0.48818015453436381</v>
      </c>
      <c r="K165" s="187">
        <v>6.4968078932095183</v>
      </c>
      <c r="L165" s="188">
        <f t="shared" si="53"/>
        <v>-3.8192106790481795E-2</v>
      </c>
    </row>
    <row r="166" spans="2:12" x14ac:dyDescent="0.25">
      <c r="B166" s="116" t="s">
        <v>82</v>
      </c>
      <c r="C166" s="187">
        <v>4.0613107822410148</v>
      </c>
      <c r="D166" s="188" t="s">
        <v>257</v>
      </c>
      <c r="E166" s="187">
        <v>5.9081426648721402</v>
      </c>
      <c r="F166" s="188">
        <f>IFERROR(E166-C166,"-")</f>
        <v>1.8468318826311254</v>
      </c>
      <c r="G166" s="187">
        <v>5.9860979462875195</v>
      </c>
      <c r="H166" s="188">
        <f>IFERROR(G166-E166,"-")</f>
        <v>7.7955281415379218E-2</v>
      </c>
      <c r="I166" s="187">
        <v>6.1740909090909089</v>
      </c>
      <c r="J166" s="188">
        <f>IFERROR(I166-G166,"-")</f>
        <v>0.1879929628033894</v>
      </c>
      <c r="K166" s="187">
        <v>6.3537576167907925</v>
      </c>
      <c r="L166" s="188">
        <f t="shared" si="53"/>
        <v>0.17966670769988369</v>
      </c>
    </row>
    <row r="167" spans="2:12" x14ac:dyDescent="0.25">
      <c r="B167" s="116" t="s">
        <v>84</v>
      </c>
      <c r="C167" s="187">
        <v>4.3159065628476085</v>
      </c>
      <c r="D167" s="188" t="s">
        <v>257</v>
      </c>
      <c r="E167" s="187">
        <v>6.3199523052464226</v>
      </c>
      <c r="F167" s="188">
        <f t="shared" ref="F167:H175" si="54">IFERROR(E167-C167,"-")</f>
        <v>2.0040457423988141</v>
      </c>
      <c r="G167" s="187">
        <v>7.0540976988292288</v>
      </c>
      <c r="H167" s="188">
        <f t="shared" si="54"/>
        <v>0.73414539358280617</v>
      </c>
      <c r="I167" s="187">
        <v>7.4310954063604244</v>
      </c>
      <c r="J167" s="188">
        <f t="shared" ref="J167:J175" si="55">IFERROR(I167-G167,"-")</f>
        <v>0.37699770753119566</v>
      </c>
      <c r="K167" s="187">
        <v>6.7000465766185373</v>
      </c>
      <c r="L167" s="188">
        <f t="shared" si="53"/>
        <v>-0.73104882974188712</v>
      </c>
    </row>
    <row r="168" spans="2:12" x14ac:dyDescent="0.25">
      <c r="B168" s="116" t="s">
        <v>86</v>
      </c>
      <c r="C168" s="187">
        <v>5.9469496021220163</v>
      </c>
      <c r="D168" s="188" t="s">
        <v>257</v>
      </c>
      <c r="E168" s="187">
        <v>6.4923076923076923</v>
      </c>
      <c r="F168" s="188">
        <f t="shared" si="54"/>
        <v>0.54535809018567605</v>
      </c>
      <c r="G168" s="187">
        <v>6.846736596736597</v>
      </c>
      <c r="H168" s="188">
        <f t="shared" si="54"/>
        <v>0.35442890442890462</v>
      </c>
      <c r="I168" s="187">
        <v>7.2542975696502667</v>
      </c>
      <c r="J168" s="188">
        <f t="shared" si="55"/>
        <v>0.40756097291366977</v>
      </c>
      <c r="K168" s="187"/>
      <c r="L168" s="188"/>
    </row>
    <row r="169" spans="2:12" x14ac:dyDescent="0.25">
      <c r="B169" s="116" t="s">
        <v>88</v>
      </c>
      <c r="C169" s="187">
        <v>6.3998250218722657</v>
      </c>
      <c r="D169" s="188" t="s">
        <v>257</v>
      </c>
      <c r="E169" s="187">
        <v>6.6530108588351435</v>
      </c>
      <c r="F169" s="188">
        <f t="shared" si="54"/>
        <v>0.25318583696287789</v>
      </c>
      <c r="G169" s="187">
        <v>7.4846723044397461</v>
      </c>
      <c r="H169" s="188">
        <f t="shared" si="54"/>
        <v>0.83166144560460253</v>
      </c>
      <c r="I169" s="187">
        <v>7.0748587570621471</v>
      </c>
      <c r="J169" s="188">
        <f t="shared" si="55"/>
        <v>-0.40981354737759901</v>
      </c>
      <c r="K169" s="187"/>
      <c r="L169" s="188"/>
    </row>
    <row r="170" spans="2:12" x14ac:dyDescent="0.25">
      <c r="B170" s="116" t="s">
        <v>90</v>
      </c>
      <c r="C170" s="187">
        <v>7.0756446991404012</v>
      </c>
      <c r="D170" s="188">
        <v>-0.61534731910361273</v>
      </c>
      <c r="E170" s="187">
        <v>7.2864745011086471</v>
      </c>
      <c r="F170" s="188">
        <f t="shared" si="54"/>
        <v>0.21082980196824597</v>
      </c>
      <c r="G170" s="187">
        <v>7.9534117647058826</v>
      </c>
      <c r="H170" s="188">
        <f t="shared" si="54"/>
        <v>0.66693726359723549</v>
      </c>
      <c r="I170" s="187">
        <v>8.1352278294953457</v>
      </c>
      <c r="J170" s="188">
        <f t="shared" si="55"/>
        <v>0.18181606478946311</v>
      </c>
      <c r="K170" s="187"/>
      <c r="L170" s="188"/>
    </row>
    <row r="171" spans="2:12" x14ac:dyDescent="0.25">
      <c r="B171" s="116" t="s">
        <v>92</v>
      </c>
      <c r="C171" s="187">
        <v>7.2506329113924046</v>
      </c>
      <c r="D171" s="188">
        <v>-0.73764833860759538</v>
      </c>
      <c r="E171" s="187">
        <v>6.5264691597863038</v>
      </c>
      <c r="F171" s="188">
        <f t="shared" si="54"/>
        <v>-0.7241637516061008</v>
      </c>
      <c r="G171" s="187">
        <v>6.5689448441247</v>
      </c>
      <c r="H171" s="188">
        <f t="shared" si="54"/>
        <v>4.2475684338396213E-2</v>
      </c>
      <c r="I171" s="187">
        <v>7.5481120584652865</v>
      </c>
      <c r="J171" s="188">
        <f t="shared" si="55"/>
        <v>0.97916721434058651</v>
      </c>
      <c r="K171" s="187"/>
      <c r="L171" s="188"/>
    </row>
    <row r="172" spans="2:12" x14ac:dyDescent="0.25">
      <c r="B172" s="116" t="s">
        <v>94</v>
      </c>
      <c r="C172" s="187">
        <v>5.982193732193732</v>
      </c>
      <c r="D172" s="188">
        <v>-0.24253872916179731</v>
      </c>
      <c r="E172" s="187">
        <v>6.1283255086071984</v>
      </c>
      <c r="F172" s="188">
        <f t="shared" si="54"/>
        <v>0.14613177641346642</v>
      </c>
      <c r="G172" s="187">
        <v>6.1717967072297784</v>
      </c>
      <c r="H172" s="188">
        <f t="shared" si="54"/>
        <v>4.3471198622579976E-2</v>
      </c>
      <c r="I172" s="187">
        <v>6.3906847410497045</v>
      </c>
      <c r="J172" s="188">
        <f t="shared" si="55"/>
        <v>0.21888803381992616</v>
      </c>
      <c r="K172" s="187"/>
      <c r="L172" s="188"/>
    </row>
    <row r="173" spans="2:12" x14ac:dyDescent="0.25">
      <c r="B173" s="116" t="s">
        <v>96</v>
      </c>
      <c r="C173" s="187">
        <v>6.9024390243902438</v>
      </c>
      <c r="D173" s="188">
        <v>-1.0975609756097562</v>
      </c>
      <c r="E173" s="187">
        <v>7.0292553191489358</v>
      </c>
      <c r="F173" s="188">
        <f t="shared" si="54"/>
        <v>0.12681629475869194</v>
      </c>
      <c r="G173" s="187">
        <v>5.8347953216374266</v>
      </c>
      <c r="H173" s="188">
        <f t="shared" si="54"/>
        <v>-1.1944599975115091</v>
      </c>
      <c r="I173" s="187">
        <v>5.36242774566474</v>
      </c>
      <c r="J173" s="188">
        <f t="shared" si="55"/>
        <v>-0.47236757597268664</v>
      </c>
      <c r="K173" s="187"/>
      <c r="L173" s="188"/>
    </row>
    <row r="174" spans="2:12" x14ac:dyDescent="0.25">
      <c r="B174" s="116" t="s">
        <v>98</v>
      </c>
      <c r="C174" s="187">
        <v>6.2885729331226958</v>
      </c>
      <c r="D174" s="188">
        <v>1.2194725419884067</v>
      </c>
      <c r="E174" s="187">
        <v>5.7238356164383566</v>
      </c>
      <c r="F174" s="188">
        <f t="shared" si="54"/>
        <v>-0.56473731668433924</v>
      </c>
      <c r="G174" s="187">
        <v>6.7889048991354466</v>
      </c>
      <c r="H174" s="188">
        <f t="shared" si="54"/>
        <v>1.06506928269709</v>
      </c>
      <c r="I174" s="187">
        <v>5.9061784897025174</v>
      </c>
      <c r="J174" s="188">
        <f t="shared" si="55"/>
        <v>-0.88272640943292924</v>
      </c>
      <c r="K174" s="187"/>
      <c r="L174" s="188"/>
    </row>
    <row r="175" spans="2:12" ht="15.75" x14ac:dyDescent="0.25">
      <c r="B175" s="119" t="s">
        <v>32</v>
      </c>
      <c r="C175" s="189">
        <v>6.1666010756919851</v>
      </c>
      <c r="D175" s="190">
        <v>-0.27964854471493883</v>
      </c>
      <c r="E175" s="189">
        <v>6.4614650441422095</v>
      </c>
      <c r="F175" s="190">
        <f t="shared" si="54"/>
        <v>0.29486396845022433</v>
      </c>
      <c r="G175" s="189">
        <v>6.7663577989108346</v>
      </c>
      <c r="H175" s="190">
        <f t="shared" si="54"/>
        <v>0.3048927547686251</v>
      </c>
      <c r="I175" s="189">
        <v>6.7474636455867429</v>
      </c>
      <c r="J175" s="190">
        <f t="shared" si="55"/>
        <v>-1.8894153324091612E-2</v>
      </c>
      <c r="K175" s="189">
        <v>6.5044530493707651</v>
      </c>
      <c r="L175" s="190">
        <v>-0.16099000151125775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7" t="s">
        <v>308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 t="shared" ref="C183" si="56">E183-1</f>
        <v>2022</v>
      </c>
      <c r="D183" s="302"/>
      <c r="E183" s="303">
        <f t="shared" ref="E183" si="57">G183-1</f>
        <v>2023</v>
      </c>
      <c r="F183" s="302"/>
      <c r="G183" s="303">
        <f t="shared" ref="G183" si="58">I183-1</f>
        <v>2024</v>
      </c>
      <c r="H183" s="302"/>
      <c r="I183" s="303">
        <f>K183-1</f>
        <v>2025</v>
      </c>
      <c r="J183" s="302"/>
      <c r="K183" s="303">
        <v>2026</v>
      </c>
      <c r="L183" s="304"/>
    </row>
    <row r="184" spans="1:13" ht="16.5" thickTop="1" thickBot="1" x14ac:dyDescent="0.3">
      <c r="B184" s="87"/>
      <c r="C184" s="113" t="s">
        <v>74</v>
      </c>
      <c r="D184" s="114" t="str">
        <f>CONCATENATE("dif ",RIGHT(C183,2),"/",RIGHT(C183-1,2))</f>
        <v>dif 22/21</v>
      </c>
      <c r="E184" s="115" t="s">
        <v>74</v>
      </c>
      <c r="F184" s="114" t="str">
        <f>CONCATENATE("dif ",RIGHT(E183,2),"/",RIGHT(C183,2))</f>
        <v>dif 23/22</v>
      </c>
      <c r="G184" s="115" t="s">
        <v>74</v>
      </c>
      <c r="H184" s="114" t="str">
        <f>CONCATENATE("dif ",RIGHT(G183,2),"/",RIGHT(E183,2))</f>
        <v>dif 24/23</v>
      </c>
      <c r="I184" s="115" t="s">
        <v>74</v>
      </c>
      <c r="J184" s="114" t="str">
        <f>CONCATENATE("dif ",RIGHT(I183,2),"/",RIGHT(G183,2))</f>
        <v>dif 25/24</v>
      </c>
      <c r="K184" s="115" t="s">
        <v>74</v>
      </c>
      <c r="L184" s="114" t="str">
        <f>CONCATENATE("dif ",RIGHT(K183,2),"/",RIGHT(I183,2))</f>
        <v>dif 26/25</v>
      </c>
    </row>
    <row r="185" spans="1:13" x14ac:dyDescent="0.25">
      <c r="A185" s="122"/>
      <c r="B185" s="116" t="s">
        <v>76</v>
      </c>
      <c r="C185" s="187">
        <v>6.3085714285714287</v>
      </c>
      <c r="D185" s="188">
        <v>-3.0109173893199452</v>
      </c>
      <c r="E185" s="187">
        <v>8.6969696969696972</v>
      </c>
      <c r="F185" s="188">
        <f t="shared" ref="F185:H187" si="59">IFERROR(E185-C185,"-")</f>
        <v>2.3883982683982685</v>
      </c>
      <c r="G185" s="187">
        <v>8.581047381546135</v>
      </c>
      <c r="H185" s="188">
        <f t="shared" si="59"/>
        <v>-0.11592231542356224</v>
      </c>
      <c r="I185" s="187">
        <v>7.8496932515337425</v>
      </c>
      <c r="J185" s="188">
        <f t="shared" ref="J185:J187" si="60">IFERROR(I185-G185,"-")</f>
        <v>-0.73135413001239247</v>
      </c>
      <c r="K185" s="187">
        <v>7.712074303405573</v>
      </c>
      <c r="L185" s="188">
        <f t="shared" ref="L185:L189" si="61">IFERROR(K185-I185,"-")</f>
        <v>-0.13761894812816955</v>
      </c>
    </row>
    <row r="186" spans="1:13" x14ac:dyDescent="0.25">
      <c r="B186" s="116" t="s">
        <v>78</v>
      </c>
      <c r="C186" s="187">
        <v>8.6111111111111107</v>
      </c>
      <c r="D186" s="188">
        <v>2.3213914849428861</v>
      </c>
      <c r="E186" s="187">
        <v>7.5101123595505621</v>
      </c>
      <c r="F186" s="188">
        <f t="shared" si="59"/>
        <v>-1.1009987515605486</v>
      </c>
      <c r="G186" s="187">
        <v>7.6536796536796539</v>
      </c>
      <c r="H186" s="188">
        <f t="shared" si="59"/>
        <v>0.14356729412909175</v>
      </c>
      <c r="I186" s="187">
        <v>6.2706552706552703</v>
      </c>
      <c r="J186" s="188">
        <f t="shared" si="60"/>
        <v>-1.3830243830243836</v>
      </c>
      <c r="K186" s="187">
        <v>6.7702349869451695</v>
      </c>
      <c r="L186" s="188">
        <f t="shared" si="61"/>
        <v>0.49957971628989917</v>
      </c>
    </row>
    <row r="187" spans="1:13" x14ac:dyDescent="0.25">
      <c r="B187" s="116" t="s">
        <v>80</v>
      </c>
      <c r="C187" s="187">
        <v>5.25</v>
      </c>
      <c r="D187" s="188">
        <v>-1.930616740088106</v>
      </c>
      <c r="E187" s="187">
        <v>9.2798742138364787</v>
      </c>
      <c r="F187" s="188">
        <f t="shared" si="59"/>
        <v>4.0298742138364787</v>
      </c>
      <c r="G187" s="187">
        <v>7.7043918918918921</v>
      </c>
      <c r="H187" s="188">
        <f t="shared" si="59"/>
        <v>-1.5754823219445866</v>
      </c>
      <c r="I187" s="187">
        <v>7.7165354330708658</v>
      </c>
      <c r="J187" s="188">
        <f t="shared" si="60"/>
        <v>1.2143541178973649E-2</v>
      </c>
      <c r="K187" s="187">
        <v>7.9440789473684212</v>
      </c>
      <c r="L187" s="188">
        <f t="shared" si="61"/>
        <v>0.22754351429755548</v>
      </c>
    </row>
    <row r="188" spans="1:13" x14ac:dyDescent="0.25">
      <c r="B188" s="116" t="s">
        <v>82</v>
      </c>
      <c r="C188" s="187">
        <v>5.2121212121212119</v>
      </c>
      <c r="D188" s="188" t="s">
        <v>257</v>
      </c>
      <c r="E188" s="187">
        <v>7.8366197183098594</v>
      </c>
      <c r="F188" s="188">
        <f>IFERROR(E188-C188,"-")</f>
        <v>2.6244985061886474</v>
      </c>
      <c r="G188" s="187">
        <v>8.6806930693069315</v>
      </c>
      <c r="H188" s="188">
        <f>IFERROR(G188-E188,"-")</f>
        <v>0.84407335099707215</v>
      </c>
      <c r="I188" s="187">
        <v>5.963093145869947</v>
      </c>
      <c r="J188" s="188">
        <f>IFERROR(I188-G188,"-")</f>
        <v>-2.7175999234369845</v>
      </c>
      <c r="K188" s="187">
        <v>5.3320964749536177</v>
      </c>
      <c r="L188" s="188">
        <f t="shared" si="61"/>
        <v>-0.63099667091632927</v>
      </c>
    </row>
    <row r="189" spans="1:13" x14ac:dyDescent="0.25">
      <c r="B189" s="116" t="s">
        <v>84</v>
      </c>
      <c r="C189" s="187">
        <v>4.8250000000000002</v>
      </c>
      <c r="D189" s="188" t="s">
        <v>257</v>
      </c>
      <c r="E189" s="187">
        <v>7.5637065637065639</v>
      </c>
      <c r="F189" s="188">
        <f t="shared" ref="F189:H197" si="62">IFERROR(E189-C189,"-")</f>
        <v>2.7387065637065637</v>
      </c>
      <c r="G189" s="187">
        <v>8.140703517587939</v>
      </c>
      <c r="H189" s="188">
        <f t="shared" si="62"/>
        <v>0.57699695388137506</v>
      </c>
      <c r="I189" s="187">
        <v>11.962085308056873</v>
      </c>
      <c r="J189" s="188">
        <f t="shared" ref="J189:J197" si="63">IFERROR(I189-G189,"-")</f>
        <v>3.8213817904689336</v>
      </c>
      <c r="K189" s="187">
        <v>8.8328530259365987</v>
      </c>
      <c r="L189" s="188">
        <f t="shared" si="61"/>
        <v>-3.1292322821202738</v>
      </c>
    </row>
    <row r="190" spans="1:13" x14ac:dyDescent="0.25">
      <c r="B190" s="116" t="s">
        <v>125</v>
      </c>
      <c r="C190" s="187">
        <v>6.8023255813953485</v>
      </c>
      <c r="D190" s="188" t="s">
        <v>257</v>
      </c>
      <c r="E190" s="187">
        <v>7.7424657534246579</v>
      </c>
      <c r="F190" s="188">
        <f t="shared" si="62"/>
        <v>0.94014017202930944</v>
      </c>
      <c r="G190" s="187">
        <v>8.120075046904315</v>
      </c>
      <c r="H190" s="188">
        <f t="shared" si="62"/>
        <v>0.3776092934796571</v>
      </c>
      <c r="I190" s="187">
        <v>7.7861842105263159</v>
      </c>
      <c r="J190" s="188">
        <f t="shared" si="63"/>
        <v>-0.3338908363779991</v>
      </c>
      <c r="K190" s="187"/>
      <c r="L190" s="188"/>
    </row>
    <row r="191" spans="1:13" x14ac:dyDescent="0.25">
      <c r="B191" s="116" t="s">
        <v>88</v>
      </c>
      <c r="C191" s="187">
        <v>9.1930693069306937</v>
      </c>
      <c r="D191" s="188" t="s">
        <v>257</v>
      </c>
      <c r="E191" s="187">
        <v>6.6090014064697611</v>
      </c>
      <c r="F191" s="188">
        <f t="shared" si="62"/>
        <v>-2.5840679004609326</v>
      </c>
      <c r="G191" s="187">
        <v>7.4171974522292992</v>
      </c>
      <c r="H191" s="188">
        <f t="shared" si="62"/>
        <v>0.80819604575953807</v>
      </c>
      <c r="I191" s="187">
        <v>7.7472924187725631</v>
      </c>
      <c r="J191" s="188">
        <f t="shared" si="63"/>
        <v>0.33009496654326398</v>
      </c>
      <c r="K191" s="187"/>
      <c r="L191" s="188"/>
    </row>
    <row r="192" spans="1:13" x14ac:dyDescent="0.25">
      <c r="B192" s="116" t="s">
        <v>90</v>
      </c>
      <c r="C192" s="187">
        <v>4.776859504132231</v>
      </c>
      <c r="D192" s="188">
        <v>-0.23986912040308539</v>
      </c>
      <c r="E192" s="187">
        <v>7.5533199195171026</v>
      </c>
      <c r="F192" s="188">
        <f t="shared" si="62"/>
        <v>2.7764604153848715</v>
      </c>
      <c r="G192" s="187">
        <v>6.4814814814814818</v>
      </c>
      <c r="H192" s="188">
        <f t="shared" si="62"/>
        <v>-1.0718384380356207</v>
      </c>
      <c r="I192" s="187">
        <v>7.8896321070234112</v>
      </c>
      <c r="J192" s="188">
        <f t="shared" si="63"/>
        <v>1.4081506255419294</v>
      </c>
      <c r="K192" s="187"/>
      <c r="L192" s="188"/>
    </row>
    <row r="193" spans="2:13" x14ac:dyDescent="0.25">
      <c r="B193" s="116" t="s">
        <v>92</v>
      </c>
      <c r="C193" s="187">
        <v>6.3159999999999998</v>
      </c>
      <c r="D193" s="188">
        <v>0.26242857142857101</v>
      </c>
      <c r="E193" s="187">
        <v>7.6696165191740411</v>
      </c>
      <c r="F193" s="188">
        <f t="shared" si="62"/>
        <v>1.3536165191740412</v>
      </c>
      <c r="G193" s="187">
        <v>7.8940092165898621</v>
      </c>
      <c r="H193" s="188">
        <f t="shared" si="62"/>
        <v>0.22439269741582102</v>
      </c>
      <c r="I193" s="187">
        <v>7.2243902439024392</v>
      </c>
      <c r="J193" s="188">
        <f t="shared" si="63"/>
        <v>-0.66961897268742288</v>
      </c>
      <c r="K193" s="187"/>
      <c r="L193" s="188"/>
    </row>
    <row r="194" spans="2:13" x14ac:dyDescent="0.25">
      <c r="B194" s="116" t="s">
        <v>94</v>
      </c>
      <c r="C194" s="187">
        <v>5.9019607843137258</v>
      </c>
      <c r="D194" s="188">
        <v>-1.7289915966386555</v>
      </c>
      <c r="E194" s="187">
        <v>6.2601880877742948</v>
      </c>
      <c r="F194" s="188">
        <f t="shared" si="62"/>
        <v>0.35822730346056897</v>
      </c>
      <c r="G194" s="187">
        <v>6.36</v>
      </c>
      <c r="H194" s="188">
        <f t="shared" si="62"/>
        <v>9.9811912225705512E-2</v>
      </c>
      <c r="I194" s="187">
        <v>6.3097713097713095</v>
      </c>
      <c r="J194" s="188">
        <f t="shared" si="63"/>
        <v>-5.0228690228690809E-2</v>
      </c>
      <c r="K194" s="187"/>
      <c r="L194" s="188"/>
    </row>
    <row r="195" spans="2:13" x14ac:dyDescent="0.25">
      <c r="B195" s="116" t="s">
        <v>96</v>
      </c>
      <c r="C195" s="187">
        <v>7.4267515923566876</v>
      </c>
      <c r="D195" s="188">
        <v>1.9406404812455769</v>
      </c>
      <c r="E195" s="187">
        <v>7.8169336384439356</v>
      </c>
      <c r="F195" s="188">
        <f t="shared" si="62"/>
        <v>0.39018204608724805</v>
      </c>
      <c r="G195" s="187">
        <v>6.4905660377358494</v>
      </c>
      <c r="H195" s="188">
        <f t="shared" si="62"/>
        <v>-1.3263676007080862</v>
      </c>
      <c r="I195" s="187">
        <v>6.509615384615385</v>
      </c>
      <c r="J195" s="188">
        <f t="shared" si="63"/>
        <v>1.9049346879535634E-2</v>
      </c>
      <c r="K195" s="187"/>
      <c r="L195" s="188"/>
    </row>
    <row r="196" spans="2:13" x14ac:dyDescent="0.25">
      <c r="B196" s="116" t="s">
        <v>98</v>
      </c>
      <c r="C196" s="187">
        <v>5.7030965391621127</v>
      </c>
      <c r="D196" s="188">
        <v>0.47293780900338245</v>
      </c>
      <c r="E196" s="187">
        <v>6.9157088122605366</v>
      </c>
      <c r="F196" s="188">
        <f t="shared" si="62"/>
        <v>1.2126122730984239</v>
      </c>
      <c r="G196" s="187">
        <v>6.6901408450704229</v>
      </c>
      <c r="H196" s="188">
        <f t="shared" si="62"/>
        <v>-0.22556796719011363</v>
      </c>
      <c r="I196" s="187">
        <v>6.5411985018726595</v>
      </c>
      <c r="J196" s="188">
        <f t="shared" si="63"/>
        <v>-0.14894234319776345</v>
      </c>
      <c r="K196" s="187"/>
      <c r="L196" s="188"/>
    </row>
    <row r="197" spans="2:13" ht="15.75" x14ac:dyDescent="0.25">
      <c r="B197" s="119" t="s">
        <v>32</v>
      </c>
      <c r="C197" s="189">
        <v>6.2224880382775121</v>
      </c>
      <c r="D197" s="190">
        <v>-0.274152788595873</v>
      </c>
      <c r="E197" s="189">
        <v>7.4526143790849675</v>
      </c>
      <c r="F197" s="190">
        <f t="shared" si="62"/>
        <v>1.2301263408074554</v>
      </c>
      <c r="G197" s="189">
        <v>7.5222679306027542</v>
      </c>
      <c r="H197" s="190">
        <f t="shared" si="62"/>
        <v>6.9653551517786738E-2</v>
      </c>
      <c r="I197" s="189">
        <v>7.2019002375296912</v>
      </c>
      <c r="J197" s="190">
        <f t="shared" si="63"/>
        <v>-0.32036769307306301</v>
      </c>
      <c r="K197" s="189">
        <v>7.0875527426160341</v>
      </c>
      <c r="L197" s="190">
        <v>-0.32104355771040805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7" t="s">
        <v>309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 t="shared" ref="C205" si="64">E205-1</f>
        <v>2022</v>
      </c>
      <c r="D205" s="302"/>
      <c r="E205" s="303">
        <f t="shared" ref="E205" si="65">G205-1</f>
        <v>2023</v>
      </c>
      <c r="F205" s="302"/>
      <c r="G205" s="303">
        <f t="shared" ref="G205" si="66">I205-1</f>
        <v>2024</v>
      </c>
      <c r="H205" s="302"/>
      <c r="I205" s="303">
        <f>K205-1</f>
        <v>2025</v>
      </c>
      <c r="J205" s="302"/>
      <c r="K205" s="303">
        <v>2026</v>
      </c>
      <c r="L205" s="304"/>
    </row>
    <row r="206" spans="2:13" ht="16.5" thickTop="1" thickBot="1" x14ac:dyDescent="0.3">
      <c r="B206" s="87"/>
      <c r="C206" s="113" t="s">
        <v>74</v>
      </c>
      <c r="D206" s="114" t="str">
        <f>CONCATENATE("dif ",RIGHT(C205,2),"/",RIGHT(C205-1,2))</f>
        <v>dif 22/21</v>
      </c>
      <c r="E206" s="115" t="s">
        <v>74</v>
      </c>
      <c r="F206" s="114" t="str">
        <f>CONCATENATE("dif ",RIGHT(E205,2),"/",RIGHT(C205,2))</f>
        <v>dif 23/22</v>
      </c>
      <c r="G206" s="115" t="s">
        <v>74</v>
      </c>
      <c r="H206" s="114" t="str">
        <f>CONCATENATE("dif ",RIGHT(G205,2),"/",RIGHT(E205,2))</f>
        <v>dif 24/23</v>
      </c>
      <c r="I206" s="115" t="s">
        <v>74</v>
      </c>
      <c r="J206" s="114" t="str">
        <f>CONCATENATE("dif ",RIGHT(I205,2),"/",RIGHT(G205,2))</f>
        <v>dif 25/24</v>
      </c>
      <c r="K206" s="115" t="s">
        <v>74</v>
      </c>
      <c r="L206" s="114" t="str">
        <f>CONCATENATE("dif ",RIGHT(K205,2),"/",RIGHT(I205,2))</f>
        <v>dif 26/25</v>
      </c>
    </row>
    <row r="207" spans="2:13" x14ac:dyDescent="0.25">
      <c r="B207" s="116" t="s">
        <v>76</v>
      </c>
      <c r="C207" s="187">
        <v>6</v>
      </c>
      <c r="D207" s="188">
        <v>-0.47277936962750733</v>
      </c>
      <c r="E207" s="187">
        <v>7.4215976331360949</v>
      </c>
      <c r="F207" s="188">
        <f t="shared" ref="F207:H209" si="67">IFERROR(E207-C207,"-")</f>
        <v>1.4215976331360949</v>
      </c>
      <c r="G207" s="187">
        <v>9.8370883882149052</v>
      </c>
      <c r="H207" s="188">
        <f t="shared" si="67"/>
        <v>2.4154907550788103</v>
      </c>
      <c r="I207" s="187">
        <v>8.822265625</v>
      </c>
      <c r="J207" s="188">
        <f t="shared" ref="J207:J209" si="68">IFERROR(I207-G207,"-")</f>
        <v>-1.0148227632149052</v>
      </c>
      <c r="K207" s="187">
        <v>10.549132947976879</v>
      </c>
      <c r="L207" s="188">
        <f t="shared" ref="L207:L211" si="69">IFERROR(K207-I207,"-")</f>
        <v>1.7268673229768794</v>
      </c>
    </row>
    <row r="208" spans="2:13" x14ac:dyDescent="0.25">
      <c r="B208" s="116" t="s">
        <v>78</v>
      </c>
      <c r="C208" s="187">
        <v>2.86046511627907</v>
      </c>
      <c r="D208" s="188">
        <v>-4.2158707615835258</v>
      </c>
      <c r="E208" s="187">
        <v>6.1691078561917445</v>
      </c>
      <c r="F208" s="188">
        <f t="shared" si="67"/>
        <v>3.3086427399126745</v>
      </c>
      <c r="G208" s="187">
        <v>9.6203288490284002</v>
      </c>
      <c r="H208" s="188">
        <f t="shared" si="67"/>
        <v>3.4512209928366557</v>
      </c>
      <c r="I208" s="187">
        <v>6.4498525073746311</v>
      </c>
      <c r="J208" s="188">
        <f t="shared" si="68"/>
        <v>-3.1704763416537691</v>
      </c>
      <c r="K208" s="187">
        <v>10.313775510204081</v>
      </c>
      <c r="L208" s="188">
        <f t="shared" si="69"/>
        <v>3.8639230028294502</v>
      </c>
    </row>
    <row r="209" spans="2:13" x14ac:dyDescent="0.25">
      <c r="B209" s="116" t="s">
        <v>80</v>
      </c>
      <c r="C209" s="187">
        <v>5.5</v>
      </c>
      <c r="D209" s="188">
        <v>-2.8571428571428577</v>
      </c>
      <c r="E209" s="187">
        <v>7.4685534591194971</v>
      </c>
      <c r="F209" s="188">
        <f t="shared" si="67"/>
        <v>1.9685534591194971</v>
      </c>
      <c r="G209" s="187">
        <v>10.040567951318458</v>
      </c>
      <c r="H209" s="188">
        <f t="shared" si="67"/>
        <v>2.5720144921989609</v>
      </c>
      <c r="I209" s="187">
        <v>7.5100548446069473</v>
      </c>
      <c r="J209" s="188">
        <f t="shared" si="68"/>
        <v>-2.5305131067115108</v>
      </c>
      <c r="K209" s="187">
        <v>11.805699481865284</v>
      </c>
      <c r="L209" s="188">
        <f t="shared" si="69"/>
        <v>4.295644637258337</v>
      </c>
    </row>
    <row r="210" spans="2:13" x14ac:dyDescent="0.25">
      <c r="B210" s="116" t="s">
        <v>82</v>
      </c>
      <c r="C210" s="187">
        <v>2.84</v>
      </c>
      <c r="D210" s="188" t="s">
        <v>257</v>
      </c>
      <c r="E210" s="187">
        <v>7.0227048371174732</v>
      </c>
      <c r="F210" s="188">
        <f>IFERROR(E210-C210,"-")</f>
        <v>4.1827048371174733</v>
      </c>
      <c r="G210" s="187">
        <v>8.3473684210526322</v>
      </c>
      <c r="H210" s="188">
        <f>IFERROR(G210-E210,"-")</f>
        <v>1.324663583935159</v>
      </c>
      <c r="I210" s="187">
        <v>7.1983050847457628</v>
      </c>
      <c r="J210" s="188">
        <f>IFERROR(I210-G210,"-")</f>
        <v>-1.1490633363068694</v>
      </c>
      <c r="K210" s="187">
        <v>9.5585874799357953</v>
      </c>
      <c r="L210" s="188">
        <f t="shared" si="69"/>
        <v>2.3602823951900325</v>
      </c>
    </row>
    <row r="211" spans="2:13" x14ac:dyDescent="0.25">
      <c r="B211" s="116" t="s">
        <v>84</v>
      </c>
      <c r="C211" s="187">
        <v>4.5</v>
      </c>
      <c r="D211" s="188" t="s">
        <v>257</v>
      </c>
      <c r="E211" s="187">
        <v>11.213178294573643</v>
      </c>
      <c r="F211" s="188">
        <f t="shared" ref="F211:H219" si="70">IFERROR(E211-C211,"-")</f>
        <v>6.7131782945736429</v>
      </c>
      <c r="G211" s="187">
        <v>10.84819734345351</v>
      </c>
      <c r="H211" s="188">
        <f t="shared" si="70"/>
        <v>-0.36498095112013296</v>
      </c>
      <c r="I211" s="187">
        <v>11.260714285714286</v>
      </c>
      <c r="J211" s="188">
        <f t="shared" ref="J211:J219" si="71">IFERROR(I211-G211,"-")</f>
        <v>0.41251694226077618</v>
      </c>
      <c r="K211" s="187">
        <v>9.8071428571428569</v>
      </c>
      <c r="L211" s="188">
        <f t="shared" si="69"/>
        <v>-1.4535714285714292</v>
      </c>
    </row>
    <row r="212" spans="2:13" x14ac:dyDescent="0.25">
      <c r="B212" s="116" t="s">
        <v>86</v>
      </c>
      <c r="C212" s="187">
        <v>8.8541666666666661</v>
      </c>
      <c r="D212" s="188" t="s">
        <v>257</v>
      </c>
      <c r="E212" s="187">
        <v>11.01419878296146</v>
      </c>
      <c r="F212" s="188">
        <f t="shared" si="70"/>
        <v>2.1600321162947935</v>
      </c>
      <c r="G212" s="187">
        <v>12.085648148148149</v>
      </c>
      <c r="H212" s="188">
        <f t="shared" si="70"/>
        <v>1.0714493651866892</v>
      </c>
      <c r="I212" s="187">
        <v>9.2015113350125937</v>
      </c>
      <c r="J212" s="188">
        <f t="shared" si="71"/>
        <v>-2.8841368131355551</v>
      </c>
      <c r="K212" s="187"/>
      <c r="L212" s="188"/>
    </row>
    <row r="213" spans="2:13" x14ac:dyDescent="0.25">
      <c r="B213" s="116" t="s">
        <v>88</v>
      </c>
      <c r="C213" s="187">
        <v>4.8</v>
      </c>
      <c r="D213" s="188" t="s">
        <v>257</v>
      </c>
      <c r="E213" s="187">
        <v>9.4806687565308252</v>
      </c>
      <c r="F213" s="188">
        <f t="shared" si="70"/>
        <v>4.6806687565308254</v>
      </c>
      <c r="G213" s="187">
        <v>9.9510357815442561</v>
      </c>
      <c r="H213" s="188">
        <f t="shared" si="70"/>
        <v>0.47036702501343086</v>
      </c>
      <c r="I213" s="187">
        <v>10.435852372583479</v>
      </c>
      <c r="J213" s="188">
        <f t="shared" si="71"/>
        <v>0.48481659103922325</v>
      </c>
      <c r="K213" s="187"/>
      <c r="L213" s="188"/>
    </row>
    <row r="214" spans="2:13" x14ac:dyDescent="0.25">
      <c r="B214" s="116" t="s">
        <v>90</v>
      </c>
      <c r="C214" s="187">
        <v>7.5269461077844309</v>
      </c>
      <c r="D214" s="188">
        <v>-0.50263969103213668</v>
      </c>
      <c r="E214" s="187">
        <v>10.585014409221902</v>
      </c>
      <c r="F214" s="188">
        <f t="shared" si="70"/>
        <v>3.058068301437471</v>
      </c>
      <c r="G214" s="187">
        <v>9.5925196850393704</v>
      </c>
      <c r="H214" s="188">
        <f t="shared" si="70"/>
        <v>-0.99249472418253148</v>
      </c>
      <c r="I214" s="187">
        <v>14.211640211640212</v>
      </c>
      <c r="J214" s="188">
        <f t="shared" si="71"/>
        <v>4.6191205266008417</v>
      </c>
      <c r="K214" s="187"/>
      <c r="L214" s="188"/>
    </row>
    <row r="215" spans="2:13" x14ac:dyDescent="0.25">
      <c r="B215" s="116" t="s">
        <v>92</v>
      </c>
      <c r="C215" s="187">
        <v>4.8483965014577262</v>
      </c>
      <c r="D215" s="188">
        <v>-23.651603498542272</v>
      </c>
      <c r="E215" s="187">
        <v>9.3552795031055904</v>
      </c>
      <c r="F215" s="188">
        <f t="shared" si="70"/>
        <v>4.5068830016478643</v>
      </c>
      <c r="G215" s="187">
        <v>8.4372197309417043</v>
      </c>
      <c r="H215" s="188">
        <f t="shared" si="70"/>
        <v>-0.91805977216388612</v>
      </c>
      <c r="I215" s="187">
        <v>10.145969498910675</v>
      </c>
      <c r="J215" s="188">
        <f t="shared" si="71"/>
        <v>1.7087497679689712</v>
      </c>
      <c r="K215" s="187"/>
      <c r="L215" s="188"/>
    </row>
    <row r="216" spans="2:13" x14ac:dyDescent="0.25">
      <c r="B216" s="116" t="s">
        <v>94</v>
      </c>
      <c r="C216" s="187">
        <v>5.0696202531645573</v>
      </c>
      <c r="D216" s="188">
        <v>0.49067288474350512</v>
      </c>
      <c r="E216" s="187">
        <v>9.9650067294751015</v>
      </c>
      <c r="F216" s="188">
        <f t="shared" si="70"/>
        <v>4.8953864763105441</v>
      </c>
      <c r="G216" s="187">
        <v>7.2849002849002851</v>
      </c>
      <c r="H216" s="188">
        <f t="shared" si="70"/>
        <v>-2.6801064445748164</v>
      </c>
      <c r="I216" s="187">
        <v>11.94659300184162</v>
      </c>
      <c r="J216" s="188">
        <f t="shared" si="71"/>
        <v>4.6616927169413351</v>
      </c>
      <c r="K216" s="187"/>
      <c r="L216" s="188"/>
    </row>
    <row r="217" spans="2:13" x14ac:dyDescent="0.25">
      <c r="B217" s="116" t="s">
        <v>96</v>
      </c>
      <c r="C217" s="187">
        <v>5.1133200795228628</v>
      </c>
      <c r="D217" s="188">
        <v>-0.66738167486310207</v>
      </c>
      <c r="E217" s="187">
        <v>7.9652294853963834</v>
      </c>
      <c r="F217" s="188">
        <f t="shared" si="70"/>
        <v>2.8519094058735206</v>
      </c>
      <c r="G217" s="187">
        <v>5.5432300163132133</v>
      </c>
      <c r="H217" s="188">
        <f t="shared" si="70"/>
        <v>-2.4219994690831701</v>
      </c>
      <c r="I217" s="187">
        <v>14.721461187214611</v>
      </c>
      <c r="J217" s="188">
        <f t="shared" si="71"/>
        <v>9.1782311709013982</v>
      </c>
      <c r="K217" s="187"/>
      <c r="L217" s="188"/>
    </row>
    <row r="218" spans="2:13" x14ac:dyDescent="0.25">
      <c r="B218" s="116" t="s">
        <v>98</v>
      </c>
      <c r="C218" s="187">
        <v>4.9749715585893064</v>
      </c>
      <c r="D218" s="188">
        <v>-1.3830531327687181</v>
      </c>
      <c r="E218" s="187">
        <v>9.3677419354838705</v>
      </c>
      <c r="F218" s="188">
        <f t="shared" si="70"/>
        <v>4.3927703768945641</v>
      </c>
      <c r="G218" s="187">
        <v>7.8854805725971371</v>
      </c>
      <c r="H218" s="188">
        <f t="shared" si="70"/>
        <v>-1.4822613628867334</v>
      </c>
      <c r="I218" s="187">
        <v>8.3259557344064383</v>
      </c>
      <c r="J218" s="188">
        <f t="shared" si="71"/>
        <v>0.44047516180930124</v>
      </c>
      <c r="K218" s="187"/>
      <c r="L218" s="188"/>
    </row>
    <row r="219" spans="2:13" ht="15.75" x14ac:dyDescent="0.25">
      <c r="B219" s="119" t="s">
        <v>32</v>
      </c>
      <c r="C219" s="189">
        <v>5.1207054512139258</v>
      </c>
      <c r="D219" s="190">
        <v>-1.916215208644676</v>
      </c>
      <c r="E219" s="189">
        <v>8.8396878483835</v>
      </c>
      <c r="F219" s="190">
        <f t="shared" si="70"/>
        <v>3.7189823971695741</v>
      </c>
      <c r="G219" s="189">
        <v>9.005032789385389</v>
      </c>
      <c r="H219" s="190">
        <f t="shared" si="70"/>
        <v>0.16534494100188901</v>
      </c>
      <c r="I219" s="189">
        <v>9.6961616847826093</v>
      </c>
      <c r="J219" s="190">
        <f t="shared" si="71"/>
        <v>0.69112889539722033</v>
      </c>
      <c r="K219" s="189">
        <v>10.335964479526394</v>
      </c>
      <c r="L219" s="190">
        <v>2.5116453387515572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7" t="s">
        <v>308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9" t="s">
        <v>124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 t="shared" ref="C227" si="72">E227-1</f>
        <v>2022</v>
      </c>
      <c r="D227" s="302"/>
      <c r="E227" s="303">
        <f t="shared" ref="E227" si="73">G227-1</f>
        <v>2023</v>
      </c>
      <c r="F227" s="302"/>
      <c r="G227" s="303">
        <f t="shared" ref="G227" si="74">I227-1</f>
        <v>2024</v>
      </c>
      <c r="H227" s="302"/>
      <c r="I227" s="303">
        <f>K227-1</f>
        <v>2025</v>
      </c>
      <c r="J227" s="302"/>
      <c r="K227" s="303">
        <v>2026</v>
      </c>
      <c r="L227" s="304"/>
    </row>
    <row r="228" spans="2:13" ht="16.5" thickTop="1" thickBot="1" x14ac:dyDescent="0.3">
      <c r="B228" s="87"/>
      <c r="C228" s="113" t="s">
        <v>74</v>
      </c>
      <c r="D228" s="114" t="str">
        <f>CONCATENATE("dif ",RIGHT(C227,2),"/",RIGHT(C227-1,2))</f>
        <v>dif 22/21</v>
      </c>
      <c r="E228" s="115" t="s">
        <v>74</v>
      </c>
      <c r="F228" s="114" t="str">
        <f>CONCATENATE("dif ",RIGHT(E227,2),"/",RIGHT(C227,2))</f>
        <v>dif 23/22</v>
      </c>
      <c r="G228" s="115" t="s">
        <v>74</v>
      </c>
      <c r="H228" s="114" t="str">
        <f>CONCATENATE("dif ",RIGHT(G227,2),"/",RIGHT(E227,2))</f>
        <v>dif 24/23</v>
      </c>
      <c r="I228" s="115" t="s">
        <v>74</v>
      </c>
      <c r="J228" s="114" t="str">
        <f>CONCATENATE("dif ",RIGHT(I227,2),"/",RIGHT(G227,2))</f>
        <v>dif 25/24</v>
      </c>
      <c r="K228" s="115" t="s">
        <v>74</v>
      </c>
      <c r="L228" s="114" t="str">
        <f>CONCATENATE("dif ",RIGHT(K227,2),"/",RIGHT(I227,2))</f>
        <v>dif 26/25</v>
      </c>
    </row>
    <row r="229" spans="2:13" x14ac:dyDescent="0.25">
      <c r="B229" s="116" t="s">
        <v>76</v>
      </c>
      <c r="C229" s="187">
        <v>6.3085714285714287</v>
      </c>
      <c r="D229" s="188">
        <v>-3.0109173893199452</v>
      </c>
      <c r="E229" s="187">
        <v>8.6969696969696972</v>
      </c>
      <c r="F229" s="188">
        <f t="shared" ref="F229:H231" si="75">IFERROR(E229-C229,"-")</f>
        <v>2.3883982683982685</v>
      </c>
      <c r="G229" s="187">
        <v>8.581047381546135</v>
      </c>
      <c r="H229" s="188">
        <f t="shared" si="75"/>
        <v>-0.11592231542356224</v>
      </c>
      <c r="I229" s="187">
        <v>7.8496932515337425</v>
      </c>
      <c r="J229" s="188">
        <f t="shared" ref="J229:J231" si="76">IFERROR(I229-G229,"-")</f>
        <v>-0.73135413001239247</v>
      </c>
      <c r="K229" s="187">
        <v>7.712074303405573</v>
      </c>
      <c r="L229" s="188">
        <f t="shared" ref="L229:L233" si="77">IFERROR(K229-I229,"-")</f>
        <v>-0.13761894812816955</v>
      </c>
    </row>
    <row r="230" spans="2:13" x14ac:dyDescent="0.25">
      <c r="B230" s="116" t="s">
        <v>78</v>
      </c>
      <c r="C230" s="187">
        <v>8.6111111111111107</v>
      </c>
      <c r="D230" s="188">
        <v>2.3213914849428861</v>
      </c>
      <c r="E230" s="187">
        <v>7.5101123595505621</v>
      </c>
      <c r="F230" s="188">
        <f t="shared" si="75"/>
        <v>-1.1009987515605486</v>
      </c>
      <c r="G230" s="187">
        <v>7.6536796536796539</v>
      </c>
      <c r="H230" s="188">
        <f t="shared" si="75"/>
        <v>0.14356729412909175</v>
      </c>
      <c r="I230" s="187">
        <v>6.2706552706552703</v>
      </c>
      <c r="J230" s="188">
        <f t="shared" si="76"/>
        <v>-1.3830243830243836</v>
      </c>
      <c r="K230" s="187">
        <v>6.7702349869451695</v>
      </c>
      <c r="L230" s="188">
        <f t="shared" si="77"/>
        <v>0.49957971628989917</v>
      </c>
    </row>
    <row r="231" spans="2:13" x14ac:dyDescent="0.25">
      <c r="B231" s="116" t="s">
        <v>80</v>
      </c>
      <c r="C231" s="187">
        <v>5.25</v>
      </c>
      <c r="D231" s="188">
        <v>-1.930616740088106</v>
      </c>
      <c r="E231" s="187">
        <v>9.2798742138364787</v>
      </c>
      <c r="F231" s="188">
        <f t="shared" si="75"/>
        <v>4.0298742138364787</v>
      </c>
      <c r="G231" s="187">
        <v>7.7043918918918921</v>
      </c>
      <c r="H231" s="188">
        <f t="shared" si="75"/>
        <v>-1.5754823219445866</v>
      </c>
      <c r="I231" s="187">
        <v>7.7165354330708658</v>
      </c>
      <c r="J231" s="188">
        <f t="shared" si="76"/>
        <v>1.2143541178973649E-2</v>
      </c>
      <c r="K231" s="187">
        <v>7.9440789473684212</v>
      </c>
      <c r="L231" s="188">
        <f t="shared" si="77"/>
        <v>0.22754351429755548</v>
      </c>
    </row>
    <row r="232" spans="2:13" x14ac:dyDescent="0.25">
      <c r="B232" s="116" t="s">
        <v>82</v>
      </c>
      <c r="C232" s="187">
        <v>5.2121212121212119</v>
      </c>
      <c r="D232" s="188" t="s">
        <v>257</v>
      </c>
      <c r="E232" s="187">
        <v>7.8366197183098594</v>
      </c>
      <c r="F232" s="188">
        <f>IFERROR(E232-C232,"-")</f>
        <v>2.6244985061886474</v>
      </c>
      <c r="G232" s="187">
        <v>8.6806930693069315</v>
      </c>
      <c r="H232" s="188">
        <f>IFERROR(G232-E232,"-")</f>
        <v>0.84407335099707215</v>
      </c>
      <c r="I232" s="187">
        <v>5.963093145869947</v>
      </c>
      <c r="J232" s="188">
        <f>IFERROR(I232-G232,"-")</f>
        <v>-2.7175999234369845</v>
      </c>
      <c r="K232" s="187">
        <v>5.3320964749536177</v>
      </c>
      <c r="L232" s="188">
        <f t="shared" si="77"/>
        <v>-0.63099667091632927</v>
      </c>
    </row>
    <row r="233" spans="2:13" x14ac:dyDescent="0.25">
      <c r="B233" s="116" t="s">
        <v>84</v>
      </c>
      <c r="C233" s="187">
        <v>4.8250000000000002</v>
      </c>
      <c r="D233" s="188" t="s">
        <v>257</v>
      </c>
      <c r="E233" s="187">
        <v>7.5637065637065639</v>
      </c>
      <c r="F233" s="188">
        <f t="shared" ref="F233:H241" si="78">IFERROR(E233-C233,"-")</f>
        <v>2.7387065637065637</v>
      </c>
      <c r="G233" s="187">
        <v>8.140703517587939</v>
      </c>
      <c r="H233" s="188">
        <f t="shared" si="78"/>
        <v>0.57699695388137506</v>
      </c>
      <c r="I233" s="187">
        <v>11.962085308056873</v>
      </c>
      <c r="J233" s="188">
        <f t="shared" ref="J233:J241" si="79">IFERROR(I233-G233,"-")</f>
        <v>3.8213817904689336</v>
      </c>
      <c r="K233" s="187">
        <v>8.8328530259365987</v>
      </c>
      <c r="L233" s="188">
        <f t="shared" si="77"/>
        <v>-3.1292322821202738</v>
      </c>
    </row>
    <row r="234" spans="2:13" x14ac:dyDescent="0.25">
      <c r="B234" s="116" t="s">
        <v>86</v>
      </c>
      <c r="C234" s="187">
        <v>6.8023255813953485</v>
      </c>
      <c r="D234" s="188" t="s">
        <v>257</v>
      </c>
      <c r="E234" s="187">
        <v>7.7424657534246579</v>
      </c>
      <c r="F234" s="188">
        <f t="shared" si="78"/>
        <v>0.94014017202930944</v>
      </c>
      <c r="G234" s="187">
        <v>8.120075046904315</v>
      </c>
      <c r="H234" s="188">
        <f t="shared" si="78"/>
        <v>0.3776092934796571</v>
      </c>
      <c r="I234" s="187">
        <v>7.7861842105263159</v>
      </c>
      <c r="J234" s="188">
        <f t="shared" si="79"/>
        <v>-0.3338908363779991</v>
      </c>
      <c r="K234" s="187"/>
      <c r="L234" s="188"/>
    </row>
    <row r="235" spans="2:13" x14ac:dyDescent="0.25">
      <c r="B235" s="116" t="s">
        <v>88</v>
      </c>
      <c r="C235" s="187">
        <v>9.1930693069306937</v>
      </c>
      <c r="D235" s="188" t="s">
        <v>257</v>
      </c>
      <c r="E235" s="187">
        <v>6.6090014064697611</v>
      </c>
      <c r="F235" s="188">
        <f t="shared" si="78"/>
        <v>-2.5840679004609326</v>
      </c>
      <c r="G235" s="187">
        <v>7.4171974522292992</v>
      </c>
      <c r="H235" s="188">
        <f t="shared" si="78"/>
        <v>0.80819604575953807</v>
      </c>
      <c r="I235" s="187">
        <v>7.7472924187725631</v>
      </c>
      <c r="J235" s="188">
        <f t="shared" si="79"/>
        <v>0.33009496654326398</v>
      </c>
      <c r="K235" s="187"/>
      <c r="L235" s="188"/>
    </row>
    <row r="236" spans="2:13" x14ac:dyDescent="0.25">
      <c r="B236" s="116" t="s">
        <v>90</v>
      </c>
      <c r="C236" s="187">
        <v>4.776859504132231</v>
      </c>
      <c r="D236" s="188">
        <v>-0.23986912040308539</v>
      </c>
      <c r="E236" s="187">
        <v>7.5533199195171026</v>
      </c>
      <c r="F236" s="188">
        <f t="shared" si="78"/>
        <v>2.7764604153848715</v>
      </c>
      <c r="G236" s="187">
        <v>6.4814814814814818</v>
      </c>
      <c r="H236" s="188">
        <f t="shared" si="78"/>
        <v>-1.0718384380356207</v>
      </c>
      <c r="I236" s="187">
        <v>7.8896321070234112</v>
      </c>
      <c r="J236" s="188">
        <f t="shared" si="79"/>
        <v>1.4081506255419294</v>
      </c>
      <c r="K236" s="187"/>
      <c r="L236" s="188"/>
    </row>
    <row r="237" spans="2:13" x14ac:dyDescent="0.25">
      <c r="B237" s="116" t="s">
        <v>92</v>
      </c>
      <c r="C237" s="187">
        <v>6.3159999999999998</v>
      </c>
      <c r="D237" s="188">
        <v>0.26242857142857101</v>
      </c>
      <c r="E237" s="187">
        <v>7.6696165191740411</v>
      </c>
      <c r="F237" s="188">
        <f t="shared" si="78"/>
        <v>1.3536165191740412</v>
      </c>
      <c r="G237" s="187">
        <v>7.8940092165898621</v>
      </c>
      <c r="H237" s="188">
        <f t="shared" si="78"/>
        <v>0.22439269741582102</v>
      </c>
      <c r="I237" s="187">
        <v>7.2243902439024392</v>
      </c>
      <c r="J237" s="188">
        <f t="shared" si="79"/>
        <v>-0.66961897268742288</v>
      </c>
      <c r="K237" s="187"/>
      <c r="L237" s="188"/>
    </row>
    <row r="238" spans="2:13" x14ac:dyDescent="0.25">
      <c r="B238" s="116" t="s">
        <v>94</v>
      </c>
      <c r="C238" s="187">
        <v>5.9019607843137258</v>
      </c>
      <c r="D238" s="188">
        <v>-1.7289915966386555</v>
      </c>
      <c r="E238" s="187">
        <v>6.2601880877742948</v>
      </c>
      <c r="F238" s="188">
        <f t="shared" si="78"/>
        <v>0.35822730346056897</v>
      </c>
      <c r="G238" s="187">
        <v>6.36</v>
      </c>
      <c r="H238" s="188">
        <f t="shared" si="78"/>
        <v>9.9811912225705512E-2</v>
      </c>
      <c r="I238" s="187">
        <v>6.3097713097713095</v>
      </c>
      <c r="J238" s="188">
        <f t="shared" si="79"/>
        <v>-5.0228690228690809E-2</v>
      </c>
      <c r="K238" s="187"/>
      <c r="L238" s="188"/>
    </row>
    <row r="239" spans="2:13" x14ac:dyDescent="0.25">
      <c r="B239" s="116" t="s">
        <v>96</v>
      </c>
      <c r="C239" s="187">
        <v>7.4267515923566876</v>
      </c>
      <c r="D239" s="188">
        <v>1.9406404812455769</v>
      </c>
      <c r="E239" s="187">
        <v>7.8169336384439356</v>
      </c>
      <c r="F239" s="188">
        <f t="shared" si="78"/>
        <v>0.39018204608724805</v>
      </c>
      <c r="G239" s="187">
        <v>6.4905660377358494</v>
      </c>
      <c r="H239" s="188">
        <f t="shared" si="78"/>
        <v>-1.3263676007080862</v>
      </c>
      <c r="I239" s="187">
        <v>6.509615384615385</v>
      </c>
      <c r="J239" s="188">
        <f t="shared" si="79"/>
        <v>1.9049346879535634E-2</v>
      </c>
      <c r="K239" s="187"/>
      <c r="L239" s="188"/>
    </row>
    <row r="240" spans="2:13" x14ac:dyDescent="0.25">
      <c r="B240" s="116" t="s">
        <v>98</v>
      </c>
      <c r="C240" s="187">
        <v>5.7030965391621127</v>
      </c>
      <c r="D240" s="188">
        <v>0.47293780900338245</v>
      </c>
      <c r="E240" s="187">
        <v>6.9157088122605366</v>
      </c>
      <c r="F240" s="188">
        <f t="shared" si="78"/>
        <v>1.2126122730984239</v>
      </c>
      <c r="G240" s="187">
        <v>6.6901408450704229</v>
      </c>
      <c r="H240" s="188">
        <f t="shared" si="78"/>
        <v>-0.22556796719011363</v>
      </c>
      <c r="I240" s="187">
        <v>6.5411985018726595</v>
      </c>
      <c r="J240" s="188">
        <f t="shared" si="79"/>
        <v>-0.14894234319776345</v>
      </c>
      <c r="K240" s="187"/>
      <c r="L240" s="188"/>
    </row>
    <row r="241" spans="2:13" ht="15.75" x14ac:dyDescent="0.25">
      <c r="B241" s="119" t="s">
        <v>32</v>
      </c>
      <c r="C241" s="189">
        <v>6.2224880382775121</v>
      </c>
      <c r="D241" s="190">
        <v>-0.274152788595873</v>
      </c>
      <c r="E241" s="189">
        <v>7.4526143790849675</v>
      </c>
      <c r="F241" s="190">
        <f t="shared" si="78"/>
        <v>1.2301263408074554</v>
      </c>
      <c r="G241" s="189">
        <v>7.5222679306027542</v>
      </c>
      <c r="H241" s="190">
        <f t="shared" si="78"/>
        <v>6.9653551517786738E-2</v>
      </c>
      <c r="I241" s="189">
        <v>7.2019002375296912</v>
      </c>
      <c r="J241" s="190">
        <f t="shared" si="79"/>
        <v>-0.32036769307306301</v>
      </c>
      <c r="K241" s="189">
        <v>7.0875527426160341</v>
      </c>
      <c r="L241" s="190">
        <v>-0.32104355771040805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7" t="s">
        <v>310</v>
      </c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9" t="s">
        <v>133</v>
      </c>
      <c r="D248" s="300"/>
      <c r="E248" s="300"/>
      <c r="F248" s="300"/>
      <c r="G248" s="300"/>
      <c r="H248" s="300"/>
      <c r="I248" s="300"/>
      <c r="J248" s="300"/>
      <c r="K248" s="300"/>
      <c r="L248" s="300"/>
    </row>
    <row r="249" spans="2:13" ht="22.5" thickTop="1" thickBot="1" x14ac:dyDescent="0.3">
      <c r="B249" s="112"/>
      <c r="C249" s="301">
        <f t="shared" ref="C249" si="80">E249-1</f>
        <v>2022</v>
      </c>
      <c r="D249" s="302"/>
      <c r="E249" s="303">
        <f t="shared" ref="E249" si="81">G249-1</f>
        <v>2023</v>
      </c>
      <c r="F249" s="302"/>
      <c r="G249" s="303">
        <f t="shared" ref="G249" si="82">I249-1</f>
        <v>2024</v>
      </c>
      <c r="H249" s="302"/>
      <c r="I249" s="303">
        <f>K249-1</f>
        <v>2025</v>
      </c>
      <c r="J249" s="302"/>
      <c r="K249" s="303">
        <v>2026</v>
      </c>
      <c r="L249" s="304"/>
    </row>
    <row r="250" spans="2:13" ht="16.5" thickTop="1" thickBot="1" x14ac:dyDescent="0.3">
      <c r="B250" s="87"/>
      <c r="C250" s="113" t="s">
        <v>74</v>
      </c>
      <c r="D250" s="114" t="str">
        <f>CONCATENATE("dif ",RIGHT(C249,2),"/",RIGHT(C249-1,2))</f>
        <v>dif 22/21</v>
      </c>
      <c r="E250" s="115" t="s">
        <v>74</v>
      </c>
      <c r="F250" s="114" t="str">
        <f>CONCATENATE("dif ",RIGHT(E249,2),"/",RIGHT(C249,2))</f>
        <v>dif 23/22</v>
      </c>
      <c r="G250" s="115" t="s">
        <v>74</v>
      </c>
      <c r="H250" s="114" t="str">
        <f>CONCATENATE("dif ",RIGHT(G249,2),"/",RIGHT(E249,2))</f>
        <v>dif 24/23</v>
      </c>
      <c r="I250" s="115" t="s">
        <v>74</v>
      </c>
      <c r="J250" s="114" t="str">
        <f>CONCATENATE("dif ",RIGHT(I249,2),"/",RIGHT(G249,2))</f>
        <v>dif 25/24</v>
      </c>
      <c r="K250" s="115" t="s">
        <v>74</v>
      </c>
      <c r="L250" s="114" t="str">
        <f>CONCATENATE("dif ",RIGHT(K249,2),"/",RIGHT(I249,2))</f>
        <v>dif 26/25</v>
      </c>
    </row>
    <row r="251" spans="2:13" x14ac:dyDescent="0.25">
      <c r="B251" s="116" t="s">
        <v>76</v>
      </c>
      <c r="C251" s="187">
        <v>5.2777777777777777</v>
      </c>
      <c r="D251" s="188">
        <v>-2.35561011092926</v>
      </c>
      <c r="E251" s="187">
        <v>7.5425414364640888</v>
      </c>
      <c r="F251" s="188">
        <f t="shared" ref="F251:H253" si="83">IFERROR(E251-C251,"-")</f>
        <v>2.2647636586863111</v>
      </c>
      <c r="G251" s="187">
        <v>8.3298969072164954</v>
      </c>
      <c r="H251" s="188">
        <f t="shared" si="83"/>
        <v>0.78735547075240664</v>
      </c>
      <c r="I251" s="187">
        <v>7.822289156626506</v>
      </c>
      <c r="J251" s="188">
        <f t="shared" ref="J251:J253" si="84">IFERROR(I251-G251,"-")</f>
        <v>-0.50760775058998941</v>
      </c>
      <c r="K251" s="187">
        <v>8.3127413127413128</v>
      </c>
      <c r="L251" s="188">
        <f t="shared" ref="L251:L255" si="85">IFERROR(K251-I251,"-")</f>
        <v>0.49045215611480675</v>
      </c>
    </row>
    <row r="252" spans="2:13" x14ac:dyDescent="0.25">
      <c r="B252" s="116" t="s">
        <v>78</v>
      </c>
      <c r="C252" s="187">
        <v>12</v>
      </c>
      <c r="D252" s="188">
        <v>5.0889513108614235</v>
      </c>
      <c r="E252" s="187">
        <v>8.927819548872181</v>
      </c>
      <c r="F252" s="188">
        <f t="shared" si="83"/>
        <v>-3.072180451127819</v>
      </c>
      <c r="G252" s="187">
        <v>7.9670846394984327</v>
      </c>
      <c r="H252" s="188">
        <f t="shared" si="83"/>
        <v>-0.96073490937374828</v>
      </c>
      <c r="I252" s="187">
        <v>7.8127147766323022</v>
      </c>
      <c r="J252" s="188">
        <f t="shared" si="84"/>
        <v>-0.15436986286613052</v>
      </c>
      <c r="K252" s="187">
        <v>9.8221258134490235</v>
      </c>
      <c r="L252" s="188">
        <f t="shared" si="85"/>
        <v>2.0094110368167213</v>
      </c>
    </row>
    <row r="253" spans="2:13" x14ac:dyDescent="0.25">
      <c r="B253" s="116" t="s">
        <v>80</v>
      </c>
      <c r="C253" s="187">
        <v>1</v>
      </c>
      <c r="D253" s="188">
        <v>-10.471631205673759</v>
      </c>
      <c r="E253" s="187">
        <v>8.277899343544858</v>
      </c>
      <c r="F253" s="188">
        <f t="shared" si="83"/>
        <v>7.277899343544858</v>
      </c>
      <c r="G253" s="187">
        <v>8.0641282565130261</v>
      </c>
      <c r="H253" s="188">
        <f t="shared" si="83"/>
        <v>-0.2137710870318319</v>
      </c>
      <c r="I253" s="187">
        <v>7.9</v>
      </c>
      <c r="J253" s="188">
        <f t="shared" si="84"/>
        <v>-0.16412825651302576</v>
      </c>
      <c r="K253" s="187">
        <v>7.8731117824773413</v>
      </c>
      <c r="L253" s="188">
        <f t="shared" si="85"/>
        <v>-2.6888217522659019E-2</v>
      </c>
    </row>
    <row r="254" spans="2:13" x14ac:dyDescent="0.25">
      <c r="B254" s="116" t="s">
        <v>82</v>
      </c>
      <c r="C254" s="187" t="s">
        <v>257</v>
      </c>
      <c r="D254" s="188" t="s">
        <v>257</v>
      </c>
      <c r="E254" s="187">
        <v>9.1930693069306937</v>
      </c>
      <c r="F254" s="188" t="str">
        <f>IFERROR(E254-C254,"-")</f>
        <v>-</v>
      </c>
      <c r="G254" s="187">
        <v>7.3793103448275863</v>
      </c>
      <c r="H254" s="188">
        <f>IFERROR(G254-E254,"-")</f>
        <v>-1.8137589621031074</v>
      </c>
      <c r="I254" s="187">
        <v>8.34375</v>
      </c>
      <c r="J254" s="188">
        <f>IFERROR(I254-G254,"-")</f>
        <v>0.9644396551724137</v>
      </c>
      <c r="K254" s="187">
        <v>9.9316770186335397</v>
      </c>
      <c r="L254" s="188">
        <f t="shared" si="85"/>
        <v>1.5879270186335397</v>
      </c>
    </row>
    <row r="255" spans="2:13" x14ac:dyDescent="0.25">
      <c r="B255" s="116" t="s">
        <v>84</v>
      </c>
      <c r="C255" s="187">
        <v>4.5999999999999996</v>
      </c>
      <c r="D255" s="188" t="s">
        <v>257</v>
      </c>
      <c r="E255" s="187">
        <v>5.1111111111111107</v>
      </c>
      <c r="F255" s="188">
        <f t="shared" ref="F255:H263" si="86">IFERROR(E255-C255,"-")</f>
        <v>0.51111111111111107</v>
      </c>
      <c r="G255" s="187">
        <v>8.7727272727272734</v>
      </c>
      <c r="H255" s="188">
        <f t="shared" si="86"/>
        <v>3.6616161616161627</v>
      </c>
      <c r="I255" s="187">
        <v>13.555555555555555</v>
      </c>
      <c r="J255" s="188">
        <f t="shared" ref="J255:J263" si="87">IFERROR(I255-G255,"-")</f>
        <v>4.782828282828282</v>
      </c>
      <c r="K255" s="187">
        <v>6.4666666666666668</v>
      </c>
      <c r="L255" s="188">
        <f t="shared" si="85"/>
        <v>-7.0888888888888886</v>
      </c>
    </row>
    <row r="256" spans="2:13" x14ac:dyDescent="0.25">
      <c r="B256" s="116" t="s">
        <v>86</v>
      </c>
      <c r="C256" s="187">
        <v>10</v>
      </c>
      <c r="D256" s="188" t="s">
        <v>257</v>
      </c>
      <c r="E256" s="187">
        <v>3</v>
      </c>
      <c r="F256" s="188">
        <f t="shared" si="86"/>
        <v>-7</v>
      </c>
      <c r="G256" s="187">
        <v>4.666666666666667</v>
      </c>
      <c r="H256" s="188">
        <f t="shared" si="86"/>
        <v>1.666666666666667</v>
      </c>
      <c r="I256" s="187">
        <v>5.9130434782608692</v>
      </c>
      <c r="J256" s="188">
        <f t="shared" si="87"/>
        <v>1.2463768115942022</v>
      </c>
      <c r="K256" s="187"/>
      <c r="L256" s="188"/>
    </row>
    <row r="257" spans="2:13" x14ac:dyDescent="0.25">
      <c r="B257" s="116" t="s">
        <v>88</v>
      </c>
      <c r="C257" s="187">
        <v>7.9285714285714288</v>
      </c>
      <c r="D257" s="188" t="s">
        <v>257</v>
      </c>
      <c r="E257" s="187">
        <v>7.8571428571428568</v>
      </c>
      <c r="F257" s="188">
        <f t="shared" si="86"/>
        <v>-7.1428571428572063E-2</v>
      </c>
      <c r="G257" s="187">
        <v>8.4705882352941178</v>
      </c>
      <c r="H257" s="188">
        <f t="shared" si="86"/>
        <v>0.61344537815126099</v>
      </c>
      <c r="I257" s="187">
        <v>9</v>
      </c>
      <c r="J257" s="188">
        <f t="shared" si="87"/>
        <v>0.52941176470588225</v>
      </c>
      <c r="K257" s="187"/>
      <c r="L257" s="188"/>
    </row>
    <row r="258" spans="2:13" x14ac:dyDescent="0.25">
      <c r="B258" s="116" t="s">
        <v>90</v>
      </c>
      <c r="C258" s="187" t="s">
        <v>257</v>
      </c>
      <c r="D258" s="188" t="s">
        <v>257</v>
      </c>
      <c r="E258" s="187">
        <v>7.333333333333333</v>
      </c>
      <c r="F258" s="188" t="str">
        <f t="shared" si="86"/>
        <v>-</v>
      </c>
      <c r="G258" s="187">
        <v>6.44</v>
      </c>
      <c r="H258" s="188">
        <f t="shared" si="86"/>
        <v>-0.89333333333333265</v>
      </c>
      <c r="I258" s="187">
        <v>10.363636363636363</v>
      </c>
      <c r="J258" s="188">
        <f t="shared" si="87"/>
        <v>3.9236363636363629</v>
      </c>
      <c r="K258" s="187"/>
      <c r="L258" s="188"/>
    </row>
    <row r="259" spans="2:13" x14ac:dyDescent="0.25">
      <c r="B259" s="116" t="s">
        <v>92</v>
      </c>
      <c r="C259" s="187">
        <v>6.666666666666667</v>
      </c>
      <c r="D259" s="188">
        <v>3.666666666666667</v>
      </c>
      <c r="E259" s="187">
        <v>3.8333333333333335</v>
      </c>
      <c r="F259" s="188">
        <f t="shared" si="86"/>
        <v>-2.8333333333333335</v>
      </c>
      <c r="G259" s="187">
        <v>9.4</v>
      </c>
      <c r="H259" s="188">
        <f t="shared" si="86"/>
        <v>5.5666666666666664</v>
      </c>
      <c r="I259" s="187">
        <v>9.8235294117647065</v>
      </c>
      <c r="J259" s="188">
        <f t="shared" si="87"/>
        <v>0.42352941176470615</v>
      </c>
      <c r="K259" s="187"/>
      <c r="L259" s="188"/>
    </row>
    <row r="260" spans="2:13" x14ac:dyDescent="0.25">
      <c r="B260" s="116" t="s">
        <v>94</v>
      </c>
      <c r="C260" s="187">
        <v>6.0175438596491224</v>
      </c>
      <c r="D260" s="188">
        <v>4.5175438596491224</v>
      </c>
      <c r="E260" s="187">
        <v>7.0779220779220777</v>
      </c>
      <c r="F260" s="188">
        <f t="shared" si="86"/>
        <v>1.0603782182729553</v>
      </c>
      <c r="G260" s="187">
        <v>6.3295454545454541</v>
      </c>
      <c r="H260" s="188">
        <f t="shared" si="86"/>
        <v>-0.74837662337662358</v>
      </c>
      <c r="I260" s="187">
        <v>6.1895424836601309</v>
      </c>
      <c r="J260" s="188">
        <f t="shared" si="87"/>
        <v>-0.14000297088532321</v>
      </c>
      <c r="K260" s="187"/>
      <c r="L260" s="188"/>
    </row>
    <row r="261" spans="2:13" x14ac:dyDescent="0.25">
      <c r="B261" s="116" t="s">
        <v>96</v>
      </c>
      <c r="C261" s="187">
        <v>6.7192374350086652</v>
      </c>
      <c r="D261" s="188">
        <v>3.0525707683419987</v>
      </c>
      <c r="E261" s="187">
        <v>6.2519181585677748</v>
      </c>
      <c r="F261" s="188">
        <f t="shared" si="86"/>
        <v>-0.46731927644089044</v>
      </c>
      <c r="G261" s="187">
        <v>7.6789883268482493</v>
      </c>
      <c r="H261" s="188">
        <f t="shared" si="86"/>
        <v>1.4270701682804745</v>
      </c>
      <c r="I261" s="187">
        <v>6.1292639138240572</v>
      </c>
      <c r="J261" s="188">
        <f t="shared" si="87"/>
        <v>-1.5497244130241921</v>
      </c>
      <c r="K261" s="187"/>
      <c r="L261" s="188"/>
    </row>
    <row r="262" spans="2:13" x14ac:dyDescent="0.25">
      <c r="B262" s="116" t="s">
        <v>98</v>
      </c>
      <c r="C262" s="187">
        <v>7.9391480730223121</v>
      </c>
      <c r="D262" s="188">
        <v>-0.56085192697768793</v>
      </c>
      <c r="E262" s="187">
        <v>7.2767857142857144</v>
      </c>
      <c r="F262" s="188">
        <f t="shared" si="86"/>
        <v>-0.66236235873659766</v>
      </c>
      <c r="G262" s="187">
        <v>7.2662721893491122</v>
      </c>
      <c r="H262" s="188">
        <f t="shared" si="86"/>
        <v>-1.0513524936602181E-2</v>
      </c>
      <c r="I262" s="187">
        <v>8.4467120181405893</v>
      </c>
      <c r="J262" s="188">
        <f t="shared" si="87"/>
        <v>1.180439828791477</v>
      </c>
      <c r="K262" s="187"/>
      <c r="L262" s="188"/>
    </row>
    <row r="263" spans="2:13" ht="15.75" x14ac:dyDescent="0.25">
      <c r="B263" s="119" t="s">
        <v>32</v>
      </c>
      <c r="C263" s="189">
        <v>7.0028129395218004</v>
      </c>
      <c r="D263" s="190">
        <v>-0.764746433899119</v>
      </c>
      <c r="E263" s="189">
        <v>7.6292986731654482</v>
      </c>
      <c r="F263" s="190">
        <f t="shared" si="86"/>
        <v>0.62648573364364779</v>
      </c>
      <c r="G263" s="189">
        <v>7.7333729216152021</v>
      </c>
      <c r="H263" s="190">
        <f t="shared" si="86"/>
        <v>0.10407424844975388</v>
      </c>
      <c r="I263" s="189">
        <v>7.6590126291618832</v>
      </c>
      <c r="J263" s="190">
        <f t="shared" si="87"/>
        <v>-7.4360292453318877E-2</v>
      </c>
      <c r="K263" s="189">
        <v>8.6637314254265281</v>
      </c>
      <c r="L263" s="190">
        <v>0.72305726812315729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7" t="s">
        <v>311</v>
      </c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9" t="s">
        <v>136</v>
      </c>
      <c r="D270" s="300"/>
      <c r="E270" s="300"/>
      <c r="F270" s="300"/>
      <c r="G270" s="300"/>
      <c r="H270" s="300"/>
      <c r="I270" s="300"/>
      <c r="J270" s="300"/>
      <c r="K270" s="300"/>
      <c r="L270" s="300"/>
    </row>
    <row r="271" spans="2:13" ht="22.5" thickTop="1" thickBot="1" x14ac:dyDescent="0.3">
      <c r="B271" s="112"/>
      <c r="C271" s="301">
        <f t="shared" ref="C271" si="88">E271-1</f>
        <v>2022</v>
      </c>
      <c r="D271" s="302"/>
      <c r="E271" s="303">
        <f t="shared" ref="E271" si="89">G271-1</f>
        <v>2023</v>
      </c>
      <c r="F271" s="302"/>
      <c r="G271" s="303">
        <f t="shared" ref="G271" si="90">I271-1</f>
        <v>2024</v>
      </c>
      <c r="H271" s="302"/>
      <c r="I271" s="303">
        <f>K271-1</f>
        <v>2025</v>
      </c>
      <c r="J271" s="302"/>
      <c r="K271" s="303">
        <v>2026</v>
      </c>
      <c r="L271" s="304"/>
    </row>
    <row r="272" spans="2:13" ht="16.5" thickTop="1" thickBot="1" x14ac:dyDescent="0.3">
      <c r="B272" s="87"/>
      <c r="C272" s="113" t="s">
        <v>74</v>
      </c>
      <c r="D272" s="114" t="str">
        <f>CONCATENATE("dif ",RIGHT(C271,2),"/",RIGHT(C271-1,2))</f>
        <v>dif 22/21</v>
      </c>
      <c r="E272" s="115" t="s">
        <v>74</v>
      </c>
      <c r="F272" s="114" t="str">
        <f>CONCATENATE("dif ",RIGHT(E271,2),"/",RIGHT(C271,2))</f>
        <v>dif 23/22</v>
      </c>
      <c r="G272" s="115" t="s">
        <v>74</v>
      </c>
      <c r="H272" s="114" t="str">
        <f>CONCATENATE("dif ",RIGHT(G271,2),"/",RIGHT(E271,2))</f>
        <v>dif 24/23</v>
      </c>
      <c r="I272" s="115" t="s">
        <v>74</v>
      </c>
      <c r="J272" s="114" t="str">
        <f>CONCATENATE("dif ",RIGHT(I271,2),"/",RIGHT(G271,2))</f>
        <v>dif 25/24</v>
      </c>
      <c r="K272" s="115" t="s">
        <v>74</v>
      </c>
      <c r="L272" s="114" t="str">
        <f>CONCATENATE("dif ",RIGHT(K271,2),"/",RIGHT(I271,2))</f>
        <v>dif 26/25</v>
      </c>
    </row>
    <row r="273" spans="2:12" x14ac:dyDescent="0.25">
      <c r="B273" s="116" t="s">
        <v>76</v>
      </c>
      <c r="C273" s="187" t="s">
        <v>155</v>
      </c>
      <c r="D273" s="188">
        <v>0.16095760787282387</v>
      </c>
      <c r="E273" s="187">
        <v>7.5795454545454541</v>
      </c>
      <c r="F273" s="188" t="str">
        <f t="shared" ref="F273:H275" si="91">IFERROR(E273-C273,"-")</f>
        <v>-</v>
      </c>
      <c r="G273" s="187">
        <v>7.1013513513513518</v>
      </c>
      <c r="H273" s="188">
        <f t="shared" si="91"/>
        <v>-0.47819410319410238</v>
      </c>
      <c r="I273" s="187">
        <v>7.7660818713450288</v>
      </c>
      <c r="J273" s="188">
        <f t="shared" ref="J273:J275" si="92">IFERROR(I273-G273,"-")</f>
        <v>0.66473051999367705</v>
      </c>
      <c r="K273" s="187">
        <v>8.139204545454545</v>
      </c>
      <c r="L273" s="188">
        <f t="shared" ref="L273:L277" si="93">IFERROR(K273-I273,"-")</f>
        <v>0.37312267410951616</v>
      </c>
    </row>
    <row r="274" spans="2:12" x14ac:dyDescent="0.25">
      <c r="B274" s="116" t="s">
        <v>78</v>
      </c>
      <c r="C274" s="187">
        <v>3.1818181818181817</v>
      </c>
      <c r="D274" s="188">
        <v>-3.7106748673013739</v>
      </c>
      <c r="E274" s="187">
        <v>7.9409190371991247</v>
      </c>
      <c r="F274" s="188">
        <f t="shared" si="91"/>
        <v>4.7591008553809431</v>
      </c>
      <c r="G274" s="187">
        <v>7.9557739557739557</v>
      </c>
      <c r="H274" s="188">
        <f t="shared" si="91"/>
        <v>1.4854918574831011E-2</v>
      </c>
      <c r="I274" s="187">
        <v>8.9305555555555554</v>
      </c>
      <c r="J274" s="188">
        <f t="shared" si="92"/>
        <v>0.97478159978159962</v>
      </c>
      <c r="K274" s="187">
        <v>9.30859375</v>
      </c>
      <c r="L274" s="188">
        <f t="shared" si="93"/>
        <v>0.37803819444444464</v>
      </c>
    </row>
    <row r="275" spans="2:12" x14ac:dyDescent="0.25">
      <c r="B275" s="116" t="s">
        <v>80</v>
      </c>
      <c r="C275" s="187">
        <v>4.2666666666666666</v>
      </c>
      <c r="D275" s="188">
        <v>-4.6452276064610869</v>
      </c>
      <c r="E275" s="187">
        <v>8.3464285714285715</v>
      </c>
      <c r="F275" s="188">
        <f t="shared" si="91"/>
        <v>4.0797619047619049</v>
      </c>
      <c r="G275" s="187">
        <v>6.3968609865470851</v>
      </c>
      <c r="H275" s="188">
        <f t="shared" si="91"/>
        <v>-1.9495675848814864</v>
      </c>
      <c r="I275" s="187">
        <v>7.2537764350453173</v>
      </c>
      <c r="J275" s="188">
        <f t="shared" si="92"/>
        <v>0.8569154484982322</v>
      </c>
      <c r="K275" s="187">
        <v>8.0743243243243246</v>
      </c>
      <c r="L275" s="188">
        <f t="shared" si="93"/>
        <v>0.82054788927900724</v>
      </c>
    </row>
    <row r="276" spans="2:12" x14ac:dyDescent="0.25">
      <c r="B276" s="116" t="s">
        <v>82</v>
      </c>
      <c r="C276" s="187" t="s">
        <v>257</v>
      </c>
      <c r="D276" s="188" t="s">
        <v>257</v>
      </c>
      <c r="E276" s="187">
        <v>8.6014234875444835</v>
      </c>
      <c r="F276" s="188" t="str">
        <f>IFERROR(E276-C276,"-")</f>
        <v>-</v>
      </c>
      <c r="G276" s="187">
        <v>9.5833333333333339</v>
      </c>
      <c r="H276" s="188">
        <f>IFERROR(G276-E276,"-")</f>
        <v>0.98190984578885043</v>
      </c>
      <c r="I276" s="187">
        <v>9.4421052631578952</v>
      </c>
      <c r="J276" s="188">
        <f>IFERROR(I276-G276,"-")</f>
        <v>-0.1412280701754387</v>
      </c>
      <c r="K276" s="187">
        <v>7.9352941176470591</v>
      </c>
      <c r="L276" s="188">
        <f t="shared" si="93"/>
        <v>-1.5068111455108362</v>
      </c>
    </row>
    <row r="277" spans="2:12" x14ac:dyDescent="0.25">
      <c r="B277" s="116" t="s">
        <v>84</v>
      </c>
      <c r="C277" s="187">
        <v>3.6666666666666665</v>
      </c>
      <c r="D277" s="188" t="s">
        <v>257</v>
      </c>
      <c r="E277" s="187">
        <v>4.75</v>
      </c>
      <c r="F277" s="188">
        <f t="shared" ref="F277:H285" si="94">IFERROR(E277-C277,"-")</f>
        <v>1.0833333333333335</v>
      </c>
      <c r="G277" s="187">
        <v>5.0714285714285712</v>
      </c>
      <c r="H277" s="188">
        <f t="shared" si="94"/>
        <v>0.32142857142857117</v>
      </c>
      <c r="I277" s="187">
        <v>5.6428571428571432</v>
      </c>
      <c r="J277" s="188">
        <f t="shared" ref="J277:J285" si="95">IFERROR(I277-G277,"-")</f>
        <v>0.57142857142857206</v>
      </c>
      <c r="K277" s="187">
        <v>3.875</v>
      </c>
      <c r="L277" s="188">
        <f t="shared" si="93"/>
        <v>-1.7678571428571432</v>
      </c>
    </row>
    <row r="278" spans="2:12" x14ac:dyDescent="0.25">
      <c r="B278" s="116" t="s">
        <v>86</v>
      </c>
      <c r="C278" s="187">
        <v>2.75</v>
      </c>
      <c r="D278" s="188" t="s">
        <v>257</v>
      </c>
      <c r="E278" s="187">
        <v>3.8181818181818183</v>
      </c>
      <c r="F278" s="188">
        <f t="shared" si="94"/>
        <v>1.0681818181818183</v>
      </c>
      <c r="G278" s="187">
        <v>4.8</v>
      </c>
      <c r="H278" s="188">
        <f t="shared" si="94"/>
        <v>0.98181818181818148</v>
      </c>
      <c r="I278" s="187">
        <v>7.2173913043478262</v>
      </c>
      <c r="J278" s="188">
        <f t="shared" si="95"/>
        <v>2.4173913043478263</v>
      </c>
      <c r="K278" s="187"/>
      <c r="L278" s="188"/>
    </row>
    <row r="279" spans="2:12" x14ac:dyDescent="0.25">
      <c r="B279" s="116" t="s">
        <v>88</v>
      </c>
      <c r="C279" s="187">
        <v>2</v>
      </c>
      <c r="D279" s="188" t="s">
        <v>257</v>
      </c>
      <c r="E279" s="187">
        <v>9</v>
      </c>
      <c r="F279" s="188">
        <f t="shared" si="94"/>
        <v>7</v>
      </c>
      <c r="G279" s="187">
        <v>5.84</v>
      </c>
      <c r="H279" s="188">
        <f t="shared" si="94"/>
        <v>-3.16</v>
      </c>
      <c r="I279" s="187">
        <v>6.44</v>
      </c>
      <c r="J279" s="188">
        <f t="shared" si="95"/>
        <v>0.60000000000000053</v>
      </c>
      <c r="K279" s="187"/>
      <c r="L279" s="188"/>
    </row>
    <row r="280" spans="2:12" x14ac:dyDescent="0.25">
      <c r="B280" s="116" t="s">
        <v>90</v>
      </c>
      <c r="C280" s="187" t="s">
        <v>257</v>
      </c>
      <c r="D280" s="188" t="s">
        <v>257</v>
      </c>
      <c r="E280" s="187">
        <v>5.875</v>
      </c>
      <c r="F280" s="188" t="str">
        <f t="shared" si="94"/>
        <v>-</v>
      </c>
      <c r="G280" s="187">
        <v>1</v>
      </c>
      <c r="H280" s="188">
        <f t="shared" si="94"/>
        <v>-4.875</v>
      </c>
      <c r="I280" s="187">
        <v>9.5</v>
      </c>
      <c r="J280" s="188">
        <f t="shared" si="95"/>
        <v>8.5</v>
      </c>
      <c r="K280" s="187"/>
      <c r="L280" s="188"/>
    </row>
    <row r="281" spans="2:12" x14ac:dyDescent="0.25">
      <c r="B281" s="116" t="s">
        <v>92</v>
      </c>
      <c r="C281" s="187" t="s">
        <v>257</v>
      </c>
      <c r="D281" s="188" t="s">
        <v>257</v>
      </c>
      <c r="E281" s="187">
        <v>4.8181818181818183</v>
      </c>
      <c r="F281" s="188" t="str">
        <f t="shared" si="94"/>
        <v>-</v>
      </c>
      <c r="G281" s="187">
        <v>8.5</v>
      </c>
      <c r="H281" s="188">
        <f t="shared" si="94"/>
        <v>3.6818181818181817</v>
      </c>
      <c r="I281" s="187">
        <v>3.7142857142857144</v>
      </c>
      <c r="J281" s="188">
        <f t="shared" si="95"/>
        <v>-4.7857142857142856</v>
      </c>
      <c r="K281" s="187"/>
      <c r="L281" s="188"/>
    </row>
    <row r="282" spans="2:12" x14ac:dyDescent="0.25">
      <c r="B282" s="116" t="s">
        <v>94</v>
      </c>
      <c r="C282" s="187">
        <v>3.140845070422535</v>
      </c>
      <c r="D282" s="188">
        <v>-2.6661724734371139</v>
      </c>
      <c r="E282" s="187">
        <v>4.2424242424242422</v>
      </c>
      <c r="F282" s="188">
        <f t="shared" si="94"/>
        <v>1.1015791720017072</v>
      </c>
      <c r="G282" s="187">
        <v>4.9301310043668121</v>
      </c>
      <c r="H282" s="188">
        <f t="shared" si="94"/>
        <v>0.68770676194256986</v>
      </c>
      <c r="I282" s="187">
        <v>5.6008771929824563</v>
      </c>
      <c r="J282" s="188">
        <f t="shared" si="95"/>
        <v>0.67074618861564428</v>
      </c>
      <c r="K282" s="187"/>
      <c r="L282" s="188"/>
    </row>
    <row r="283" spans="2:12" x14ac:dyDescent="0.25">
      <c r="B283" s="116" t="s">
        <v>96</v>
      </c>
      <c r="C283" s="187">
        <v>7.8885941644562338</v>
      </c>
      <c r="D283" s="188">
        <v>-0.68283440697233733</v>
      </c>
      <c r="E283" s="187">
        <v>7.3499079189686922</v>
      </c>
      <c r="F283" s="188">
        <f t="shared" si="94"/>
        <v>-0.53868624548754163</v>
      </c>
      <c r="G283" s="187">
        <v>6.8747591522158</v>
      </c>
      <c r="H283" s="188">
        <f t="shared" si="94"/>
        <v>-0.47514876675289219</v>
      </c>
      <c r="I283" s="187">
        <v>6.5634095634095635</v>
      </c>
      <c r="J283" s="188">
        <f t="shared" si="95"/>
        <v>-0.31134958880623653</v>
      </c>
      <c r="K283" s="187"/>
      <c r="L283" s="188"/>
    </row>
    <row r="284" spans="2:12" x14ac:dyDescent="0.25">
      <c r="B284" s="116" t="s">
        <v>98</v>
      </c>
      <c r="C284" s="187">
        <v>7.285333333333333</v>
      </c>
      <c r="D284" s="188">
        <v>2.702</v>
      </c>
      <c r="E284" s="187">
        <v>6.8734622144112478</v>
      </c>
      <c r="F284" s="188">
        <f t="shared" si="94"/>
        <v>-0.41187111892208517</v>
      </c>
      <c r="G284" s="187">
        <v>7.6053719008264462</v>
      </c>
      <c r="H284" s="188">
        <f t="shared" si="94"/>
        <v>0.73190968641519838</v>
      </c>
      <c r="I284" s="187">
        <v>8.007299270072993</v>
      </c>
      <c r="J284" s="188">
        <f t="shared" si="95"/>
        <v>0.40192736924654682</v>
      </c>
      <c r="K284" s="187"/>
      <c r="L284" s="188"/>
    </row>
    <row r="285" spans="2:12" ht="15.75" x14ac:dyDescent="0.25">
      <c r="B285" s="119" t="s">
        <v>32</v>
      </c>
      <c r="C285" s="189">
        <v>6.7138331573389651</v>
      </c>
      <c r="D285" s="190">
        <v>-0.57480881796967687</v>
      </c>
      <c r="E285" s="189">
        <v>7.4112959112959116</v>
      </c>
      <c r="F285" s="190">
        <f t="shared" si="94"/>
        <v>0.69746275395694646</v>
      </c>
      <c r="G285" s="189">
        <v>7.0406073446327682</v>
      </c>
      <c r="H285" s="190">
        <f t="shared" si="94"/>
        <v>-0.37068856666314343</v>
      </c>
      <c r="I285" s="189">
        <v>7.4385264092321348</v>
      </c>
      <c r="J285" s="190">
        <f t="shared" si="95"/>
        <v>0.39791906459936666</v>
      </c>
      <c r="K285" s="189">
        <v>8.3018348623853218</v>
      </c>
      <c r="L285" s="190">
        <v>0.25977878761896633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F493-A4C3-4CDB-80DE-FC6EF5B2A640}">
  <sheetPr>
    <tabColor theme="4" tint="0.79998168889431442"/>
  </sheetPr>
  <dimension ref="A4:M111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11" width="11.42578125" style="192"/>
    <col min="12" max="12" width="13.5703125" style="192" bestFit="1" customWidth="1"/>
  </cols>
  <sheetData>
    <row r="4" spans="1:13" ht="48.75" customHeight="1" thickBot="1" x14ac:dyDescent="0.3">
      <c r="B4" s="277" t="s">
        <v>300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91"/>
      <c r="D5" s="191"/>
      <c r="E5" s="191"/>
      <c r="F5" s="191"/>
      <c r="G5" s="191"/>
      <c r="H5" s="191"/>
      <c r="I5" s="191"/>
      <c r="J5" s="191"/>
      <c r="K5" s="39"/>
      <c r="L5" s="39"/>
      <c r="M5" s="1" t="s">
        <v>72</v>
      </c>
    </row>
    <row r="6" spans="1:13" ht="22.5" thickTop="1" thickBot="1" x14ac:dyDescent="0.3">
      <c r="B6" s="111" t="s">
        <v>32</v>
      </c>
      <c r="C6" s="310" t="s">
        <v>137</v>
      </c>
      <c r="D6" s="311"/>
      <c r="E6" s="311"/>
      <c r="F6" s="311"/>
      <c r="G6" s="311"/>
      <c r="H6" s="311"/>
      <c r="I6" s="311"/>
      <c r="J6" s="311"/>
      <c r="K6" s="311"/>
      <c r="L6" s="311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CONCATENATE("def ",RIGHT(K7,2),"/",RIGHT(I7,2))</f>
        <v>def 26/25</v>
      </c>
    </row>
    <row r="9" spans="1:13" x14ac:dyDescent="0.25">
      <c r="A9" s="1" t="s">
        <v>75</v>
      </c>
      <c r="B9" s="116" t="s">
        <v>76</v>
      </c>
      <c r="C9" s="187">
        <v>7.3644056930375692</v>
      </c>
      <c r="D9" s="188">
        <v>3.1109909413101065</v>
      </c>
      <c r="E9" s="187">
        <v>7.2885726989773234</v>
      </c>
      <c r="F9" s="188">
        <f t="shared" ref="F9:H21" si="3">IFERROR(E9-C9,"-")</f>
        <v>-7.5832994060245795E-2</v>
      </c>
      <c r="G9" s="187">
        <v>7.5802932298404482</v>
      </c>
      <c r="H9" s="188">
        <f t="shared" si="3"/>
        <v>0.29172053086312477</v>
      </c>
      <c r="I9" s="187">
        <v>7.5436789772727275</v>
      </c>
      <c r="J9" s="188">
        <f t="shared" ref="J9:J21" si="4">IFERROR(I9-G9,"-")</f>
        <v>-3.6614252567720662E-2</v>
      </c>
      <c r="K9" s="187">
        <v>7.274397679014422</v>
      </c>
      <c r="L9" s="188">
        <f t="shared" ref="L9:L13" si="5">IFERROR(K9-I9,"-")</f>
        <v>-0.26928129825830549</v>
      </c>
    </row>
    <row r="10" spans="1:13" x14ac:dyDescent="0.25">
      <c r="A10" s="1" t="s">
        <v>77</v>
      </c>
      <c r="B10" s="116" t="s">
        <v>78</v>
      </c>
      <c r="C10" s="187">
        <v>6.5212775777716239</v>
      </c>
      <c r="D10" s="188">
        <v>2.9164090285992774</v>
      </c>
      <c r="E10" s="187">
        <v>6.7735424066533829</v>
      </c>
      <c r="F10" s="188">
        <f t="shared" si="3"/>
        <v>0.25226482888175905</v>
      </c>
      <c r="G10" s="187">
        <v>6.9712386605911121</v>
      </c>
      <c r="H10" s="188">
        <f t="shared" si="3"/>
        <v>0.19769625393772916</v>
      </c>
      <c r="I10" s="187">
        <v>7.2220742967575688</v>
      </c>
      <c r="J10" s="188">
        <f t="shared" si="4"/>
        <v>0.25083563616645677</v>
      </c>
      <c r="K10" s="187">
        <v>7.6326716445091964</v>
      </c>
      <c r="L10" s="188">
        <f t="shared" si="5"/>
        <v>0.41059734775162759</v>
      </c>
    </row>
    <row r="11" spans="1:13" x14ac:dyDescent="0.25">
      <c r="A11" s="1" t="s">
        <v>79</v>
      </c>
      <c r="B11" s="116" t="s">
        <v>80</v>
      </c>
      <c r="C11" s="187">
        <v>6.6980792586928164</v>
      </c>
      <c r="D11" s="188">
        <v>2.607371702808833</v>
      </c>
      <c r="E11" s="187">
        <v>6.7377011388261332</v>
      </c>
      <c r="F11" s="188">
        <f t="shared" si="3"/>
        <v>3.96218801333168E-2</v>
      </c>
      <c r="G11" s="187">
        <v>6.4654920309986839</v>
      </c>
      <c r="H11" s="188">
        <f t="shared" si="3"/>
        <v>-0.27220910782744934</v>
      </c>
      <c r="I11" s="187">
        <v>6.9178930739170204</v>
      </c>
      <c r="J11" s="188">
        <f t="shared" si="4"/>
        <v>0.45240104291833649</v>
      </c>
      <c r="K11" s="187">
        <v>7.1122186087764501</v>
      </c>
      <c r="L11" s="188">
        <f t="shared" si="5"/>
        <v>0.19432553485942972</v>
      </c>
    </row>
    <row r="12" spans="1:13" x14ac:dyDescent="0.25">
      <c r="A12" s="1" t="s">
        <v>81</v>
      </c>
      <c r="B12" s="116" t="s">
        <v>82</v>
      </c>
      <c r="C12" s="187">
        <v>6.3827739181384446</v>
      </c>
      <c r="D12" s="188">
        <v>2.955882381700258</v>
      </c>
      <c r="E12" s="187">
        <v>6.1673905637881115</v>
      </c>
      <c r="F12" s="188">
        <f t="shared" si="3"/>
        <v>-0.21538335435033318</v>
      </c>
      <c r="G12" s="187">
        <v>6.965188020716055</v>
      </c>
      <c r="H12" s="188">
        <f t="shared" si="3"/>
        <v>0.79779745692794357</v>
      </c>
      <c r="I12" s="187">
        <v>6.8137684550908393</v>
      </c>
      <c r="J12" s="188">
        <f t="shared" si="4"/>
        <v>-0.15141956562521575</v>
      </c>
      <c r="K12" s="187">
        <v>6.6024670353041257</v>
      </c>
      <c r="L12" s="188">
        <f t="shared" si="5"/>
        <v>-0.21130141978671357</v>
      </c>
    </row>
    <row r="13" spans="1:13" x14ac:dyDescent="0.25">
      <c r="A13" s="1" t="s">
        <v>83</v>
      </c>
      <c r="B13" s="116" t="s">
        <v>84</v>
      </c>
      <c r="C13" s="187">
        <v>6.2174707421855713</v>
      </c>
      <c r="D13" s="188">
        <v>2.6858863951241614</v>
      </c>
      <c r="E13" s="187">
        <v>6.5183552234649831</v>
      </c>
      <c r="F13" s="188">
        <f t="shared" si="3"/>
        <v>0.30088448127941181</v>
      </c>
      <c r="G13" s="187">
        <v>6.820077615250117</v>
      </c>
      <c r="H13" s="188">
        <f t="shared" si="3"/>
        <v>0.30172239178513394</v>
      </c>
      <c r="I13" s="187">
        <v>7.3308251433251437</v>
      </c>
      <c r="J13" s="188">
        <f t="shared" si="4"/>
        <v>0.51074752807502666</v>
      </c>
      <c r="K13" s="187">
        <v>6.3049797884234966</v>
      </c>
      <c r="L13" s="188">
        <f t="shared" si="5"/>
        <v>-1.0258453549016471</v>
      </c>
    </row>
    <row r="14" spans="1:13" x14ac:dyDescent="0.25">
      <c r="A14" s="1" t="s">
        <v>85</v>
      </c>
      <c r="B14" s="116" t="s">
        <v>86</v>
      </c>
      <c r="C14" s="187">
        <v>7.000953086942709</v>
      </c>
      <c r="D14" s="188">
        <v>2.0577652910458131</v>
      </c>
      <c r="E14" s="187">
        <v>6.7547590790410634</v>
      </c>
      <c r="F14" s="188">
        <f t="shared" si="3"/>
        <v>-0.24619400790164558</v>
      </c>
      <c r="G14" s="187">
        <v>6.8785517271573049</v>
      </c>
      <c r="H14" s="188">
        <f t="shared" si="3"/>
        <v>0.12379264811624147</v>
      </c>
      <c r="I14" s="187">
        <v>6.7413964333520449</v>
      </c>
      <c r="J14" s="188">
        <f t="shared" si="4"/>
        <v>-0.13715529380526004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6.9023408766388297</v>
      </c>
      <c r="D15" s="188">
        <v>0.92465225740015633</v>
      </c>
      <c r="E15" s="187">
        <v>6.6886318097614454</v>
      </c>
      <c r="F15" s="188">
        <f t="shared" si="3"/>
        <v>-0.21370906687738422</v>
      </c>
      <c r="G15" s="187">
        <v>6.9805567830313739</v>
      </c>
      <c r="H15" s="188">
        <f t="shared" si="3"/>
        <v>0.2919249732699285</v>
      </c>
      <c r="I15" s="187">
        <v>6.7038852318259874</v>
      </c>
      <c r="J15" s="188">
        <f t="shared" si="4"/>
        <v>-0.27667155120538656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7.2397501926274384</v>
      </c>
      <c r="D16" s="188">
        <v>2.0405068130561901</v>
      </c>
      <c r="E16" s="187">
        <v>7.1337124926456168</v>
      </c>
      <c r="F16" s="188">
        <f t="shared" si="3"/>
        <v>-0.10603769998182155</v>
      </c>
      <c r="G16" s="187">
        <v>7.0900904459101861</v>
      </c>
      <c r="H16" s="188">
        <f t="shared" si="3"/>
        <v>-4.3622046735430686E-2</v>
      </c>
      <c r="I16" s="187">
        <v>7.4288856592953376</v>
      </c>
      <c r="J16" s="188">
        <f t="shared" si="4"/>
        <v>0.33879521338515151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6.7605067064083455</v>
      </c>
      <c r="D17" s="188">
        <v>0.92917114604940121</v>
      </c>
      <c r="E17" s="187">
        <v>6.8220845019451737</v>
      </c>
      <c r="F17" s="188">
        <f t="shared" si="3"/>
        <v>6.1577795536828184E-2</v>
      </c>
      <c r="G17" s="187">
        <v>6.8866018317439339</v>
      </c>
      <c r="H17" s="188">
        <f t="shared" si="3"/>
        <v>6.4517329798760237E-2</v>
      </c>
      <c r="I17" s="187">
        <v>6.7704580121202129</v>
      </c>
      <c r="J17" s="188">
        <f t="shared" si="4"/>
        <v>-0.116143819623721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6.9025843149549875</v>
      </c>
      <c r="D18" s="188">
        <v>0.97436478167927465</v>
      </c>
      <c r="E18" s="187">
        <v>6.8264086055904345</v>
      </c>
      <c r="F18" s="188">
        <f t="shared" si="3"/>
        <v>-7.6175709364552979E-2</v>
      </c>
      <c r="G18" s="187">
        <v>6.499798836911598</v>
      </c>
      <c r="H18" s="188">
        <f t="shared" si="3"/>
        <v>-0.32660976867883651</v>
      </c>
      <c r="I18" s="187">
        <v>6.8760667623291294</v>
      </c>
      <c r="J18" s="188">
        <f t="shared" si="4"/>
        <v>0.3762679254175314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7.2594999762797094</v>
      </c>
      <c r="D19" s="188">
        <v>0.32866017388027391</v>
      </c>
      <c r="E19" s="187">
        <v>6.7909695542611646</v>
      </c>
      <c r="F19" s="188">
        <f t="shared" si="3"/>
        <v>-0.46853042201854489</v>
      </c>
      <c r="G19" s="187">
        <v>6.9614775499721784</v>
      </c>
      <c r="H19" s="188">
        <f t="shared" si="3"/>
        <v>0.17050799571101383</v>
      </c>
      <c r="I19" s="187">
        <v>6.9672299465240641</v>
      </c>
      <c r="J19" s="188">
        <f t="shared" si="4"/>
        <v>5.7523965518857523E-3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6.700858000858001</v>
      </c>
      <c r="D20" s="188">
        <v>0.47294655726722024</v>
      </c>
      <c r="E20" s="187">
        <v>6.5663159638803741</v>
      </c>
      <c r="F20" s="188">
        <f t="shared" si="3"/>
        <v>-0.1345420369776269</v>
      </c>
      <c r="G20" s="187">
        <v>6.8930442249892661</v>
      </c>
      <c r="H20" s="188">
        <f t="shared" si="3"/>
        <v>0.32672826110889197</v>
      </c>
      <c r="I20" s="187">
        <v>6.7914762814654814</v>
      </c>
      <c r="J20" s="188">
        <f t="shared" si="4"/>
        <v>-0.10156794352378462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6.8179177263924213</v>
      </c>
      <c r="D21" s="190">
        <v>1.295929212291556</v>
      </c>
      <c r="E21" s="189">
        <v>6.757255964867916</v>
      </c>
      <c r="F21" s="190">
        <f t="shared" si="3"/>
        <v>-6.0661761524505309E-2</v>
      </c>
      <c r="G21" s="189">
        <v>6.9053546037801281</v>
      </c>
      <c r="H21" s="190">
        <f t="shared" si="3"/>
        <v>0.14809863891221209</v>
      </c>
      <c r="I21" s="189">
        <v>6.9984252461204735</v>
      </c>
      <c r="J21" s="190">
        <f t="shared" si="4"/>
        <v>9.3070642340345344E-2</v>
      </c>
      <c r="K21" s="189">
        <v>6.9790942265982716</v>
      </c>
      <c r="L21" s="190">
        <v>-0.1761676726807746</v>
      </c>
    </row>
    <row r="22" spans="1:13" ht="6" customHeight="1" x14ac:dyDescent="0.25"/>
    <row r="23" spans="1:13" x14ac:dyDescent="0.25">
      <c r="B23" s="107" t="s">
        <v>57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3" x14ac:dyDescent="0.25">
      <c r="L24" s="194"/>
    </row>
    <row r="26" spans="1:13" ht="48.75" customHeight="1" thickBot="1" x14ac:dyDescent="0.3">
      <c r="B26" s="277" t="s">
        <v>312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91"/>
      <c r="D27" s="191"/>
      <c r="E27" s="191"/>
      <c r="F27" s="191"/>
      <c r="G27" s="191"/>
      <c r="H27" s="191"/>
      <c r="I27" s="191"/>
      <c r="J27" s="191"/>
      <c r="K27" s="39"/>
      <c r="L27" s="39"/>
      <c r="M27" s="1" t="s">
        <v>100</v>
      </c>
    </row>
    <row r="28" spans="1:13" ht="22.5" thickTop="1" thickBot="1" x14ac:dyDescent="0.3">
      <c r="B28" s="123" t="s">
        <v>101</v>
      </c>
      <c r="C28" s="310" t="s">
        <v>142</v>
      </c>
      <c r="D28" s="311"/>
      <c r="E28" s="311"/>
      <c r="F28" s="311"/>
      <c r="G28" s="311"/>
      <c r="H28" s="311"/>
      <c r="I28" s="311"/>
      <c r="J28" s="311"/>
      <c r="K28" s="311"/>
      <c r="L28" s="311"/>
    </row>
    <row r="29" spans="1:13" ht="22.5" thickTop="1" thickBot="1" x14ac:dyDescent="0.3">
      <c r="B29" s="112"/>
      <c r="C29" s="301">
        <f t="shared" ref="C29" si="6">E29-1</f>
        <v>2022</v>
      </c>
      <c r="D29" s="302"/>
      <c r="E29" s="303">
        <f t="shared" ref="E29" si="7">G29-1</f>
        <v>2023</v>
      </c>
      <c r="F29" s="302"/>
      <c r="G29" s="303">
        <f t="shared" ref="G29" si="8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CONCATENATE("def ",RIGHT(K29,2),"/",RIGHT(I29,2))</f>
        <v>def 26/25</v>
      </c>
    </row>
    <row r="31" spans="1:13" x14ac:dyDescent="0.25">
      <c r="B31" s="116" t="s">
        <v>76</v>
      </c>
      <c r="C31" s="187">
        <v>7.4232942910967319</v>
      </c>
      <c r="D31" s="188">
        <v>3.3737301140329823</v>
      </c>
      <c r="E31" s="187">
        <v>7.3121399847842623</v>
      </c>
      <c r="F31" s="188">
        <f t="shared" ref="F31:H43" si="9">IFERROR(E31-C31,"-")</f>
        <v>-0.11115430631246959</v>
      </c>
      <c r="G31" s="187">
        <v>7.686111996599724</v>
      </c>
      <c r="H31" s="188">
        <f t="shared" si="9"/>
        <v>0.37397201181546169</v>
      </c>
      <c r="I31" s="187">
        <v>7.6305019305019304</v>
      </c>
      <c r="J31" s="188">
        <f t="shared" ref="J31:J43" si="10">IFERROR(I31-G31,"-")</f>
        <v>-5.561006609779362E-2</v>
      </c>
      <c r="K31" s="187">
        <v>7.0866267671034979</v>
      </c>
      <c r="L31" s="188">
        <f>IFERROR(K31-I31,"-")</f>
        <v>-0.54387516339843245</v>
      </c>
    </row>
    <row r="32" spans="1:13" x14ac:dyDescent="0.25">
      <c r="B32" s="116" t="s">
        <v>78</v>
      </c>
      <c r="C32" s="187">
        <v>6.4787005649717511</v>
      </c>
      <c r="D32" s="188">
        <v>3.1138326991045515</v>
      </c>
      <c r="E32" s="187">
        <v>6.7495257166947722</v>
      </c>
      <c r="F32" s="188">
        <f t="shared" si="9"/>
        <v>0.27082515172302113</v>
      </c>
      <c r="G32" s="187">
        <v>7.0446694460988688</v>
      </c>
      <c r="H32" s="188">
        <f t="shared" si="9"/>
        <v>0.29514372940409661</v>
      </c>
      <c r="I32" s="187">
        <v>7.1990871891721753</v>
      </c>
      <c r="J32" s="188">
        <f t="shared" si="10"/>
        <v>0.15441774307330647</v>
      </c>
      <c r="K32" s="187">
        <v>7.5514403292181074</v>
      </c>
      <c r="L32" s="188">
        <f t="shared" ref="L32:L35" si="11">IFERROR(K32-I32,"-")</f>
        <v>0.3523531400459321</v>
      </c>
    </row>
    <row r="33" spans="2:13" x14ac:dyDescent="0.25">
      <c r="B33" s="116" t="s">
        <v>80</v>
      </c>
      <c r="C33" s="187">
        <v>6.8313158042902993</v>
      </c>
      <c r="D33" s="188">
        <v>2.9047723162326156</v>
      </c>
      <c r="E33" s="187">
        <v>6.7355343379730819</v>
      </c>
      <c r="F33" s="188">
        <f t="shared" si="9"/>
        <v>-9.5781466317217401E-2</v>
      </c>
      <c r="G33" s="187">
        <v>6.5830399855582638</v>
      </c>
      <c r="H33" s="188">
        <f t="shared" si="9"/>
        <v>-0.15249435241481812</v>
      </c>
      <c r="I33" s="187">
        <v>6.8430692311616754</v>
      </c>
      <c r="J33" s="188">
        <f t="shared" si="10"/>
        <v>0.26002924560341167</v>
      </c>
      <c r="K33" s="187">
        <v>7.0064256608504856</v>
      </c>
      <c r="L33" s="188">
        <f t="shared" si="11"/>
        <v>0.16335642968881015</v>
      </c>
    </row>
    <row r="34" spans="2:13" x14ac:dyDescent="0.25">
      <c r="B34" s="116" t="s">
        <v>82</v>
      </c>
      <c r="C34" s="187">
        <v>6.5079556291723133</v>
      </c>
      <c r="D34" s="188">
        <v>3.3441039498867378</v>
      </c>
      <c r="E34" s="187">
        <v>6.2256879784812744</v>
      </c>
      <c r="F34" s="188">
        <f t="shared" si="9"/>
        <v>-0.28226765069103887</v>
      </c>
      <c r="G34" s="187">
        <v>7.0874621376027696</v>
      </c>
      <c r="H34" s="188">
        <f t="shared" si="9"/>
        <v>0.86177415912149513</v>
      </c>
      <c r="I34" s="187">
        <v>6.8284109816971714</v>
      </c>
      <c r="J34" s="188">
        <f t="shared" si="10"/>
        <v>-0.25905115590559813</v>
      </c>
      <c r="K34" s="187">
        <v>6.4662548262548265</v>
      </c>
      <c r="L34" s="188">
        <f t="shared" si="11"/>
        <v>-0.36215615544234492</v>
      </c>
    </row>
    <row r="35" spans="2:13" x14ac:dyDescent="0.25">
      <c r="B35" s="116" t="s">
        <v>84</v>
      </c>
      <c r="C35" s="187">
        <v>6.3496859616363945</v>
      </c>
      <c r="D35" s="188">
        <v>2.9412059313505723</v>
      </c>
      <c r="E35" s="187">
        <v>6.6629379024337005</v>
      </c>
      <c r="F35" s="188">
        <f t="shared" si="9"/>
        <v>0.31325194079730601</v>
      </c>
      <c r="G35" s="187">
        <v>7.071705031574659</v>
      </c>
      <c r="H35" s="188">
        <f t="shared" si="9"/>
        <v>0.40876712914095847</v>
      </c>
      <c r="I35" s="187">
        <v>7.8248397332124586</v>
      </c>
      <c r="J35" s="188">
        <f t="shared" si="10"/>
        <v>0.75313470163779961</v>
      </c>
      <c r="K35" s="187">
        <v>6.2958345849604482</v>
      </c>
      <c r="L35" s="188">
        <f t="shared" si="11"/>
        <v>-1.5290051482520104</v>
      </c>
    </row>
    <row r="36" spans="2:13" x14ac:dyDescent="0.25">
      <c r="B36" s="116" t="s">
        <v>86</v>
      </c>
      <c r="C36" s="187">
        <v>7.3215162773125115</v>
      </c>
      <c r="D36" s="188">
        <v>2.1037947583251695</v>
      </c>
      <c r="E36" s="187">
        <v>6.9370747342968002</v>
      </c>
      <c r="F36" s="188">
        <f t="shared" si="9"/>
        <v>-0.38444154301571132</v>
      </c>
      <c r="G36" s="187">
        <v>7.119649250246459</v>
      </c>
      <c r="H36" s="188">
        <f t="shared" si="9"/>
        <v>0.18257451594965879</v>
      </c>
      <c r="I36" s="187">
        <v>6.8711458333333333</v>
      </c>
      <c r="J36" s="188">
        <f t="shared" si="10"/>
        <v>-0.24850341691312572</v>
      </c>
      <c r="K36" s="187"/>
      <c r="L36" s="188"/>
    </row>
    <row r="37" spans="2:13" x14ac:dyDescent="0.25">
      <c r="B37" s="116" t="s">
        <v>88</v>
      </c>
      <c r="C37" s="187">
        <v>7.2865069625993701</v>
      </c>
      <c r="D37" s="188">
        <v>1.3285055143734468</v>
      </c>
      <c r="E37" s="187">
        <v>6.7086975914362172</v>
      </c>
      <c r="F37" s="188">
        <f t="shared" si="9"/>
        <v>-0.5778093711631529</v>
      </c>
      <c r="G37" s="187">
        <v>7.1540335151987531</v>
      </c>
      <c r="H37" s="188">
        <f t="shared" si="9"/>
        <v>0.44533592376253583</v>
      </c>
      <c r="I37" s="187">
        <v>6.7409203102961914</v>
      </c>
      <c r="J37" s="188">
        <f t="shared" si="10"/>
        <v>-0.41311320490256165</v>
      </c>
      <c r="K37" s="187"/>
      <c r="L37" s="188"/>
    </row>
    <row r="38" spans="2:13" x14ac:dyDescent="0.25">
      <c r="B38" s="116" t="s">
        <v>90</v>
      </c>
      <c r="C38" s="187">
        <v>7.3807104118825428</v>
      </c>
      <c r="D38" s="188">
        <v>2.3495235431956738</v>
      </c>
      <c r="E38" s="187">
        <v>7.3794321023981171</v>
      </c>
      <c r="F38" s="188">
        <f t="shared" si="9"/>
        <v>-1.2783094844257548E-3</v>
      </c>
      <c r="G38" s="187">
        <v>7.2201022146507663</v>
      </c>
      <c r="H38" s="188">
        <f t="shared" si="9"/>
        <v>-0.1593298877473508</v>
      </c>
      <c r="I38" s="187">
        <v>7.6395521243417353</v>
      </c>
      <c r="J38" s="188">
        <f t="shared" si="10"/>
        <v>0.41944990969096896</v>
      </c>
      <c r="K38" s="187"/>
      <c r="L38" s="188"/>
    </row>
    <row r="39" spans="2:13" x14ac:dyDescent="0.25">
      <c r="B39" s="116" t="s">
        <v>92</v>
      </c>
      <c r="C39" s="187">
        <v>6.9096228868660594</v>
      </c>
      <c r="D39" s="188">
        <v>1.0193929579072325</v>
      </c>
      <c r="E39" s="187">
        <v>6.9975186104218361</v>
      </c>
      <c r="F39" s="188">
        <f t="shared" si="9"/>
        <v>8.7895723555776684E-2</v>
      </c>
      <c r="G39" s="187">
        <v>7.0984699200185464</v>
      </c>
      <c r="H39" s="188">
        <f t="shared" si="9"/>
        <v>0.10095130959671028</v>
      </c>
      <c r="I39" s="187">
        <v>6.7718217497143423</v>
      </c>
      <c r="J39" s="188">
        <f t="shared" si="10"/>
        <v>-0.32664817030420412</v>
      </c>
      <c r="K39" s="187"/>
      <c r="L39" s="188"/>
    </row>
    <row r="40" spans="2:13" x14ac:dyDescent="0.25">
      <c r="B40" s="116" t="s">
        <v>94</v>
      </c>
      <c r="C40" s="187">
        <v>6.9936959076824445</v>
      </c>
      <c r="D40" s="188">
        <v>1.0342584841194604</v>
      </c>
      <c r="E40" s="187">
        <v>6.9798752558230195</v>
      </c>
      <c r="F40" s="188">
        <f t="shared" si="9"/>
        <v>-1.3820651859425048E-2</v>
      </c>
      <c r="G40" s="187">
        <v>6.6309703145768717</v>
      </c>
      <c r="H40" s="188">
        <f t="shared" si="9"/>
        <v>-0.34890494124614779</v>
      </c>
      <c r="I40" s="187">
        <v>6.9331755533899484</v>
      </c>
      <c r="J40" s="188">
        <f t="shared" si="10"/>
        <v>0.3022052388130767</v>
      </c>
      <c r="K40" s="187"/>
      <c r="L40" s="188"/>
    </row>
    <row r="41" spans="2:13" x14ac:dyDescent="0.25">
      <c r="B41" s="116" t="s">
        <v>96</v>
      </c>
      <c r="C41" s="187">
        <v>7.5262712888029952</v>
      </c>
      <c r="D41" s="188">
        <v>0.58520919134279392</v>
      </c>
      <c r="E41" s="187">
        <v>6.7701183875318449</v>
      </c>
      <c r="F41" s="188">
        <f t="shared" si="9"/>
        <v>-0.75615290127115031</v>
      </c>
      <c r="G41" s="187">
        <v>7.0974414220307027</v>
      </c>
      <c r="H41" s="188">
        <f t="shared" si="9"/>
        <v>0.3273230344988578</v>
      </c>
      <c r="I41" s="187">
        <v>6.8880963702647016</v>
      </c>
      <c r="J41" s="188">
        <f t="shared" si="10"/>
        <v>-0.20934505176600116</v>
      </c>
      <c r="K41" s="187"/>
      <c r="L41" s="188"/>
    </row>
    <row r="42" spans="2:13" x14ac:dyDescent="0.25">
      <c r="B42" s="116" t="s">
        <v>98</v>
      </c>
      <c r="C42" s="187">
        <v>6.8146903504560727</v>
      </c>
      <c r="D42" s="188">
        <v>0.5630815578469619</v>
      </c>
      <c r="E42" s="187">
        <v>6.5663884479492038</v>
      </c>
      <c r="F42" s="188">
        <f t="shared" si="9"/>
        <v>-0.2483019025068689</v>
      </c>
      <c r="G42" s="187">
        <v>7.0378726397229885</v>
      </c>
      <c r="H42" s="188">
        <f t="shared" si="9"/>
        <v>0.47148419177378464</v>
      </c>
      <c r="I42" s="187">
        <v>6.807446642779249</v>
      </c>
      <c r="J42" s="188">
        <f t="shared" si="10"/>
        <v>-0.23042599694373944</v>
      </c>
      <c r="K42" s="187"/>
      <c r="L42" s="188"/>
    </row>
    <row r="43" spans="2:13" ht="15.75" x14ac:dyDescent="0.25">
      <c r="B43" s="119" t="s">
        <v>32</v>
      </c>
      <c r="C43" s="189">
        <v>6.9692850855190303</v>
      </c>
      <c r="D43" s="190">
        <v>1.4935496022014219</v>
      </c>
      <c r="E43" s="189">
        <v>6.8348160417955119</v>
      </c>
      <c r="F43" s="190">
        <f t="shared" si="9"/>
        <v>-0.13446904372351831</v>
      </c>
      <c r="G43" s="189">
        <v>7.0569585993995014</v>
      </c>
      <c r="H43" s="190">
        <f t="shared" si="9"/>
        <v>0.22214255760398949</v>
      </c>
      <c r="I43" s="189">
        <v>7.0596536599406301</v>
      </c>
      <c r="J43" s="190">
        <f t="shared" si="10"/>
        <v>2.6950605411286688E-3</v>
      </c>
      <c r="K43" s="189">
        <v>6.8656833434383557</v>
      </c>
      <c r="L43" s="190">
        <v>-0.37033362424433136</v>
      </c>
    </row>
    <row r="44" spans="2:13" ht="6" customHeight="1" x14ac:dyDescent="0.25"/>
    <row r="45" spans="2:13" x14ac:dyDescent="0.25">
      <c r="B45" s="107" t="s">
        <v>57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</row>
    <row r="48" spans="2:13" ht="48.75" customHeight="1" thickBot="1" x14ac:dyDescent="0.3">
      <c r="B48" s="277" t="s">
        <v>313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91"/>
      <c r="D49" s="191"/>
      <c r="E49" s="191"/>
      <c r="F49" s="191"/>
      <c r="G49" s="191"/>
      <c r="H49" s="191"/>
      <c r="I49" s="191"/>
      <c r="J49" s="191"/>
      <c r="K49" s="39"/>
      <c r="L49" s="39"/>
      <c r="M49" s="1" t="s">
        <v>104</v>
      </c>
    </row>
    <row r="50" spans="1:13" ht="22.5" thickTop="1" thickBot="1" x14ac:dyDescent="0.3">
      <c r="B50" s="112"/>
      <c r="C50" s="310" t="s">
        <v>63</v>
      </c>
      <c r="D50" s="311"/>
      <c r="E50" s="311"/>
      <c r="F50" s="311"/>
      <c r="G50" s="311"/>
      <c r="H50" s="311"/>
      <c r="I50" s="311"/>
      <c r="J50" s="311"/>
      <c r="K50" s="311"/>
      <c r="L50" s="311"/>
    </row>
    <row r="51" spans="1:13" ht="22.5" thickTop="1" thickBot="1" x14ac:dyDescent="0.3">
      <c r="B51" s="112"/>
      <c r="C51" s="301">
        <f t="shared" ref="C51" si="12">E51-1</f>
        <v>2022</v>
      </c>
      <c r="D51" s="302"/>
      <c r="E51" s="303">
        <f t="shared" ref="E51" si="13">G51-1</f>
        <v>2023</v>
      </c>
      <c r="F51" s="302"/>
      <c r="G51" s="303">
        <f t="shared" ref="G51" si="14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CONCATENATE("def ",RIGHT(K51,2),"/",RIGHT(I51,2))</f>
        <v>def 26/25</v>
      </c>
    </row>
    <row r="53" spans="1:13" x14ac:dyDescent="0.25">
      <c r="A53" s="1"/>
      <c r="B53" s="116" t="s">
        <v>76</v>
      </c>
      <c r="C53" s="187">
        <v>7.9259781077273219</v>
      </c>
      <c r="D53" s="188" t="s">
        <v>257</v>
      </c>
      <c r="E53" s="187">
        <v>7.5696016069635084</v>
      </c>
      <c r="F53" s="188">
        <f t="shared" ref="F53:H65" si="15">IFERROR(E53-C53,"-")</f>
        <v>-0.35637650076381355</v>
      </c>
      <c r="G53" s="187">
        <v>7.7964280918490667</v>
      </c>
      <c r="H53" s="188">
        <f t="shared" si="15"/>
        <v>0.22682648488555834</v>
      </c>
      <c r="I53" s="187">
        <v>7.7086852477477477</v>
      </c>
      <c r="J53" s="188">
        <f t="shared" ref="J53:J65" si="16">IFERROR(I53-G53,"-")</f>
        <v>-8.7742844101319051E-2</v>
      </c>
      <c r="K53" s="187">
        <v>7.155983317292268</v>
      </c>
      <c r="L53" s="188">
        <f>IFERROR(K53-I53,"-")</f>
        <v>-0.55270193045547966</v>
      </c>
    </row>
    <row r="54" spans="1:13" x14ac:dyDescent="0.25">
      <c r="A54" s="1"/>
      <c r="B54" s="116" t="s">
        <v>78</v>
      </c>
      <c r="C54" s="187">
        <v>6.6174134790528232</v>
      </c>
      <c r="D54" s="188" t="s">
        <v>257</v>
      </c>
      <c r="E54" s="187">
        <v>7.1070247129791788</v>
      </c>
      <c r="F54" s="188">
        <f t="shared" si="15"/>
        <v>0.48961123392635564</v>
      </c>
      <c r="G54" s="187">
        <v>7.2324605998983227</v>
      </c>
      <c r="H54" s="188">
        <f t="shared" si="15"/>
        <v>0.12543588691914387</v>
      </c>
      <c r="I54" s="187">
        <v>7.367411718026716</v>
      </c>
      <c r="J54" s="188">
        <f t="shared" si="16"/>
        <v>0.13495111812839333</v>
      </c>
      <c r="K54" s="187">
        <v>7.8410682064236736</v>
      </c>
      <c r="L54" s="188">
        <f t="shared" ref="L54:L57" si="17">IFERROR(K54-I54,"-")</f>
        <v>0.47365648839695762</v>
      </c>
    </row>
    <row r="55" spans="1:13" x14ac:dyDescent="0.25">
      <c r="A55" s="1"/>
      <c r="B55" s="116" t="s">
        <v>80</v>
      </c>
      <c r="C55" s="187">
        <v>6.8081226387678004</v>
      </c>
      <c r="D55" s="188" t="s">
        <v>257</v>
      </c>
      <c r="E55" s="187">
        <v>7.0281066163120052</v>
      </c>
      <c r="F55" s="188">
        <f t="shared" si="15"/>
        <v>0.21998397754420473</v>
      </c>
      <c r="G55" s="187">
        <v>6.6665713795666344</v>
      </c>
      <c r="H55" s="188">
        <f t="shared" si="15"/>
        <v>-0.3615352367453708</v>
      </c>
      <c r="I55" s="187">
        <v>7.0097489486427937</v>
      </c>
      <c r="J55" s="188">
        <f t="shared" si="16"/>
        <v>0.34317756907615937</v>
      </c>
      <c r="K55" s="187">
        <v>7.1841847719710312</v>
      </c>
      <c r="L55" s="188">
        <f t="shared" si="17"/>
        <v>0.17443582332823748</v>
      </c>
    </row>
    <row r="56" spans="1:13" x14ac:dyDescent="0.25">
      <c r="A56" s="1"/>
      <c r="B56" s="116" t="s">
        <v>82</v>
      </c>
      <c r="C56" s="187">
        <v>6.5498000499875033</v>
      </c>
      <c r="D56" s="188" t="s">
        <v>257</v>
      </c>
      <c r="E56" s="187">
        <v>6.4091439688715957</v>
      </c>
      <c r="F56" s="188">
        <f t="shared" si="15"/>
        <v>-0.14065608111590766</v>
      </c>
      <c r="G56" s="187">
        <v>7.219209496829893</v>
      </c>
      <c r="H56" s="188">
        <f t="shared" si="15"/>
        <v>0.81006552795829734</v>
      </c>
      <c r="I56" s="187">
        <v>6.8985964460468709</v>
      </c>
      <c r="J56" s="188">
        <f t="shared" si="16"/>
        <v>-0.32061305078302205</v>
      </c>
      <c r="K56" s="187">
        <v>6.5829789934632226</v>
      </c>
      <c r="L56" s="188">
        <f t="shared" si="17"/>
        <v>-0.31561745258364837</v>
      </c>
    </row>
    <row r="57" spans="1:13" x14ac:dyDescent="0.25">
      <c r="A57" s="1"/>
      <c r="B57" s="116" t="s">
        <v>84</v>
      </c>
      <c r="C57" s="187">
        <v>6.3911605532170777</v>
      </c>
      <c r="D57" s="188" t="s">
        <v>257</v>
      </c>
      <c r="E57" s="187">
        <v>6.6776628459603016</v>
      </c>
      <c r="F57" s="188">
        <f t="shared" si="15"/>
        <v>0.28650229274322392</v>
      </c>
      <c r="G57" s="187">
        <v>7.0987581312832644</v>
      </c>
      <c r="H57" s="188">
        <f t="shared" si="15"/>
        <v>0.42109528532296281</v>
      </c>
      <c r="I57" s="187">
        <v>8.7607566765578628</v>
      </c>
      <c r="J57" s="188">
        <f t="shared" si="16"/>
        <v>1.6619985452745984</v>
      </c>
      <c r="K57" s="187">
        <v>6.4540757749712974</v>
      </c>
      <c r="L57" s="188">
        <f t="shared" si="17"/>
        <v>-2.3066809015865655</v>
      </c>
    </row>
    <row r="58" spans="1:13" x14ac:dyDescent="0.25">
      <c r="A58" s="1"/>
      <c r="B58" s="116" t="s">
        <v>86</v>
      </c>
      <c r="C58" s="187">
        <v>7.6223715960013791</v>
      </c>
      <c r="D58" s="188" t="s">
        <v>257</v>
      </c>
      <c r="E58" s="187">
        <v>7.1394742559200521</v>
      </c>
      <c r="F58" s="188">
        <f t="shared" si="15"/>
        <v>-0.48289734008132701</v>
      </c>
      <c r="G58" s="187">
        <v>7.222138964577657</v>
      </c>
      <c r="H58" s="188">
        <f t="shared" si="15"/>
        <v>8.2664708657604891E-2</v>
      </c>
      <c r="I58" s="187">
        <v>7.2048691170486912</v>
      </c>
      <c r="J58" s="188">
        <f t="shared" si="16"/>
        <v>-1.7269847528965876E-2</v>
      </c>
      <c r="K58" s="187"/>
      <c r="L58" s="188"/>
    </row>
    <row r="59" spans="1:13" x14ac:dyDescent="0.25">
      <c r="A59" s="1"/>
      <c r="B59" s="116" t="s">
        <v>88</v>
      </c>
      <c r="C59" s="187">
        <v>7.7461226264676037</v>
      </c>
      <c r="D59" s="188">
        <v>1.1702492640221891</v>
      </c>
      <c r="E59" s="187">
        <v>6.8257963035784508</v>
      </c>
      <c r="F59" s="188">
        <f t="shared" si="15"/>
        <v>-0.92032632288915295</v>
      </c>
      <c r="G59" s="187">
        <v>7.3560683324834271</v>
      </c>
      <c r="H59" s="188">
        <f t="shared" si="15"/>
        <v>0.53027202890497627</v>
      </c>
      <c r="I59" s="187">
        <v>6.848147736121927</v>
      </c>
      <c r="J59" s="188">
        <f t="shared" si="16"/>
        <v>-0.50792059636150011</v>
      </c>
      <c r="K59" s="187"/>
      <c r="L59" s="188"/>
    </row>
    <row r="60" spans="1:13" x14ac:dyDescent="0.25">
      <c r="A60" s="1"/>
      <c r="B60" s="116" t="s">
        <v>90</v>
      </c>
      <c r="C60" s="187">
        <v>7.6563286361348766</v>
      </c>
      <c r="D60" s="188">
        <v>2.1693572991936056</v>
      </c>
      <c r="E60" s="187">
        <v>7.7446084724005138</v>
      </c>
      <c r="F60" s="188">
        <f t="shared" si="15"/>
        <v>8.8279836265637179E-2</v>
      </c>
      <c r="G60" s="187">
        <v>7.669089242454004</v>
      </c>
      <c r="H60" s="188">
        <f t="shared" si="15"/>
        <v>-7.5519229946509725E-2</v>
      </c>
      <c r="I60" s="187">
        <v>8.2811066314472406</v>
      </c>
      <c r="J60" s="188">
        <f t="shared" si="16"/>
        <v>0.61201738899323654</v>
      </c>
      <c r="K60" s="187"/>
      <c r="L60" s="188"/>
    </row>
    <row r="61" spans="1:13" x14ac:dyDescent="0.25">
      <c r="A61" s="1"/>
      <c r="B61" s="116" t="s">
        <v>92</v>
      </c>
      <c r="C61" s="187">
        <v>7.0747476304230563</v>
      </c>
      <c r="D61" s="188">
        <v>0.97146173674369241</v>
      </c>
      <c r="E61" s="187">
        <v>7.0548697823760254</v>
      </c>
      <c r="F61" s="188">
        <f t="shared" si="15"/>
        <v>-1.9877848047030966E-2</v>
      </c>
      <c r="G61" s="187">
        <v>7.4543844791746858</v>
      </c>
      <c r="H61" s="188">
        <f t="shared" si="15"/>
        <v>0.39951469679866047</v>
      </c>
      <c r="I61" s="187">
        <v>6.7072241008300031</v>
      </c>
      <c r="J61" s="188">
        <f t="shared" si="16"/>
        <v>-0.74716037834468274</v>
      </c>
      <c r="K61" s="187"/>
      <c r="L61" s="188"/>
    </row>
    <row r="62" spans="1:13" x14ac:dyDescent="0.25">
      <c r="A62" s="1"/>
      <c r="B62" s="116" t="s">
        <v>94</v>
      </c>
      <c r="C62" s="187">
        <v>7.0171175404443851</v>
      </c>
      <c r="D62" s="188">
        <v>0.71964791161023545</v>
      </c>
      <c r="E62" s="187">
        <v>7.3329767822311709</v>
      </c>
      <c r="F62" s="188">
        <f t="shared" si="15"/>
        <v>0.31585924178678582</v>
      </c>
      <c r="G62" s="187">
        <v>6.8535038932146826</v>
      </c>
      <c r="H62" s="188">
        <f t="shared" si="15"/>
        <v>-0.47947288901648832</v>
      </c>
      <c r="I62" s="187">
        <v>6.9839878447872836</v>
      </c>
      <c r="J62" s="188">
        <f t="shared" si="16"/>
        <v>0.13048395157260106</v>
      </c>
      <c r="K62" s="187"/>
      <c r="L62" s="188"/>
    </row>
    <row r="63" spans="1:13" x14ac:dyDescent="0.25">
      <c r="A63" s="1"/>
      <c r="B63" s="116" t="s">
        <v>96</v>
      </c>
      <c r="C63" s="187">
        <v>7.4343215592562171</v>
      </c>
      <c r="D63" s="188">
        <v>0.30178449171091248</v>
      </c>
      <c r="E63" s="187">
        <v>7.0038556349156185</v>
      </c>
      <c r="F63" s="188">
        <f t="shared" si="15"/>
        <v>-0.4304659243405986</v>
      </c>
      <c r="G63" s="187">
        <v>7.313558145989453</v>
      </c>
      <c r="H63" s="188">
        <f t="shared" si="15"/>
        <v>0.30970251107383451</v>
      </c>
      <c r="I63" s="187">
        <v>6.9939028475711895</v>
      </c>
      <c r="J63" s="188">
        <f t="shared" si="16"/>
        <v>-0.31965529841826346</v>
      </c>
      <c r="K63" s="187"/>
      <c r="L63" s="188"/>
    </row>
    <row r="64" spans="1:13" x14ac:dyDescent="0.25">
      <c r="A64" s="1"/>
      <c r="B64" s="116" t="s">
        <v>98</v>
      </c>
      <c r="C64" s="187">
        <v>6.6331723867936843</v>
      </c>
      <c r="D64" s="188">
        <v>0.29288425962031095</v>
      </c>
      <c r="E64" s="187">
        <v>6.6860472644868887</v>
      </c>
      <c r="F64" s="188">
        <f t="shared" si="15"/>
        <v>5.2874877693204425E-2</v>
      </c>
      <c r="G64" s="187">
        <v>7.1532647919929193</v>
      </c>
      <c r="H64" s="188">
        <f t="shared" si="15"/>
        <v>0.46721752750603063</v>
      </c>
      <c r="I64" s="187">
        <v>7.0190933887517861</v>
      </c>
      <c r="J64" s="188">
        <f t="shared" si="16"/>
        <v>-0.13417140324113319</v>
      </c>
      <c r="K64" s="187"/>
      <c r="L64" s="188"/>
    </row>
    <row r="65" spans="1:13" ht="15.75" x14ac:dyDescent="0.25">
      <c r="B65" s="119" t="s">
        <v>32</v>
      </c>
      <c r="C65" s="189">
        <v>7.0897793341589743</v>
      </c>
      <c r="D65" s="190">
        <v>1.3965804743602268</v>
      </c>
      <c r="E65" s="189">
        <v>7.0467584639954337</v>
      </c>
      <c r="F65" s="190">
        <f t="shared" si="15"/>
        <v>-4.3020870163540614E-2</v>
      </c>
      <c r="G65" s="189">
        <v>7.2368184908225697</v>
      </c>
      <c r="H65" s="190">
        <f t="shared" si="15"/>
        <v>0.19006002682713596</v>
      </c>
      <c r="I65" s="189">
        <v>7.258462805380181</v>
      </c>
      <c r="J65" s="190">
        <f t="shared" si="16"/>
        <v>2.1644314557611288E-2</v>
      </c>
      <c r="K65" s="189">
        <v>7.0233195979108158</v>
      </c>
      <c r="L65" s="190">
        <v>-0.44193131321898527</v>
      </c>
    </row>
    <row r="66" spans="1:13" ht="6" customHeight="1" x14ac:dyDescent="0.25"/>
    <row r="67" spans="1:13" x14ac:dyDescent="0.25">
      <c r="B67" s="107" t="s">
        <v>57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</row>
    <row r="70" spans="1:13" ht="48.75" customHeight="1" thickBot="1" x14ac:dyDescent="0.3">
      <c r="B70" s="277" t="s">
        <v>314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91"/>
      <c r="D71" s="191"/>
      <c r="E71" s="191"/>
      <c r="F71" s="191"/>
      <c r="G71" s="191"/>
      <c r="H71" s="191"/>
      <c r="I71" s="191"/>
      <c r="J71" s="191"/>
      <c r="K71" s="39"/>
      <c r="L71" s="39"/>
      <c r="M71" s="1" t="s">
        <v>107</v>
      </c>
    </row>
    <row r="72" spans="1:13" ht="22.5" thickTop="1" thickBot="1" x14ac:dyDescent="0.3">
      <c r="B72" s="112"/>
      <c r="C72" s="310" t="s">
        <v>144</v>
      </c>
      <c r="D72" s="311"/>
      <c r="E72" s="311"/>
      <c r="F72" s="311"/>
      <c r="G72" s="311"/>
      <c r="H72" s="311"/>
      <c r="I72" s="311"/>
      <c r="J72" s="311"/>
      <c r="K72" s="311"/>
      <c r="L72" s="311"/>
    </row>
    <row r="73" spans="1:13" ht="22.5" thickTop="1" thickBot="1" x14ac:dyDescent="0.3">
      <c r="B73" s="112"/>
      <c r="C73" s="301">
        <f t="shared" ref="C73" si="18">E73-1</f>
        <v>2022</v>
      </c>
      <c r="D73" s="302"/>
      <c r="E73" s="303">
        <f t="shared" ref="E73" si="19">G73-1</f>
        <v>2023</v>
      </c>
      <c r="F73" s="302"/>
      <c r="G73" s="303">
        <f t="shared" ref="G73" si="20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CONCATENATE("def ",RIGHT(K73,2),"/",RIGHT(I73,2))</f>
        <v>def 26/25</v>
      </c>
    </row>
    <row r="75" spans="1:13" x14ac:dyDescent="0.25">
      <c r="A75" s="1"/>
      <c r="B75" s="116" t="s">
        <v>76</v>
      </c>
      <c r="C75" s="187">
        <v>5.8678739101274315</v>
      </c>
      <c r="D75" s="188" t="s">
        <v>257</v>
      </c>
      <c r="E75" s="187">
        <v>6.2030573983270836</v>
      </c>
      <c r="F75" s="188">
        <f t="shared" ref="F75:H87" si="21">IFERROR(E75-C75,"-")</f>
        <v>0.33518348819965205</v>
      </c>
      <c r="G75" s="187">
        <v>7.2678207739307537</v>
      </c>
      <c r="H75" s="188">
        <f t="shared" si="21"/>
        <v>1.0647633756036701</v>
      </c>
      <c r="I75" s="187">
        <v>7.3472718001019892</v>
      </c>
      <c r="J75" s="188">
        <f t="shared" ref="J75:J87" si="22">IFERROR(I75-G75,"-")</f>
        <v>7.9451026171235561E-2</v>
      </c>
      <c r="K75" s="187">
        <v>6.8019489070318668</v>
      </c>
      <c r="L75" s="188">
        <f>IFERROR(K75-I75,"-")</f>
        <v>-0.54532289307012238</v>
      </c>
    </row>
    <row r="76" spans="1:13" x14ac:dyDescent="0.25">
      <c r="A76" s="1"/>
      <c r="B76" s="116" t="s">
        <v>78</v>
      </c>
      <c r="C76" s="187">
        <v>5.999748427672956</v>
      </c>
      <c r="D76" s="188" t="s">
        <v>257</v>
      </c>
      <c r="E76" s="187">
        <v>5.2008991289688113</v>
      </c>
      <c r="F76" s="188">
        <f t="shared" si="21"/>
        <v>-0.79884929870414467</v>
      </c>
      <c r="G76" s="187">
        <v>6.3748866727107885</v>
      </c>
      <c r="H76" s="188">
        <f t="shared" si="21"/>
        <v>1.1739875437419771</v>
      </c>
      <c r="I76" s="187">
        <v>6.5530456852791881</v>
      </c>
      <c r="J76" s="188">
        <f t="shared" si="22"/>
        <v>0.17815901256839961</v>
      </c>
      <c r="K76" s="187">
        <v>6.518280123583934</v>
      </c>
      <c r="L76" s="188">
        <f t="shared" ref="L76:L79" si="23">IFERROR(K76-I76,"-")</f>
        <v>-3.4765561695254021E-2</v>
      </c>
    </row>
    <row r="77" spans="1:13" x14ac:dyDescent="0.25">
      <c r="A77" s="1"/>
      <c r="B77" s="116" t="s">
        <v>80</v>
      </c>
      <c r="C77" s="187">
        <v>6.9111833875406559</v>
      </c>
      <c r="D77" s="188" t="s">
        <v>257</v>
      </c>
      <c r="E77" s="187">
        <v>5.6217860105059438</v>
      </c>
      <c r="F77" s="188">
        <f t="shared" si="21"/>
        <v>-1.289397377034712</v>
      </c>
      <c r="G77" s="187">
        <v>6.2699807156631673</v>
      </c>
      <c r="H77" s="188">
        <f t="shared" si="21"/>
        <v>0.64819470515722344</v>
      </c>
      <c r="I77" s="187">
        <v>6.1735346813411827</v>
      </c>
      <c r="J77" s="188">
        <f t="shared" si="22"/>
        <v>-9.6446034321984619E-2</v>
      </c>
      <c r="K77" s="187">
        <v>6.2922673656618615</v>
      </c>
      <c r="L77" s="188">
        <f t="shared" si="23"/>
        <v>0.11873268432067885</v>
      </c>
    </row>
    <row r="78" spans="1:13" x14ac:dyDescent="0.25">
      <c r="A78" s="1"/>
      <c r="B78" s="116" t="s">
        <v>82</v>
      </c>
      <c r="C78" s="187">
        <v>6.3370757846389383</v>
      </c>
      <c r="D78" s="188" t="s">
        <v>257</v>
      </c>
      <c r="E78" s="187">
        <v>5.5025562372188137</v>
      </c>
      <c r="F78" s="188">
        <f t="shared" si="21"/>
        <v>-0.83451954742012457</v>
      </c>
      <c r="G78" s="187">
        <v>6.5540688148552704</v>
      </c>
      <c r="H78" s="188">
        <f t="shared" si="21"/>
        <v>1.0515125776364567</v>
      </c>
      <c r="I78" s="187">
        <v>6.5337837837837842</v>
      </c>
      <c r="J78" s="188">
        <f t="shared" si="22"/>
        <v>-2.0285031071486159E-2</v>
      </c>
      <c r="K78" s="187">
        <v>5.9648309705561617</v>
      </c>
      <c r="L78" s="188">
        <f t="shared" si="23"/>
        <v>-0.56895281322762248</v>
      </c>
    </row>
    <row r="79" spans="1:13" x14ac:dyDescent="0.25">
      <c r="A79" s="1"/>
      <c r="B79" s="116" t="s">
        <v>84</v>
      </c>
      <c r="C79" s="187">
        <v>6.2233920805676357</v>
      </c>
      <c r="D79" s="188" t="s">
        <v>257</v>
      </c>
      <c r="E79" s="187">
        <v>6.6105027376804379</v>
      </c>
      <c r="F79" s="188">
        <f t="shared" si="21"/>
        <v>0.38711065711280224</v>
      </c>
      <c r="G79" s="187">
        <v>6.9784921892687342</v>
      </c>
      <c r="H79" s="188">
        <f t="shared" si="21"/>
        <v>0.36798945158829621</v>
      </c>
      <c r="I79" s="187">
        <v>5.6585104099592183</v>
      </c>
      <c r="J79" s="188">
        <f t="shared" si="22"/>
        <v>-1.3199817793095159</v>
      </c>
      <c r="K79" s="187">
        <v>5.7183426443202983</v>
      </c>
      <c r="L79" s="188">
        <f t="shared" si="23"/>
        <v>5.9832234361079983E-2</v>
      </c>
    </row>
    <row r="80" spans="1:13" x14ac:dyDescent="0.25">
      <c r="A80" s="1"/>
      <c r="B80" s="116" t="s">
        <v>86</v>
      </c>
      <c r="C80" s="187">
        <v>6.5052606967500584</v>
      </c>
      <c r="D80" s="188" t="s">
        <v>257</v>
      </c>
      <c r="E80" s="187">
        <v>6.2337695017614498</v>
      </c>
      <c r="F80" s="188">
        <f t="shared" si="21"/>
        <v>-0.27149119498860852</v>
      </c>
      <c r="G80" s="187">
        <v>6.792074896581755</v>
      </c>
      <c r="H80" s="188">
        <f t="shared" si="21"/>
        <v>0.55830539482030517</v>
      </c>
      <c r="I80" s="187">
        <v>5.7662775033677596</v>
      </c>
      <c r="J80" s="188">
        <f t="shared" si="22"/>
        <v>-1.0257973932139954</v>
      </c>
      <c r="K80" s="187"/>
      <c r="L80" s="188"/>
    </row>
    <row r="81" spans="1:13" x14ac:dyDescent="0.25">
      <c r="A81" s="1"/>
      <c r="B81" s="116" t="s">
        <v>88</v>
      </c>
      <c r="C81" s="187">
        <v>6.0040444893832152</v>
      </c>
      <c r="D81" s="188">
        <v>1.2631842743294515</v>
      </c>
      <c r="E81" s="187">
        <v>6.2574150248971643</v>
      </c>
      <c r="F81" s="188">
        <f t="shared" si="21"/>
        <v>0.25337053551394906</v>
      </c>
      <c r="G81" s="187">
        <v>6.4991735537190083</v>
      </c>
      <c r="H81" s="188">
        <f t="shared" si="21"/>
        <v>0.24175852882184401</v>
      </c>
      <c r="I81" s="187">
        <v>6.3316348195329084</v>
      </c>
      <c r="J81" s="188">
        <f t="shared" si="22"/>
        <v>-0.16753873418609988</v>
      </c>
      <c r="K81" s="187"/>
      <c r="L81" s="188"/>
    </row>
    <row r="82" spans="1:13" x14ac:dyDescent="0.25">
      <c r="A82" s="1"/>
      <c r="B82" s="116" t="s">
        <v>90</v>
      </c>
      <c r="C82" s="187">
        <v>6.4222270837891049</v>
      </c>
      <c r="D82" s="188">
        <v>2.1668534911586033</v>
      </c>
      <c r="E82" s="187">
        <v>6.1968405736853045</v>
      </c>
      <c r="F82" s="188">
        <f t="shared" si="21"/>
        <v>-0.2253865101038004</v>
      </c>
      <c r="G82" s="187">
        <v>5.9193854324734447</v>
      </c>
      <c r="H82" s="188">
        <f t="shared" si="21"/>
        <v>-0.27745514121185977</v>
      </c>
      <c r="I82" s="187">
        <v>5.8554030543205107</v>
      </c>
      <c r="J82" s="188">
        <f t="shared" si="22"/>
        <v>-6.3982378152934061E-2</v>
      </c>
      <c r="K82" s="187"/>
      <c r="L82" s="188"/>
    </row>
    <row r="83" spans="1:13" x14ac:dyDescent="0.25">
      <c r="A83" s="1"/>
      <c r="B83" s="116" t="s">
        <v>92</v>
      </c>
      <c r="C83" s="187">
        <v>6.3658969804618115</v>
      </c>
      <c r="D83" s="188">
        <v>1.0516112661760975</v>
      </c>
      <c r="E83" s="187">
        <v>6.8024271844660191</v>
      </c>
      <c r="F83" s="188">
        <f t="shared" si="21"/>
        <v>0.43653020400420761</v>
      </c>
      <c r="G83" s="187">
        <v>6.0145369284876908</v>
      </c>
      <c r="H83" s="188">
        <f t="shared" si="21"/>
        <v>-0.78789025597832829</v>
      </c>
      <c r="I83" s="187">
        <v>7.0437370600414075</v>
      </c>
      <c r="J83" s="188">
        <f t="shared" si="22"/>
        <v>1.0292001315537167</v>
      </c>
      <c r="K83" s="187"/>
      <c r="L83" s="188"/>
    </row>
    <row r="84" spans="1:13" x14ac:dyDescent="0.25">
      <c r="A84" s="1"/>
      <c r="B84" s="116" t="s">
        <v>94</v>
      </c>
      <c r="C84" s="187">
        <v>6.9023815755037949</v>
      </c>
      <c r="D84" s="188">
        <v>2.0088366019588211</v>
      </c>
      <c r="E84" s="187">
        <v>5.767552387124649</v>
      </c>
      <c r="F84" s="188">
        <f t="shared" si="21"/>
        <v>-1.1348291883791459</v>
      </c>
      <c r="G84" s="187">
        <v>5.7592592592592595</v>
      </c>
      <c r="H84" s="188">
        <f t="shared" si="21"/>
        <v>-8.2931278653894935E-3</v>
      </c>
      <c r="I84" s="187">
        <v>6.7372098264593197</v>
      </c>
      <c r="J84" s="188">
        <f t="shared" si="22"/>
        <v>0.97795056720006013</v>
      </c>
      <c r="K84" s="187"/>
      <c r="L84" s="188"/>
    </row>
    <row r="85" spans="1:13" x14ac:dyDescent="0.25">
      <c r="A85" s="1"/>
      <c r="B85" s="116" t="s">
        <v>96</v>
      </c>
      <c r="C85" s="187">
        <v>7.9150615724660565</v>
      </c>
      <c r="D85" s="188">
        <v>1.5123288258240928</v>
      </c>
      <c r="E85" s="187">
        <v>5.8892329680800382</v>
      </c>
      <c r="F85" s="188">
        <f t="shared" si="21"/>
        <v>-2.0258286043860183</v>
      </c>
      <c r="G85" s="187">
        <v>6.3474596677100887</v>
      </c>
      <c r="H85" s="188">
        <f t="shared" si="21"/>
        <v>0.45822669963005058</v>
      </c>
      <c r="I85" s="187">
        <v>6.4935032483758119</v>
      </c>
      <c r="J85" s="188">
        <f t="shared" si="22"/>
        <v>0.1460435806657232</v>
      </c>
      <c r="K85" s="187"/>
      <c r="L85" s="188"/>
    </row>
    <row r="86" spans="1:13" x14ac:dyDescent="0.25">
      <c r="A86" s="1"/>
      <c r="B86" s="116" t="s">
        <v>98</v>
      </c>
      <c r="C86" s="187">
        <v>7.6278865828705058</v>
      </c>
      <c r="D86" s="188">
        <v>1.6723986094118386</v>
      </c>
      <c r="E86" s="187">
        <v>6.1138589618021548</v>
      </c>
      <c r="F86" s="188">
        <f t="shared" si="21"/>
        <v>-1.514027621068351</v>
      </c>
      <c r="G86" s="187">
        <v>6.5914120126448896</v>
      </c>
      <c r="H86" s="188">
        <f t="shared" si="21"/>
        <v>0.47755305084273481</v>
      </c>
      <c r="I86" s="187">
        <v>5.9629437678154966</v>
      </c>
      <c r="J86" s="188">
        <f t="shared" si="22"/>
        <v>-0.62846824482939301</v>
      </c>
      <c r="K86" s="187"/>
      <c r="L86" s="188"/>
    </row>
    <row r="87" spans="1:13" ht="15.75" x14ac:dyDescent="0.25">
      <c r="B87" s="119" t="s">
        <v>32</v>
      </c>
      <c r="C87" s="189">
        <v>6.5524744117336713</v>
      </c>
      <c r="D87" s="190">
        <v>1.7264662713635923</v>
      </c>
      <c r="E87" s="189">
        <v>6.0468086842964412</v>
      </c>
      <c r="F87" s="190">
        <f t="shared" si="21"/>
        <v>-0.50566572743723004</v>
      </c>
      <c r="G87" s="189">
        <v>6.4281585702062936</v>
      </c>
      <c r="H87" s="190">
        <f t="shared" si="21"/>
        <v>0.3813498859098523</v>
      </c>
      <c r="I87" s="189">
        <v>6.3443617042289686</v>
      </c>
      <c r="J87" s="190">
        <f t="shared" si="22"/>
        <v>-8.3796865977324941E-2</v>
      </c>
      <c r="K87" s="189">
        <v>6.2484069886947582</v>
      </c>
      <c r="L87" s="190">
        <v>-0.17513235947694294</v>
      </c>
    </row>
    <row r="88" spans="1:13" ht="6" customHeight="1" x14ac:dyDescent="0.25"/>
    <row r="89" spans="1:13" x14ac:dyDescent="0.25">
      <c r="B89" s="107" t="s">
        <v>57</v>
      </c>
      <c r="C89" s="193"/>
      <c r="D89" s="193"/>
      <c r="E89" s="193"/>
      <c r="F89" s="193"/>
      <c r="G89" s="193"/>
      <c r="H89" s="193"/>
      <c r="I89" s="193"/>
      <c r="J89" s="193"/>
      <c r="K89" s="193"/>
      <c r="L89" s="193"/>
    </row>
    <row r="92" spans="1:13" ht="48.75" customHeight="1" thickBot="1" x14ac:dyDescent="0.3">
      <c r="B92" s="277" t="s">
        <v>315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91"/>
      <c r="D93" s="191"/>
      <c r="E93" s="191"/>
      <c r="F93" s="191"/>
      <c r="G93" s="191"/>
      <c r="H93" s="191"/>
      <c r="I93" s="191"/>
      <c r="J93" s="191"/>
      <c r="K93" s="39"/>
      <c r="L93" s="39"/>
      <c r="M93" s="1" t="s">
        <v>120</v>
      </c>
    </row>
    <row r="94" spans="1:13" ht="22.5" thickTop="1" thickBot="1" x14ac:dyDescent="0.3">
      <c r="B94" s="123" t="s">
        <v>101</v>
      </c>
      <c r="C94" s="310" t="s">
        <v>34</v>
      </c>
      <c r="D94" s="311"/>
      <c r="E94" s="311"/>
      <c r="F94" s="311"/>
      <c r="G94" s="311"/>
      <c r="H94" s="311"/>
      <c r="I94" s="311"/>
      <c r="J94" s="311"/>
      <c r="K94" s="311"/>
      <c r="L94" s="311"/>
    </row>
    <row r="95" spans="1:13" ht="22.5" thickTop="1" thickBot="1" x14ac:dyDescent="0.3">
      <c r="B95" s="112"/>
      <c r="C95" s="301">
        <f t="shared" ref="C95" si="24">E95-1</f>
        <v>2022</v>
      </c>
      <c r="D95" s="302"/>
      <c r="E95" s="303">
        <f t="shared" ref="E95" si="25">G95-1</f>
        <v>2023</v>
      </c>
      <c r="F95" s="302"/>
      <c r="G95" s="303">
        <f t="shared" ref="G95" si="26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CONCATENATE("def ",RIGHT(K95,2),"/",RIGHT(I95,2))</f>
        <v>def 26/25</v>
      </c>
    </row>
    <row r="97" spans="2:12" x14ac:dyDescent="0.25">
      <c r="B97" s="116" t="s">
        <v>76</v>
      </c>
      <c r="C97" s="187">
        <v>7.1522573030392449</v>
      </c>
      <c r="D97" s="188">
        <v>-0.30742011631559407</v>
      </c>
      <c r="E97" s="187">
        <v>7.1824853228962819</v>
      </c>
      <c r="F97" s="188">
        <f t="shared" ref="F97:H109" si="27">IFERROR(E97-C97,"-")</f>
        <v>3.0228019857037047E-2</v>
      </c>
      <c r="G97" s="187">
        <v>7.124313186813187</v>
      </c>
      <c r="H97" s="188">
        <f t="shared" si="27"/>
        <v>-5.8172136083094905E-2</v>
      </c>
      <c r="I97" s="187">
        <v>7.185766257389723</v>
      </c>
      <c r="J97" s="188">
        <f t="shared" ref="J97:J109" si="28">IFERROR(I97-G97,"-")</f>
        <v>6.1453070576535929E-2</v>
      </c>
      <c r="K97" s="187">
        <v>8.1013406044080885</v>
      </c>
      <c r="L97" s="188">
        <f>IFERROR(K97-I97,"-")</f>
        <v>0.91557434701836549</v>
      </c>
    </row>
    <row r="98" spans="2:12" x14ac:dyDescent="0.25">
      <c r="B98" s="116" t="s">
        <v>78</v>
      </c>
      <c r="C98" s="187">
        <v>6.7112960161371662</v>
      </c>
      <c r="D98" s="188">
        <v>1.3964225984156471</v>
      </c>
      <c r="E98" s="187">
        <v>6.8844282238442824</v>
      </c>
      <c r="F98" s="188">
        <f t="shared" si="27"/>
        <v>0.17313220770711624</v>
      </c>
      <c r="G98" s="187">
        <v>6.5791147627882323</v>
      </c>
      <c r="H98" s="188">
        <f t="shared" si="27"/>
        <v>-0.30531346105605017</v>
      </c>
      <c r="I98" s="187">
        <v>7.3258347146578258</v>
      </c>
      <c r="J98" s="188">
        <f t="shared" si="28"/>
        <v>0.7467199518695935</v>
      </c>
      <c r="K98" s="187">
        <v>7.973727810650888</v>
      </c>
      <c r="L98" s="188">
        <f t="shared" ref="L98:L101" si="29">IFERROR(K98-I98,"-")</f>
        <v>0.64789309599306222</v>
      </c>
    </row>
    <row r="99" spans="2:12" x14ac:dyDescent="0.25">
      <c r="B99" s="116" t="s">
        <v>80</v>
      </c>
      <c r="C99" s="187">
        <v>6.1686800894854583</v>
      </c>
      <c r="D99" s="188">
        <v>1.3307313715367401</v>
      </c>
      <c r="E99" s="187">
        <v>6.7464559609574719</v>
      </c>
      <c r="F99" s="188">
        <f t="shared" si="27"/>
        <v>0.57777587147201359</v>
      </c>
      <c r="G99" s="187">
        <v>5.9644093882262412</v>
      </c>
      <c r="H99" s="188">
        <f t="shared" si="27"/>
        <v>-0.78204657273123068</v>
      </c>
      <c r="I99" s="187">
        <v>7.2472490455872443</v>
      </c>
      <c r="J99" s="188">
        <f t="shared" si="28"/>
        <v>1.282839657361003</v>
      </c>
      <c r="K99" s="187">
        <v>7.5587651598676953</v>
      </c>
      <c r="L99" s="188">
        <f t="shared" si="29"/>
        <v>0.31151611428045101</v>
      </c>
    </row>
    <row r="100" spans="2:12" x14ac:dyDescent="0.25">
      <c r="B100" s="116" t="s">
        <v>82</v>
      </c>
      <c r="C100" s="187">
        <v>5.7547217325610678</v>
      </c>
      <c r="D100" s="188">
        <v>1.2951180740244821</v>
      </c>
      <c r="E100" s="187">
        <v>5.8959537572254339</v>
      </c>
      <c r="F100" s="188">
        <f t="shared" si="27"/>
        <v>0.14123202466436613</v>
      </c>
      <c r="G100" s="187">
        <v>6.3570083400591875</v>
      </c>
      <c r="H100" s="188">
        <f t="shared" si="27"/>
        <v>0.46105458283375356</v>
      </c>
      <c r="I100" s="187">
        <v>6.7478342308592838</v>
      </c>
      <c r="J100" s="188">
        <f t="shared" si="28"/>
        <v>0.39082589080009633</v>
      </c>
      <c r="K100" s="187">
        <v>7.250183598531212</v>
      </c>
      <c r="L100" s="188">
        <f t="shared" si="29"/>
        <v>0.50234936767192817</v>
      </c>
    </row>
    <row r="101" spans="2:12" x14ac:dyDescent="0.25">
      <c r="B101" s="116" t="s">
        <v>84</v>
      </c>
      <c r="C101" s="187">
        <v>5.3110938712179987</v>
      </c>
      <c r="D101" s="188">
        <v>1.3571977673218947</v>
      </c>
      <c r="E101" s="187">
        <v>5.6957466625271653</v>
      </c>
      <c r="F101" s="188">
        <f t="shared" si="27"/>
        <v>0.38465279130916663</v>
      </c>
      <c r="G101" s="187">
        <v>5.5242591135588777</v>
      </c>
      <c r="H101" s="188">
        <f t="shared" si="27"/>
        <v>-0.17148754896828766</v>
      </c>
      <c r="I101" s="187">
        <v>5.4668946982653308</v>
      </c>
      <c r="J101" s="188">
        <f t="shared" si="28"/>
        <v>-5.7364415293546855E-2</v>
      </c>
      <c r="K101" s="187">
        <v>6.3606707317073168</v>
      </c>
      <c r="L101" s="188">
        <f t="shared" si="29"/>
        <v>0.89377603344198597</v>
      </c>
    </row>
    <row r="102" spans="2:12" x14ac:dyDescent="0.25">
      <c r="B102" s="116" t="s">
        <v>86</v>
      </c>
      <c r="C102" s="187">
        <v>5.3068219633943432</v>
      </c>
      <c r="D102" s="188">
        <v>0.8179951477518852</v>
      </c>
      <c r="E102" s="187">
        <v>5.7669104204753197</v>
      </c>
      <c r="F102" s="188">
        <f t="shared" si="27"/>
        <v>0.46008845708097645</v>
      </c>
      <c r="G102" s="187">
        <v>5.5762331838565027</v>
      </c>
      <c r="H102" s="188">
        <f t="shared" si="27"/>
        <v>-0.19067723661881697</v>
      </c>
      <c r="I102" s="187">
        <v>6.1121495327102799</v>
      </c>
      <c r="J102" s="188">
        <f t="shared" si="28"/>
        <v>0.53591634885377726</v>
      </c>
      <c r="K102" s="187"/>
      <c r="L102" s="188"/>
    </row>
    <row r="103" spans="2:12" x14ac:dyDescent="0.25">
      <c r="B103" s="116" t="s">
        <v>88</v>
      </c>
      <c r="C103" s="187">
        <v>5.2538919413919416</v>
      </c>
      <c r="D103" s="188">
        <v>-0.80818772751649082</v>
      </c>
      <c r="E103" s="187">
        <v>6.5770280327462167</v>
      </c>
      <c r="F103" s="188">
        <f t="shared" si="27"/>
        <v>1.3231360913542751</v>
      </c>
      <c r="G103" s="187">
        <v>6.1647193585337918</v>
      </c>
      <c r="H103" s="188">
        <f t="shared" si="27"/>
        <v>-0.4123086742124249</v>
      </c>
      <c r="I103" s="187">
        <v>6.5442629179331311</v>
      </c>
      <c r="J103" s="188">
        <f t="shared" si="28"/>
        <v>0.37954355939933926</v>
      </c>
      <c r="K103" s="187"/>
      <c r="L103" s="188"/>
    </row>
    <row r="104" spans="2:12" x14ac:dyDescent="0.25">
      <c r="B104" s="116" t="s">
        <v>90</v>
      </c>
      <c r="C104" s="187">
        <v>6.5515267175572518</v>
      </c>
      <c r="D104" s="188">
        <v>0.24264801809914438</v>
      </c>
      <c r="E104" s="187">
        <v>6.1520376175548588</v>
      </c>
      <c r="F104" s="188">
        <f t="shared" si="27"/>
        <v>-0.39948910000239302</v>
      </c>
      <c r="G104" s="187">
        <v>6.5305823209049016</v>
      </c>
      <c r="H104" s="188">
        <f t="shared" si="27"/>
        <v>0.37854470335004287</v>
      </c>
      <c r="I104" s="187">
        <v>6.7305084745762711</v>
      </c>
      <c r="J104" s="188">
        <f t="shared" si="28"/>
        <v>0.19992615367136946</v>
      </c>
      <c r="K104" s="187"/>
      <c r="L104" s="188"/>
    </row>
    <row r="105" spans="2:12" x14ac:dyDescent="0.25">
      <c r="B105" s="116" t="s">
        <v>92</v>
      </c>
      <c r="C105" s="187">
        <v>5.9750933997509339</v>
      </c>
      <c r="D105" s="188">
        <v>0.4980713409274049</v>
      </c>
      <c r="E105" s="187">
        <v>6.0209015361369929</v>
      </c>
      <c r="F105" s="188">
        <f t="shared" si="27"/>
        <v>4.5808136386058962E-2</v>
      </c>
      <c r="G105" s="187">
        <v>5.9559572301425661</v>
      </c>
      <c r="H105" s="188">
        <f t="shared" si="27"/>
        <v>-6.4944305994426799E-2</v>
      </c>
      <c r="I105" s="187">
        <v>6.7638081395348841</v>
      </c>
      <c r="J105" s="188">
        <f t="shared" si="28"/>
        <v>0.80785090939231807</v>
      </c>
      <c r="K105" s="187"/>
      <c r="L105" s="188"/>
    </row>
    <row r="106" spans="2:12" x14ac:dyDescent="0.25">
      <c r="B106" s="116" t="s">
        <v>94</v>
      </c>
      <c r="C106" s="187">
        <v>6.4300360210584646</v>
      </c>
      <c r="D106" s="188">
        <v>0.67605422356130873</v>
      </c>
      <c r="E106" s="187">
        <v>6.1241917502787064</v>
      </c>
      <c r="F106" s="188">
        <f t="shared" si="27"/>
        <v>-0.30584427077975818</v>
      </c>
      <c r="G106" s="187">
        <v>5.8792705931670506</v>
      </c>
      <c r="H106" s="188">
        <f t="shared" si="27"/>
        <v>-0.24492115711165585</v>
      </c>
      <c r="I106" s="187">
        <v>6.6265963916480839</v>
      </c>
      <c r="J106" s="188">
        <f t="shared" si="28"/>
        <v>0.74732579848103331</v>
      </c>
      <c r="K106" s="187"/>
      <c r="L106" s="188"/>
    </row>
    <row r="107" spans="2:12" x14ac:dyDescent="0.25">
      <c r="B107" s="116" t="s">
        <v>96</v>
      </c>
      <c r="C107" s="187">
        <v>6.2824596328245965</v>
      </c>
      <c r="D107" s="188">
        <v>-0.59860545593280001</v>
      </c>
      <c r="E107" s="187">
        <v>6.8906399235912126</v>
      </c>
      <c r="F107" s="188">
        <f t="shared" si="27"/>
        <v>0.60818029076661606</v>
      </c>
      <c r="G107" s="187">
        <v>6.4353897457273863</v>
      </c>
      <c r="H107" s="188">
        <f t="shared" si="27"/>
        <v>-0.45525017786382627</v>
      </c>
      <c r="I107" s="187">
        <v>7.3039568345323742</v>
      </c>
      <c r="J107" s="188">
        <f t="shared" si="28"/>
        <v>0.8685670888049879</v>
      </c>
      <c r="K107" s="187"/>
      <c r="L107" s="188"/>
    </row>
    <row r="108" spans="2:12" x14ac:dyDescent="0.25">
      <c r="B108" s="116" t="s">
        <v>98</v>
      </c>
      <c r="C108" s="187">
        <v>6.2331799254876179</v>
      </c>
      <c r="D108" s="188">
        <v>9.6227125291971305E-2</v>
      </c>
      <c r="E108" s="187">
        <v>6.5660091047040972</v>
      </c>
      <c r="F108" s="188">
        <f t="shared" si="27"/>
        <v>0.33282917921647925</v>
      </c>
      <c r="G108" s="187">
        <v>6.3361764094029542</v>
      </c>
      <c r="H108" s="188">
        <f t="shared" si="27"/>
        <v>-0.22983269530114292</v>
      </c>
      <c r="I108" s="187">
        <v>6.727631305791987</v>
      </c>
      <c r="J108" s="188">
        <f t="shared" si="28"/>
        <v>0.39145489638903275</v>
      </c>
      <c r="K108" s="187"/>
      <c r="L108" s="188"/>
    </row>
    <row r="109" spans="2:12" ht="15.75" x14ac:dyDescent="0.25">
      <c r="B109" s="119" t="s">
        <v>32</v>
      </c>
      <c r="C109" s="189">
        <v>6.1202556495942764</v>
      </c>
      <c r="D109" s="190">
        <v>0.37126592068368502</v>
      </c>
      <c r="E109" s="189">
        <v>6.3953136352627755</v>
      </c>
      <c r="F109" s="190">
        <f t="shared" si="27"/>
        <v>0.27505798566849915</v>
      </c>
      <c r="G109" s="189">
        <v>6.214340786430224</v>
      </c>
      <c r="H109" s="190">
        <f t="shared" si="27"/>
        <v>-0.18097284883255149</v>
      </c>
      <c r="I109" s="189">
        <v>6.7387541676535427</v>
      </c>
      <c r="J109" s="190">
        <f t="shared" si="28"/>
        <v>0.52441338122331871</v>
      </c>
      <c r="K109" s="189">
        <v>7.5076488356231126</v>
      </c>
      <c r="L109" s="190">
        <v>0.69693888133633219</v>
      </c>
    </row>
    <row r="110" spans="2:12" ht="6" customHeight="1" x14ac:dyDescent="0.25"/>
    <row r="111" spans="2:12" x14ac:dyDescent="0.25">
      <c r="B111" s="107" t="s">
        <v>57</v>
      </c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</row>
  </sheetData>
  <mergeCells count="35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A4A2-1F2E-4457-9375-0CE9093F4D14}">
  <sheetPr>
    <tabColor rgb="FF7030A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73F0-B5D9-40A0-B7DA-9BC785850B6F}">
  <sheetPr>
    <tabColor rgb="FFAC75D5"/>
  </sheetPr>
  <dimension ref="A1:AA112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1" max="11" width="14.7109375" bestFit="1" customWidth="1"/>
    <col min="13" max="13" width="14.85546875" customWidth="1"/>
  </cols>
  <sheetData>
    <row r="1" spans="1:14" ht="18.75" x14ac:dyDescent="0.3">
      <c r="C1" s="81"/>
      <c r="D1" s="195"/>
    </row>
    <row r="2" spans="1:14" ht="18.75" x14ac:dyDescent="0.3">
      <c r="D2" s="195"/>
    </row>
    <row r="4" spans="1:14" ht="48.75" customHeight="1" thickBot="1" x14ac:dyDescent="0.3">
      <c r="B4" s="277" t="s">
        <v>316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N4" s="1" t="s">
        <v>156</v>
      </c>
    </row>
    <row r="5" spans="1:14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N5" s="1" t="s">
        <v>157</v>
      </c>
    </row>
    <row r="6" spans="1:14" ht="22.5" thickTop="1" thickBot="1" x14ac:dyDescent="0.3">
      <c r="B6" s="112"/>
      <c r="C6" s="299" t="s">
        <v>158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4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4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CONCATENATE("var ",RIGHT(K7,2),"/",RIGHT(I7,2))</f>
        <v>var 26/25</v>
      </c>
    </row>
    <row r="9" spans="1:14" x14ac:dyDescent="0.25">
      <c r="A9" s="1" t="s">
        <v>75</v>
      </c>
      <c r="B9" s="116" t="s">
        <v>76</v>
      </c>
      <c r="C9" s="196">
        <v>0.57789999999999997</v>
      </c>
      <c r="D9" s="118">
        <v>1.5903182429403855</v>
      </c>
      <c r="E9" s="196">
        <v>0.82430000000000003</v>
      </c>
      <c r="F9" s="118">
        <f t="shared" ref="F9:J21" si="3">IFERROR(E9/C9-1,"-")</f>
        <v>0.42637134452327397</v>
      </c>
      <c r="G9" s="196">
        <v>0.88400000000000001</v>
      </c>
      <c r="H9" s="118">
        <f t="shared" si="3"/>
        <v>7.2425087953414957E-2</v>
      </c>
      <c r="I9" s="196">
        <v>0.84379999999999999</v>
      </c>
      <c r="J9" s="118">
        <f t="shared" si="3"/>
        <v>-4.5475113122172006E-2</v>
      </c>
      <c r="K9" s="196">
        <v>0.8590000000000001</v>
      </c>
      <c r="L9" s="118">
        <f t="shared" ref="L9:L13" si="4">IFERROR(K9/I9-1,"-")</f>
        <v>1.801374733349137E-2</v>
      </c>
    </row>
    <row r="10" spans="1:14" x14ac:dyDescent="0.25">
      <c r="A10" s="1" t="s">
        <v>77</v>
      </c>
      <c r="B10" s="116" t="s">
        <v>78</v>
      </c>
      <c r="C10" s="196">
        <v>0.78700000000000003</v>
      </c>
      <c r="D10" s="118">
        <v>2.3646857631466442</v>
      </c>
      <c r="E10" s="196">
        <v>0.87060000000000004</v>
      </c>
      <c r="F10" s="118">
        <f t="shared" si="3"/>
        <v>0.10622617534942824</v>
      </c>
      <c r="G10" s="196">
        <v>0.89639999999999997</v>
      </c>
      <c r="H10" s="118">
        <f t="shared" si="3"/>
        <v>2.9634734665747731E-2</v>
      </c>
      <c r="I10" s="196">
        <v>0.9244</v>
      </c>
      <c r="J10" s="118">
        <f t="shared" si="3"/>
        <v>3.1236055332440893E-2</v>
      </c>
      <c r="K10" s="196">
        <v>0.9215000000000001</v>
      </c>
      <c r="L10" s="118">
        <f t="shared" si="4"/>
        <v>-3.1371700562525806E-3</v>
      </c>
    </row>
    <row r="11" spans="1:14" x14ac:dyDescent="0.25">
      <c r="A11" s="1" t="s">
        <v>79</v>
      </c>
      <c r="B11" s="116" t="s">
        <v>80</v>
      </c>
      <c r="C11" s="196">
        <v>0.74909999999999999</v>
      </c>
      <c r="D11" s="118">
        <v>1.9643846458250893</v>
      </c>
      <c r="E11" s="196">
        <v>0.73480000000000001</v>
      </c>
      <c r="F11" s="118">
        <f t="shared" si="3"/>
        <v>-1.9089574155653377E-2</v>
      </c>
      <c r="G11" s="196">
        <v>0.88939999999999997</v>
      </c>
      <c r="H11" s="118">
        <f t="shared" si="3"/>
        <v>0.21039738704409361</v>
      </c>
      <c r="I11" s="196">
        <v>0.82620000000000005</v>
      </c>
      <c r="J11" s="118">
        <f t="shared" si="3"/>
        <v>-7.1059140993928405E-2</v>
      </c>
      <c r="K11" s="196">
        <v>0.83609999999999995</v>
      </c>
      <c r="L11" s="118">
        <f t="shared" si="4"/>
        <v>1.1982570806100101E-2</v>
      </c>
    </row>
    <row r="12" spans="1:14" x14ac:dyDescent="0.25">
      <c r="A12" s="1" t="s">
        <v>81</v>
      </c>
      <c r="B12" s="116" t="s">
        <v>82</v>
      </c>
      <c r="C12" s="196">
        <v>0.79280000000000006</v>
      </c>
      <c r="D12" s="118">
        <v>2.0363845270011494</v>
      </c>
      <c r="E12" s="196">
        <v>0.78159999999999996</v>
      </c>
      <c r="F12" s="118">
        <f t="shared" si="3"/>
        <v>-1.4127144298688332E-2</v>
      </c>
      <c r="G12" s="196">
        <v>0.80359999999999998</v>
      </c>
      <c r="H12" s="118">
        <f t="shared" si="3"/>
        <v>2.814738996929389E-2</v>
      </c>
      <c r="I12" s="196">
        <v>0.8216</v>
      </c>
      <c r="J12" s="118">
        <f t="shared" si="3"/>
        <v>2.2399203583872485E-2</v>
      </c>
      <c r="K12" s="196">
        <v>0.80930000000000002</v>
      </c>
      <c r="L12" s="118">
        <f t="shared" si="4"/>
        <v>-1.4970788704965932E-2</v>
      </c>
    </row>
    <row r="13" spans="1:14" x14ac:dyDescent="0.25">
      <c r="A13" s="1" t="s">
        <v>83</v>
      </c>
      <c r="B13" s="116" t="s">
        <v>84</v>
      </c>
      <c r="C13" s="196">
        <v>0.63340000000000007</v>
      </c>
      <c r="D13" s="118">
        <v>1.3032727272727271</v>
      </c>
      <c r="E13" s="196">
        <v>0.73349999999999993</v>
      </c>
      <c r="F13" s="118">
        <f t="shared" si="3"/>
        <v>0.15803599621092501</v>
      </c>
      <c r="G13" s="196">
        <v>0.80420000000000003</v>
      </c>
      <c r="H13" s="118">
        <f t="shared" si="3"/>
        <v>9.6387184730743147E-2</v>
      </c>
      <c r="I13" s="196">
        <v>0.71109999999999995</v>
      </c>
      <c r="J13" s="118">
        <f t="shared" si="3"/>
        <v>-0.11576722208405876</v>
      </c>
      <c r="K13" s="196">
        <v>0.73980000000000001</v>
      </c>
      <c r="L13" s="118">
        <f t="shared" si="4"/>
        <v>4.0360005625087902E-2</v>
      </c>
    </row>
    <row r="14" spans="1:14" x14ac:dyDescent="0.25">
      <c r="A14" s="1" t="s">
        <v>85</v>
      </c>
      <c r="B14" s="116" t="s">
        <v>86</v>
      </c>
      <c r="C14" s="196">
        <v>0.6873999999999999</v>
      </c>
      <c r="D14" s="118">
        <v>2.363013698630136</v>
      </c>
      <c r="E14" s="196">
        <v>0.76780000000000004</v>
      </c>
      <c r="F14" s="118">
        <f t="shared" si="3"/>
        <v>0.11696246726796655</v>
      </c>
      <c r="G14" s="196">
        <v>0.81640000000000001</v>
      </c>
      <c r="H14" s="118">
        <f t="shared" si="3"/>
        <v>6.3297733784839716E-2</v>
      </c>
      <c r="I14" s="196">
        <v>0.80099999999999993</v>
      </c>
      <c r="J14" s="118">
        <f t="shared" si="3"/>
        <v>-1.8863302302792873E-2</v>
      </c>
      <c r="K14" s="196"/>
      <c r="L14" s="118"/>
    </row>
    <row r="15" spans="1:14" x14ac:dyDescent="0.25">
      <c r="A15" s="1" t="s">
        <v>87</v>
      </c>
      <c r="B15" s="116" t="s">
        <v>88</v>
      </c>
      <c r="C15" s="196">
        <v>0.80249999999999999</v>
      </c>
      <c r="D15" s="118">
        <v>1.008258258258258</v>
      </c>
      <c r="E15" s="196">
        <v>0.88969999999999994</v>
      </c>
      <c r="F15" s="118">
        <f t="shared" si="3"/>
        <v>0.10866043613707155</v>
      </c>
      <c r="G15" s="196">
        <v>0.87379999999999991</v>
      </c>
      <c r="H15" s="118">
        <f t="shared" si="3"/>
        <v>-1.7871192536810243E-2</v>
      </c>
      <c r="I15" s="196">
        <v>0.93040000000000012</v>
      </c>
      <c r="J15" s="118">
        <f t="shared" si="3"/>
        <v>6.4774547951476524E-2</v>
      </c>
      <c r="K15" s="196"/>
      <c r="L15" s="118"/>
    </row>
    <row r="16" spans="1:14" x14ac:dyDescent="0.25">
      <c r="A16" s="1" t="s">
        <v>89</v>
      </c>
      <c r="B16" s="116" t="s">
        <v>90</v>
      </c>
      <c r="C16" s="196">
        <v>0.89769999999999994</v>
      </c>
      <c r="D16" s="118">
        <v>0.44696969696969702</v>
      </c>
      <c r="E16" s="196">
        <v>0.91459999999999997</v>
      </c>
      <c r="F16" s="118">
        <f t="shared" si="3"/>
        <v>1.8825888381419187E-2</v>
      </c>
      <c r="G16" s="196">
        <v>0.90269999999999995</v>
      </c>
      <c r="H16" s="118">
        <f t="shared" si="3"/>
        <v>-1.3011152416356864E-2</v>
      </c>
      <c r="I16" s="196">
        <v>0.93909999999999993</v>
      </c>
      <c r="J16" s="118">
        <f t="shared" si="3"/>
        <v>4.0323474022377237E-2</v>
      </c>
      <c r="K16" s="196"/>
      <c r="L16" s="118"/>
    </row>
    <row r="17" spans="1:27" x14ac:dyDescent="0.25">
      <c r="A17" s="1" t="s">
        <v>91</v>
      </c>
      <c r="B17" s="116" t="s">
        <v>92</v>
      </c>
      <c r="C17" s="196">
        <v>0.70709999999999995</v>
      </c>
      <c r="D17" s="118">
        <v>0.2893873085339167</v>
      </c>
      <c r="E17" s="196">
        <v>0.78359999999999996</v>
      </c>
      <c r="F17" s="118">
        <f t="shared" si="3"/>
        <v>0.10818837505303347</v>
      </c>
      <c r="G17" s="196">
        <v>0.75800000000000001</v>
      </c>
      <c r="H17" s="118">
        <f t="shared" si="3"/>
        <v>-3.2669729453802865E-2</v>
      </c>
      <c r="I17" s="196">
        <v>0.84260000000000002</v>
      </c>
      <c r="J17" s="118">
        <f t="shared" si="3"/>
        <v>0.11160949868073877</v>
      </c>
      <c r="K17" s="196"/>
      <c r="L17" s="118"/>
    </row>
    <row r="18" spans="1:27" x14ac:dyDescent="0.25">
      <c r="A18" s="1" t="s">
        <v>93</v>
      </c>
      <c r="B18" s="116" t="s">
        <v>94</v>
      </c>
      <c r="C18" s="196">
        <v>0.77500000000000002</v>
      </c>
      <c r="D18" s="118">
        <v>0.12302564845674535</v>
      </c>
      <c r="E18" s="196">
        <v>0.85840000000000005</v>
      </c>
      <c r="F18" s="118">
        <f t="shared" si="3"/>
        <v>0.10761290322580641</v>
      </c>
      <c r="G18" s="196">
        <v>0.89359999999999995</v>
      </c>
      <c r="H18" s="118">
        <f t="shared" si="3"/>
        <v>4.1006523765144243E-2</v>
      </c>
      <c r="I18" s="196">
        <v>0.90410000000000001</v>
      </c>
      <c r="J18" s="118">
        <f t="shared" si="3"/>
        <v>1.1750223813786986E-2</v>
      </c>
      <c r="K18" s="196"/>
      <c r="L18" s="118"/>
      <c r="Z18" s="197"/>
    </row>
    <row r="19" spans="1:27" x14ac:dyDescent="0.25">
      <c r="A19" s="1" t="s">
        <v>95</v>
      </c>
      <c r="B19" s="116" t="s">
        <v>96</v>
      </c>
      <c r="C19" s="196">
        <v>0.79510000000000003</v>
      </c>
      <c r="D19" s="118">
        <v>0.11233911583659761</v>
      </c>
      <c r="E19" s="196">
        <v>0.85420000000000007</v>
      </c>
      <c r="F19" s="118">
        <f t="shared" si="3"/>
        <v>7.4330272921645069E-2</v>
      </c>
      <c r="G19" s="196">
        <v>0.83440000000000003</v>
      </c>
      <c r="H19" s="118">
        <f t="shared" si="3"/>
        <v>-2.317958323577618E-2</v>
      </c>
      <c r="I19" s="196">
        <v>0.83560000000000001</v>
      </c>
      <c r="J19" s="118">
        <f t="shared" si="3"/>
        <v>1.4381591562799834E-3</v>
      </c>
      <c r="K19" s="196"/>
      <c r="L19" s="118"/>
      <c r="Z19" s="197"/>
      <c r="AA19" s="197"/>
    </row>
    <row r="20" spans="1:27" x14ac:dyDescent="0.25">
      <c r="A20" s="1" t="s">
        <v>97</v>
      </c>
      <c r="B20" s="116" t="s">
        <v>98</v>
      </c>
      <c r="C20" s="196">
        <v>0.7854000000000001</v>
      </c>
      <c r="D20" s="118">
        <v>0.26697854492660111</v>
      </c>
      <c r="E20" s="196">
        <v>0.79709999999999992</v>
      </c>
      <c r="F20" s="118">
        <f t="shared" si="3"/>
        <v>1.4896867838044114E-2</v>
      </c>
      <c r="G20" s="196">
        <v>0.79709999999999992</v>
      </c>
      <c r="H20" s="118">
        <f t="shared" si="3"/>
        <v>0</v>
      </c>
      <c r="I20" s="196">
        <v>0.81180000000000008</v>
      </c>
      <c r="J20" s="118">
        <f t="shared" si="3"/>
        <v>1.8441851712457824E-2</v>
      </c>
      <c r="K20" s="196"/>
      <c r="L20" s="118"/>
      <c r="M20" s="125"/>
    </row>
    <row r="21" spans="1:27" ht="15.75" x14ac:dyDescent="0.25">
      <c r="A21" s="1" t="s">
        <v>0</v>
      </c>
      <c r="B21" s="119" t="s">
        <v>32</v>
      </c>
      <c r="C21" s="198">
        <v>0.74895069673736636</v>
      </c>
      <c r="D21" s="121">
        <v>0.55379420291654702</v>
      </c>
      <c r="E21" s="198">
        <v>0.81783519993171871</v>
      </c>
      <c r="F21" s="121">
        <f t="shared" si="3"/>
        <v>9.1974683372926913E-2</v>
      </c>
      <c r="G21" s="198">
        <v>0.84626026183947245</v>
      </c>
      <c r="H21" s="121">
        <f t="shared" si="3"/>
        <v>3.4756466718633527E-2</v>
      </c>
      <c r="I21" s="198">
        <v>0.84894608892196821</v>
      </c>
      <c r="J21" s="121">
        <f t="shared" si="3"/>
        <v>3.173760134568715E-3</v>
      </c>
      <c r="K21" s="198">
        <v>0.83193239376507511</v>
      </c>
      <c r="L21" s="121">
        <v>1.0264966611103654E-2</v>
      </c>
      <c r="M21" s="312"/>
    </row>
    <row r="22" spans="1:27" ht="6" customHeight="1" x14ac:dyDescent="0.25">
      <c r="M22" s="312"/>
    </row>
    <row r="23" spans="1:2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312"/>
    </row>
    <row r="24" spans="1:27" x14ac:dyDescent="0.25">
      <c r="C24" s="199"/>
      <c r="I24" s="199"/>
      <c r="K24" s="199"/>
      <c r="L24" s="118"/>
      <c r="M24" s="312"/>
    </row>
    <row r="26" spans="1:27" ht="21.75" customHeight="1" thickBot="1" x14ac:dyDescent="0.3">
      <c r="B26" s="277" t="s">
        <v>317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N26" s="1" t="s">
        <v>159</v>
      </c>
    </row>
    <row r="27" spans="1:27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N27" s="1" t="s">
        <v>160</v>
      </c>
    </row>
    <row r="28" spans="1:27" ht="22.5" thickTop="1" thickBot="1" x14ac:dyDescent="0.3">
      <c r="B28" s="112"/>
      <c r="C28" s="299" t="s">
        <v>62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27" ht="22.5" thickTop="1" thickBot="1" x14ac:dyDescent="0.3">
      <c r="B29" s="112"/>
      <c r="C29" s="301">
        <f t="shared" ref="C29" si="5">E29-1</f>
        <v>2022</v>
      </c>
      <c r="D29" s="302"/>
      <c r="E29" s="303">
        <f t="shared" ref="E29" si="6">G29-1</f>
        <v>2023</v>
      </c>
      <c r="F29" s="302"/>
      <c r="G29" s="303">
        <f t="shared" ref="G29" si="7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27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27" x14ac:dyDescent="0.25">
      <c r="B31" s="116" t="s">
        <v>76</v>
      </c>
      <c r="C31" s="196">
        <v>0.61520000000000008</v>
      </c>
      <c r="D31" s="118">
        <v>0.88827501534683884</v>
      </c>
      <c r="E31" s="196">
        <v>0.91280000000000006</v>
      </c>
      <c r="F31" s="118">
        <f t="shared" ref="F31:H43" si="8">IFERROR(E31/C31-1,"-")</f>
        <v>0.48374512353706112</v>
      </c>
      <c r="G31" s="196">
        <v>0.98140000000000005</v>
      </c>
      <c r="H31" s="118">
        <f t="shared" si="8"/>
        <v>7.5153374233128734E-2</v>
      </c>
      <c r="I31" s="196">
        <v>0.93849999999999989</v>
      </c>
      <c r="J31" s="118">
        <f t="shared" ref="J31:J43" si="9">IFERROR(I31/G31-1,"-")</f>
        <v>-4.3713062971265648E-2</v>
      </c>
      <c r="K31" s="196">
        <v>0.93180000000000007</v>
      </c>
      <c r="L31" s="118">
        <f t="shared" ref="L31:L35" si="10">IFERROR(K31/I31-1,"-")</f>
        <v>-7.139051678209718E-3</v>
      </c>
    </row>
    <row r="32" spans="1:27" x14ac:dyDescent="0.25">
      <c r="B32" s="116" t="s">
        <v>78</v>
      </c>
      <c r="C32" s="196">
        <v>0.86180000000000012</v>
      </c>
      <c r="D32" s="118">
        <v>1.1421824509072835</v>
      </c>
      <c r="E32" s="196">
        <v>0.96200000000000008</v>
      </c>
      <c r="F32" s="118">
        <f t="shared" si="8"/>
        <v>0.11626827570201903</v>
      </c>
      <c r="G32" s="196">
        <v>1.0293000000000001</v>
      </c>
      <c r="H32" s="118">
        <f t="shared" si="8"/>
        <v>6.9958419958420004E-2</v>
      </c>
      <c r="I32" s="196">
        <v>1.0306999999999999</v>
      </c>
      <c r="J32" s="118">
        <f t="shared" si="9"/>
        <v>1.3601476731757156E-3</v>
      </c>
      <c r="K32" s="196">
        <v>1.0061</v>
      </c>
      <c r="L32" s="118">
        <f t="shared" si="10"/>
        <v>-2.3867274667701555E-2</v>
      </c>
    </row>
    <row r="33" spans="2:14" x14ac:dyDescent="0.25">
      <c r="B33" s="116" t="s">
        <v>80</v>
      </c>
      <c r="C33" s="196">
        <v>0.8236</v>
      </c>
      <c r="D33" s="118">
        <v>0.97080641301746828</v>
      </c>
      <c r="E33" s="196">
        <v>0.7944</v>
      </c>
      <c r="F33" s="118">
        <f t="shared" si="8"/>
        <v>-3.5454103933948544E-2</v>
      </c>
      <c r="G33" s="196">
        <v>0.98959999999999992</v>
      </c>
      <c r="H33" s="118">
        <f t="shared" si="8"/>
        <v>0.2457200402819737</v>
      </c>
      <c r="I33" s="196">
        <v>0.90989999999999993</v>
      </c>
      <c r="J33" s="118">
        <f t="shared" si="9"/>
        <v>-8.0537590945836679E-2</v>
      </c>
      <c r="K33" s="196">
        <v>0.90989999999999993</v>
      </c>
      <c r="L33" s="118">
        <f t="shared" si="10"/>
        <v>0</v>
      </c>
    </row>
    <row r="34" spans="2:14" x14ac:dyDescent="0.25">
      <c r="B34" s="116" t="s">
        <v>82</v>
      </c>
      <c r="C34" s="196">
        <v>0.90949999999999998</v>
      </c>
      <c r="D34" s="118">
        <v>1.2517949987620698</v>
      </c>
      <c r="E34" s="196">
        <v>0.88819999999999988</v>
      </c>
      <c r="F34" s="118">
        <f t="shared" si="8"/>
        <v>-2.3419461242440986E-2</v>
      </c>
      <c r="G34" s="196">
        <v>0.91859999999999997</v>
      </c>
      <c r="H34" s="118">
        <f t="shared" si="8"/>
        <v>3.4226525557307097E-2</v>
      </c>
      <c r="I34" s="196">
        <v>0.92059999999999997</v>
      </c>
      <c r="J34" s="118">
        <f t="shared" si="9"/>
        <v>2.1772262138035625E-3</v>
      </c>
      <c r="K34" s="196">
        <v>0.88049999999999995</v>
      </c>
      <c r="L34" s="118">
        <f t="shared" si="10"/>
        <v>-4.3558548772539729E-2</v>
      </c>
    </row>
    <row r="35" spans="2:14" x14ac:dyDescent="0.25">
      <c r="B35" s="116" t="s">
        <v>84</v>
      </c>
      <c r="C35" s="196">
        <v>0.76180000000000003</v>
      </c>
      <c r="D35" s="118">
        <v>0.76383422088446418</v>
      </c>
      <c r="E35" s="196">
        <v>0.872</v>
      </c>
      <c r="F35" s="118">
        <f t="shared" si="8"/>
        <v>0.14465739039117875</v>
      </c>
      <c r="G35" s="196">
        <v>0.94200000000000006</v>
      </c>
      <c r="H35" s="118">
        <f t="shared" si="8"/>
        <v>8.0275229357798183E-2</v>
      </c>
      <c r="I35" s="196">
        <v>0.81980000000000008</v>
      </c>
      <c r="J35" s="118">
        <f t="shared" si="9"/>
        <v>-0.12972399150743097</v>
      </c>
      <c r="K35" s="196">
        <v>0.85309999999999997</v>
      </c>
      <c r="L35" s="118">
        <f t="shared" si="10"/>
        <v>4.0619663332519984E-2</v>
      </c>
    </row>
    <row r="36" spans="2:14" x14ac:dyDescent="0.25">
      <c r="B36" s="116" t="s">
        <v>86</v>
      </c>
      <c r="C36" s="196">
        <v>0.81559999999999999</v>
      </c>
      <c r="D36" s="118">
        <v>2.1321044546851002</v>
      </c>
      <c r="E36" s="196">
        <v>0.9104000000000001</v>
      </c>
      <c r="F36" s="118">
        <f t="shared" si="8"/>
        <v>0.11623344776851408</v>
      </c>
      <c r="G36" s="196">
        <v>0.96189999999999998</v>
      </c>
      <c r="H36" s="118">
        <f t="shared" si="8"/>
        <v>5.656854130052702E-2</v>
      </c>
      <c r="I36" s="196">
        <v>0.92480000000000007</v>
      </c>
      <c r="J36" s="118">
        <f t="shared" si="9"/>
        <v>-3.8569497868801261E-2</v>
      </c>
      <c r="K36" s="196"/>
      <c r="L36" s="118"/>
    </row>
    <row r="37" spans="2:14" x14ac:dyDescent="0.25">
      <c r="B37" s="116" t="s">
        <v>88</v>
      </c>
      <c r="C37" s="196">
        <v>0.92709999999999992</v>
      </c>
      <c r="D37" s="118">
        <v>0.90408708153624961</v>
      </c>
      <c r="E37" s="196">
        <v>1.0204</v>
      </c>
      <c r="F37" s="118">
        <f t="shared" si="8"/>
        <v>0.10063639305360805</v>
      </c>
      <c r="G37" s="196">
        <v>0.99629999999999996</v>
      </c>
      <c r="H37" s="118">
        <f t="shared" si="8"/>
        <v>-2.3618188945511598E-2</v>
      </c>
      <c r="I37" s="196">
        <v>1.0375000000000001</v>
      </c>
      <c r="J37" s="118">
        <f t="shared" si="9"/>
        <v>4.1353006122653913E-2</v>
      </c>
      <c r="K37" s="196"/>
      <c r="L37" s="118"/>
    </row>
    <row r="38" spans="2:14" x14ac:dyDescent="0.25">
      <c r="B38" s="116" t="s">
        <v>90</v>
      </c>
      <c r="C38" s="196">
        <v>1.0247999999999999</v>
      </c>
      <c r="D38" s="118">
        <v>0.30398269499936359</v>
      </c>
      <c r="E38" s="196">
        <v>1.0207999999999999</v>
      </c>
      <c r="F38" s="118">
        <f t="shared" si="8"/>
        <v>-3.9032006245121043E-3</v>
      </c>
      <c r="G38" s="196">
        <v>1.0063</v>
      </c>
      <c r="H38" s="118">
        <f t="shared" si="8"/>
        <v>-1.4204545454545414E-2</v>
      </c>
      <c r="I38" s="196">
        <v>1.0137</v>
      </c>
      <c r="J38" s="118">
        <f t="shared" si="9"/>
        <v>7.3536718672364554E-3</v>
      </c>
      <c r="K38" s="196"/>
      <c r="L38" s="118"/>
    </row>
    <row r="39" spans="2:14" x14ac:dyDescent="0.25">
      <c r="B39" s="116" t="s">
        <v>92</v>
      </c>
      <c r="C39" s="196">
        <v>0.81950000000000001</v>
      </c>
      <c r="D39" s="118">
        <v>0.19600116754232366</v>
      </c>
      <c r="E39" s="196">
        <v>0.88959999999999995</v>
      </c>
      <c r="F39" s="118">
        <f t="shared" si="8"/>
        <v>8.5539963392312401E-2</v>
      </c>
      <c r="G39" s="196">
        <v>0.85860000000000003</v>
      </c>
      <c r="H39" s="118">
        <f t="shared" si="8"/>
        <v>-3.484712230215814E-2</v>
      </c>
      <c r="I39" s="196">
        <v>0.9556</v>
      </c>
      <c r="J39" s="118">
        <f t="shared" si="9"/>
        <v>0.11297460982995577</v>
      </c>
      <c r="K39" s="196"/>
      <c r="L39" s="118"/>
    </row>
    <row r="40" spans="2:14" x14ac:dyDescent="0.25">
      <c r="B40" s="116" t="s">
        <v>94</v>
      </c>
      <c r="C40" s="196">
        <v>0.8881</v>
      </c>
      <c r="D40" s="118">
        <v>0.11865474241088281</v>
      </c>
      <c r="E40" s="196">
        <v>0.97180000000000011</v>
      </c>
      <c r="F40" s="118">
        <f t="shared" si="8"/>
        <v>9.424614345231408E-2</v>
      </c>
      <c r="G40" s="196">
        <v>1.0153000000000001</v>
      </c>
      <c r="H40" s="118">
        <f t="shared" si="8"/>
        <v>4.4762296768882548E-2</v>
      </c>
      <c r="I40" s="196">
        <v>1.0136000000000001</v>
      </c>
      <c r="J40" s="118">
        <f t="shared" si="9"/>
        <v>-1.6743819560721684E-3</v>
      </c>
      <c r="K40" s="196"/>
      <c r="L40" s="118"/>
    </row>
    <row r="41" spans="2:14" x14ac:dyDescent="0.25">
      <c r="B41" s="116" t="s">
        <v>96</v>
      </c>
      <c r="C41" s="196">
        <v>0.87360000000000004</v>
      </c>
      <c r="D41" s="118">
        <v>9.0228378884313232E-2</v>
      </c>
      <c r="E41" s="196">
        <v>0.95010000000000006</v>
      </c>
      <c r="F41" s="118">
        <f t="shared" si="8"/>
        <v>8.7568681318681341E-2</v>
      </c>
      <c r="G41" s="196">
        <v>0.92370000000000008</v>
      </c>
      <c r="H41" s="118">
        <f t="shared" si="8"/>
        <v>-2.7786548784338505E-2</v>
      </c>
      <c r="I41" s="196">
        <v>0.91390000000000005</v>
      </c>
      <c r="J41" s="118">
        <f t="shared" si="9"/>
        <v>-1.0609505250622542E-2</v>
      </c>
      <c r="K41" s="196"/>
      <c r="L41" s="118"/>
    </row>
    <row r="42" spans="2:14" x14ac:dyDescent="0.25">
      <c r="B42" s="116" t="s">
        <v>98</v>
      </c>
      <c r="C42" s="196">
        <v>0.86670000000000003</v>
      </c>
      <c r="D42" s="118">
        <v>0.30115598258519749</v>
      </c>
      <c r="E42" s="196">
        <v>0.87</v>
      </c>
      <c r="F42" s="118">
        <f t="shared" si="8"/>
        <v>3.8075458636206427E-3</v>
      </c>
      <c r="G42" s="196">
        <v>0.88249999999999995</v>
      </c>
      <c r="H42" s="118">
        <f t="shared" si="8"/>
        <v>1.4367816091954033E-2</v>
      </c>
      <c r="I42" s="196">
        <v>0.88930000000000009</v>
      </c>
      <c r="J42" s="118">
        <f t="shared" si="9"/>
        <v>7.7053824362607326E-3</v>
      </c>
      <c r="K42" s="196"/>
      <c r="L42" s="118"/>
    </row>
    <row r="43" spans="2:14" ht="15.75" x14ac:dyDescent="0.25">
      <c r="B43" s="119" t="s">
        <v>32</v>
      </c>
      <c r="C43" s="198">
        <v>0.84878834356712252</v>
      </c>
      <c r="D43" s="121">
        <v>0.3749016116603523</v>
      </c>
      <c r="E43" s="198">
        <v>0.92207090541724013</v>
      </c>
      <c r="F43" s="121">
        <f t="shared" si="8"/>
        <v>8.6337851368387009E-2</v>
      </c>
      <c r="G43" s="198">
        <v>0.95887504094051124</v>
      </c>
      <c r="H43" s="121">
        <f t="shared" si="8"/>
        <v>3.9914647894260469E-2</v>
      </c>
      <c r="I43" s="198">
        <v>0.9468475865347219</v>
      </c>
      <c r="J43" s="121">
        <f t="shared" si="9"/>
        <v>-1.2543296980586982E-2</v>
      </c>
      <c r="K43" s="198">
        <v>0.9147359698052242</v>
      </c>
      <c r="L43" s="121">
        <v>-7.6737819249875772E-3</v>
      </c>
    </row>
    <row r="44" spans="2:14" ht="6" customHeight="1" x14ac:dyDescent="0.25"/>
    <row r="45" spans="2:14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4" x14ac:dyDescent="0.25">
      <c r="C46" s="199"/>
      <c r="I46" s="199"/>
      <c r="J46" s="199"/>
    </row>
    <row r="48" spans="2:14" ht="21.75" customHeight="1" thickBot="1" x14ac:dyDescent="0.3">
      <c r="B48" s="277" t="s">
        <v>318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N48" s="1" t="s">
        <v>161</v>
      </c>
    </row>
    <row r="49" spans="2:14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N49" s="1" t="s">
        <v>162</v>
      </c>
    </row>
    <row r="50" spans="2:14" ht="22.5" thickTop="1" thickBot="1" x14ac:dyDescent="0.3">
      <c r="B50" s="112"/>
      <c r="C50" s="299" t="s">
        <v>63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2:14" ht="22.5" thickTop="1" thickBot="1" x14ac:dyDescent="0.3">
      <c r="B51" s="112"/>
      <c r="C51" s="301">
        <f t="shared" ref="C51" si="11">E51-1</f>
        <v>2022</v>
      </c>
      <c r="D51" s="302"/>
      <c r="E51" s="303">
        <f t="shared" ref="E51" si="12">G51-1</f>
        <v>2023</v>
      </c>
      <c r="F51" s="302"/>
      <c r="G51" s="303">
        <f t="shared" ref="G51" si="13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2:14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2:14" x14ac:dyDescent="0.25">
      <c r="B53" s="116" t="s">
        <v>76</v>
      </c>
      <c r="C53" s="196">
        <v>0.63919999999999999</v>
      </c>
      <c r="D53" s="118" t="e">
        <v>#DIV/0!</v>
      </c>
      <c r="E53" s="196">
        <v>0.98719999999999997</v>
      </c>
      <c r="F53" s="118">
        <f t="shared" ref="F53:H65" si="14">IFERROR(E53/C53-1,"-")</f>
        <v>0.54443053817271592</v>
      </c>
      <c r="G53" s="196">
        <v>1.014</v>
      </c>
      <c r="H53" s="118">
        <f t="shared" si="14"/>
        <v>2.7147487844408458E-2</v>
      </c>
      <c r="I53" s="196">
        <v>0.95640000000000003</v>
      </c>
      <c r="J53" s="118">
        <f t="shared" ref="J53:J65" si="15">IFERROR(I53/G53-1,"-")</f>
        <v>-5.6804733727810586E-2</v>
      </c>
      <c r="K53" s="196">
        <v>0.97389999999999999</v>
      </c>
      <c r="L53" s="118">
        <f t="shared" ref="L53:L57" si="16">IFERROR(K53/I53-1,"-")</f>
        <v>1.8297783354245034E-2</v>
      </c>
    </row>
    <row r="54" spans="2:14" x14ac:dyDescent="0.25">
      <c r="B54" s="116" t="s">
        <v>78</v>
      </c>
      <c r="C54" s="196">
        <v>0.87879999999999991</v>
      </c>
      <c r="D54" s="118" t="e">
        <v>#DIV/0!</v>
      </c>
      <c r="E54" s="196">
        <v>1.0593000000000001</v>
      </c>
      <c r="F54" s="118">
        <f t="shared" si="14"/>
        <v>0.20539371870732848</v>
      </c>
      <c r="G54" s="196">
        <v>1.0624</v>
      </c>
      <c r="H54" s="118">
        <f t="shared" si="14"/>
        <v>2.9264608703860606E-3</v>
      </c>
      <c r="I54" s="196">
        <v>1.0770999999999999</v>
      </c>
      <c r="J54" s="118">
        <f t="shared" si="15"/>
        <v>1.3836596385542022E-2</v>
      </c>
      <c r="K54" s="196">
        <v>1.0503</v>
      </c>
      <c r="L54" s="118">
        <f t="shared" si="16"/>
        <v>-2.4881626589917327E-2</v>
      </c>
    </row>
    <row r="55" spans="2:14" x14ac:dyDescent="0.25">
      <c r="B55" s="116" t="s">
        <v>80</v>
      </c>
      <c r="C55" s="196">
        <v>0.81900000000000006</v>
      </c>
      <c r="D55" s="118" t="e">
        <v>#DIV/0!</v>
      </c>
      <c r="E55" s="196">
        <v>0.84499999999999997</v>
      </c>
      <c r="F55" s="118">
        <f t="shared" si="14"/>
        <v>3.1746031746031633E-2</v>
      </c>
      <c r="G55" s="196">
        <v>1.0183</v>
      </c>
      <c r="H55" s="118">
        <f t="shared" si="14"/>
        <v>0.20508875739644972</v>
      </c>
      <c r="I55" s="196">
        <v>0.96069999999999989</v>
      </c>
      <c r="J55" s="118">
        <f t="shared" si="15"/>
        <v>-5.6564863006972499E-2</v>
      </c>
      <c r="K55" s="196">
        <v>0.96160000000000001</v>
      </c>
      <c r="L55" s="118">
        <f t="shared" si="16"/>
        <v>9.3681690434066489E-4</v>
      </c>
    </row>
    <row r="56" spans="2:14" x14ac:dyDescent="0.25">
      <c r="B56" s="116" t="s">
        <v>82</v>
      </c>
      <c r="C56" s="196">
        <v>0.94669999999999999</v>
      </c>
      <c r="D56" s="118" t="e">
        <v>#DIV/0!</v>
      </c>
      <c r="E56" s="196">
        <v>0.95319999999999994</v>
      </c>
      <c r="F56" s="118">
        <f t="shared" si="14"/>
        <v>6.8659554241048415E-3</v>
      </c>
      <c r="G56" s="196">
        <v>0.96579999999999999</v>
      </c>
      <c r="H56" s="118">
        <f t="shared" si="14"/>
        <v>1.3218631976500195E-2</v>
      </c>
      <c r="I56" s="196">
        <v>0.96689999999999998</v>
      </c>
      <c r="J56" s="118">
        <f t="shared" si="15"/>
        <v>1.138952164009055E-3</v>
      </c>
      <c r="K56" s="196">
        <v>0.93599999999999994</v>
      </c>
      <c r="L56" s="118">
        <f t="shared" si="16"/>
        <v>-3.1957803288861331E-2</v>
      </c>
    </row>
    <row r="57" spans="2:14" x14ac:dyDescent="0.25">
      <c r="B57" s="116" t="s">
        <v>84</v>
      </c>
      <c r="C57" s="196">
        <v>0.74309999999999998</v>
      </c>
      <c r="D57" s="118" t="e">
        <v>#DIV/0!</v>
      </c>
      <c r="E57" s="196">
        <v>0.89180000000000004</v>
      </c>
      <c r="F57" s="118">
        <f t="shared" si="14"/>
        <v>0.2001076571120981</v>
      </c>
      <c r="G57" s="196">
        <v>0.94340000000000002</v>
      </c>
      <c r="H57" s="118">
        <f t="shared" si="14"/>
        <v>5.786050684009858E-2</v>
      </c>
      <c r="I57" s="196">
        <v>0.82499999999999996</v>
      </c>
      <c r="J57" s="118">
        <f t="shared" si="15"/>
        <v>-0.12550349798600813</v>
      </c>
      <c r="K57" s="196">
        <v>0.88359999999999994</v>
      </c>
      <c r="L57" s="118">
        <f t="shared" si="16"/>
        <v>7.1030303030302999E-2</v>
      </c>
    </row>
    <row r="58" spans="2:14" x14ac:dyDescent="0.25">
      <c r="B58" s="116" t="s">
        <v>86</v>
      </c>
      <c r="C58" s="196">
        <v>0.79879999999999995</v>
      </c>
      <c r="D58" s="118" t="e">
        <v>#DIV/0!</v>
      </c>
      <c r="E58" s="196">
        <v>0.95090000000000008</v>
      </c>
      <c r="F58" s="118">
        <f t="shared" si="14"/>
        <v>0.19041061592388608</v>
      </c>
      <c r="G58" s="196">
        <v>0.95669999999999999</v>
      </c>
      <c r="H58" s="118">
        <f t="shared" si="14"/>
        <v>6.0994846987063589E-3</v>
      </c>
      <c r="I58" s="196">
        <v>0.9587</v>
      </c>
      <c r="J58" s="118">
        <f t="shared" si="15"/>
        <v>2.0905194940943339E-3</v>
      </c>
      <c r="K58" s="196"/>
      <c r="L58" s="118"/>
    </row>
    <row r="59" spans="2:14" x14ac:dyDescent="0.25">
      <c r="B59" s="116" t="s">
        <v>88</v>
      </c>
      <c r="C59" s="196">
        <v>0.93409999999999993</v>
      </c>
      <c r="D59" s="118" t="e">
        <v>#DIV/0!</v>
      </c>
      <c r="E59" s="196">
        <v>1.0610999999999999</v>
      </c>
      <c r="F59" s="118">
        <f t="shared" si="14"/>
        <v>0.13595974735039085</v>
      </c>
      <c r="G59" s="196">
        <v>1.0078</v>
      </c>
      <c r="H59" s="118">
        <f t="shared" si="14"/>
        <v>-5.023089247007817E-2</v>
      </c>
      <c r="I59" s="196">
        <v>1.0750999999999999</v>
      </c>
      <c r="J59" s="118">
        <f t="shared" si="15"/>
        <v>6.6779122841833516E-2</v>
      </c>
      <c r="K59" s="196"/>
      <c r="L59" s="118"/>
    </row>
    <row r="60" spans="2:14" x14ac:dyDescent="0.25">
      <c r="B60" s="116" t="s">
        <v>90</v>
      </c>
      <c r="C60" s="196">
        <v>1.0628</v>
      </c>
      <c r="D60" s="118" t="e">
        <v>#DIV/0!</v>
      </c>
      <c r="E60" s="196">
        <v>1.0537000000000001</v>
      </c>
      <c r="F60" s="118">
        <f t="shared" si="14"/>
        <v>-8.5622882950695534E-3</v>
      </c>
      <c r="G60" s="196">
        <v>1.0227999999999999</v>
      </c>
      <c r="H60" s="118">
        <f t="shared" si="14"/>
        <v>-2.9325234886590223E-2</v>
      </c>
      <c r="I60" s="196">
        <v>1.0403</v>
      </c>
      <c r="J60" s="118">
        <f t="shared" si="15"/>
        <v>1.7109894407508763E-2</v>
      </c>
      <c r="K60" s="196"/>
      <c r="L60" s="118"/>
    </row>
    <row r="61" spans="2:14" x14ac:dyDescent="0.25">
      <c r="B61" s="116" t="s">
        <v>92</v>
      </c>
      <c r="C61" s="196">
        <v>0.8284999999999999</v>
      </c>
      <c r="D61" s="118" t="e">
        <v>#DIV/0!</v>
      </c>
      <c r="E61" s="196">
        <v>0.89219999999999999</v>
      </c>
      <c r="F61" s="118">
        <f t="shared" si="14"/>
        <v>7.6885938442969426E-2</v>
      </c>
      <c r="G61" s="196">
        <v>0.87370000000000003</v>
      </c>
      <c r="H61" s="118">
        <f t="shared" si="14"/>
        <v>-2.0735261152208029E-2</v>
      </c>
      <c r="I61" s="196">
        <v>0.98439999999999994</v>
      </c>
      <c r="J61" s="118">
        <f t="shared" si="15"/>
        <v>0.12670252947235872</v>
      </c>
      <c r="K61" s="196"/>
      <c r="L61" s="118"/>
    </row>
    <row r="62" spans="2:14" x14ac:dyDescent="0.25">
      <c r="B62" s="116" t="s">
        <v>94</v>
      </c>
      <c r="C62" s="196">
        <v>0.91280000000000006</v>
      </c>
      <c r="D62" s="118" t="e">
        <v>#DIV/0!</v>
      </c>
      <c r="E62" s="196">
        <v>1.0177</v>
      </c>
      <c r="F62" s="118">
        <f t="shared" si="14"/>
        <v>0.11492112182296221</v>
      </c>
      <c r="G62" s="196">
        <v>1.0761000000000001</v>
      </c>
      <c r="H62" s="118">
        <f t="shared" si="14"/>
        <v>5.7384297926697414E-2</v>
      </c>
      <c r="I62" s="196">
        <v>1.0436000000000001</v>
      </c>
      <c r="J62" s="118">
        <f t="shared" si="15"/>
        <v>-3.0201654121364108E-2</v>
      </c>
      <c r="K62" s="196"/>
      <c r="L62" s="118"/>
    </row>
    <row r="63" spans="2:14" x14ac:dyDescent="0.25">
      <c r="B63" s="116" t="s">
        <v>96</v>
      </c>
      <c r="C63" s="196">
        <v>0.89829999999999999</v>
      </c>
      <c r="D63" s="118" t="e">
        <v>#DIV/0!</v>
      </c>
      <c r="E63" s="196">
        <v>0.9998999999999999</v>
      </c>
      <c r="F63" s="118">
        <f t="shared" si="14"/>
        <v>0.11310252699543577</v>
      </c>
      <c r="G63" s="196">
        <v>0.95109999999999995</v>
      </c>
      <c r="H63" s="118">
        <f t="shared" si="14"/>
        <v>-4.8804880488048763E-2</v>
      </c>
      <c r="I63" s="196">
        <v>0.94189999999999996</v>
      </c>
      <c r="J63" s="118">
        <f t="shared" si="15"/>
        <v>-9.6730101987172468E-3</v>
      </c>
      <c r="K63" s="196"/>
      <c r="L63" s="118"/>
    </row>
    <row r="64" spans="2:14" x14ac:dyDescent="0.25">
      <c r="B64" s="116" t="s">
        <v>98</v>
      </c>
      <c r="C64" s="196">
        <v>0.88780000000000003</v>
      </c>
      <c r="D64" s="118" t="e">
        <v>#DIV/0!</v>
      </c>
      <c r="E64" s="196">
        <v>0.90180000000000005</v>
      </c>
      <c r="F64" s="118">
        <f t="shared" si="14"/>
        <v>1.5769317413832029E-2</v>
      </c>
      <c r="G64" s="196">
        <v>0.91739999999999999</v>
      </c>
      <c r="H64" s="118">
        <f t="shared" si="14"/>
        <v>1.7298735861610126E-2</v>
      </c>
      <c r="I64" s="196">
        <v>0.94379999999999997</v>
      </c>
      <c r="J64" s="118">
        <f t="shared" si="15"/>
        <v>2.877697841726623E-2</v>
      </c>
      <c r="K64" s="196"/>
      <c r="L64" s="118"/>
    </row>
    <row r="65" spans="2:14" ht="15.75" x14ac:dyDescent="0.25">
      <c r="B65" s="119" t="s">
        <v>32</v>
      </c>
      <c r="C65" s="198">
        <v>0.86230572081972345</v>
      </c>
      <c r="D65" s="121">
        <v>0.39679760482622961</v>
      </c>
      <c r="E65" s="198">
        <v>0.96785818737694584</v>
      </c>
      <c r="F65" s="121">
        <f t="shared" si="14"/>
        <v>0.1224072437521142</v>
      </c>
      <c r="G65" s="198">
        <v>0.9842204608862104</v>
      </c>
      <c r="H65" s="121">
        <f t="shared" si="14"/>
        <v>1.6905651801746968E-2</v>
      </c>
      <c r="I65" s="198">
        <v>0.98058235865639209</v>
      </c>
      <c r="J65" s="121">
        <f t="shared" si="15"/>
        <v>-3.6964301946562639E-3</v>
      </c>
      <c r="K65" s="198">
        <v>0.95947787175910815</v>
      </c>
      <c r="L65" s="121">
        <v>4.9195318558463708E-3</v>
      </c>
    </row>
    <row r="66" spans="2:14" ht="6" customHeight="1" x14ac:dyDescent="0.25"/>
    <row r="67" spans="2:14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2:14" x14ac:dyDescent="0.25">
      <c r="C68" s="199"/>
      <c r="I68" s="199"/>
      <c r="J68" s="199"/>
    </row>
    <row r="70" spans="2:14" ht="21.75" customHeight="1" thickBot="1" x14ac:dyDescent="0.3">
      <c r="B70" s="277" t="s">
        <v>319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N70" s="1" t="s">
        <v>163</v>
      </c>
    </row>
    <row r="71" spans="2:14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N71" s="1" t="s">
        <v>164</v>
      </c>
    </row>
    <row r="72" spans="2:14" ht="22.5" thickTop="1" thickBot="1" x14ac:dyDescent="0.3">
      <c r="B72" s="112"/>
      <c r="C72" s="299" t="s">
        <v>70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2:14" ht="22.5" thickTop="1" thickBot="1" x14ac:dyDescent="0.3">
      <c r="B73" s="112"/>
      <c r="C73" s="301">
        <f t="shared" ref="C73" si="17">E73-1</f>
        <v>2022</v>
      </c>
      <c r="D73" s="302"/>
      <c r="E73" s="303">
        <f t="shared" ref="E73" si="18">G73-1</f>
        <v>2023</v>
      </c>
      <c r="F73" s="302"/>
      <c r="G73" s="303">
        <f t="shared" ref="G73" si="19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2:14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2:14" x14ac:dyDescent="0.25">
      <c r="B75" s="116" t="s">
        <v>76</v>
      </c>
      <c r="C75" s="196">
        <v>0.53200000000000003</v>
      </c>
      <c r="D75" s="118" t="e">
        <v>#DIV/0!</v>
      </c>
      <c r="E75" s="196">
        <v>0.65390000000000004</v>
      </c>
      <c r="F75" s="118">
        <f t="shared" ref="F75:F87" si="20">IFERROR(E75/C75-1,"-")</f>
        <v>0.22913533834586475</v>
      </c>
      <c r="G75" s="196">
        <v>0.86799999999999999</v>
      </c>
      <c r="H75" s="118">
        <f t="shared" ref="H75:H87" si="21">IFERROR(G75/E75-1,"-")</f>
        <v>0.32742009481572087</v>
      </c>
      <c r="I75" s="196">
        <v>0.87609999999999999</v>
      </c>
      <c r="J75" s="118">
        <f t="shared" ref="J75:J87" si="22">IFERROR(I75/G75-1,"-")</f>
        <v>9.3317972350230871E-3</v>
      </c>
      <c r="K75" s="196">
        <v>0.78520000000000001</v>
      </c>
      <c r="L75" s="118">
        <v>-0.10375527907773086</v>
      </c>
    </row>
    <row r="76" spans="2:14" x14ac:dyDescent="0.25">
      <c r="B76" s="116" t="s">
        <v>78</v>
      </c>
      <c r="C76" s="196">
        <v>0.80279999999999996</v>
      </c>
      <c r="D76" s="118" t="e">
        <v>#DIV/0!</v>
      </c>
      <c r="E76" s="196">
        <v>0.62309999999999999</v>
      </c>
      <c r="F76" s="118">
        <f t="shared" si="20"/>
        <v>-0.22384155455904331</v>
      </c>
      <c r="G76" s="196">
        <v>0.91409999999999991</v>
      </c>
      <c r="H76" s="118">
        <f t="shared" si="21"/>
        <v>0.4670197400096292</v>
      </c>
      <c r="I76" s="196">
        <v>0.86909999999999998</v>
      </c>
      <c r="J76" s="118">
        <f t="shared" si="22"/>
        <v>-4.9228749589760312E-2</v>
      </c>
      <c r="K76" s="196">
        <v>0.85219999999999996</v>
      </c>
      <c r="L76" s="118">
        <v>-1.944540329076061E-2</v>
      </c>
    </row>
    <row r="77" spans="2:14" x14ac:dyDescent="0.25">
      <c r="B77" s="116" t="s">
        <v>80</v>
      </c>
      <c r="C77" s="196">
        <v>0.83989999999999998</v>
      </c>
      <c r="D77" s="118" t="e">
        <v>#DIV/0!</v>
      </c>
      <c r="E77" s="196">
        <v>0.61819999999999997</v>
      </c>
      <c r="F77" s="118">
        <f t="shared" si="20"/>
        <v>-0.26395999523752833</v>
      </c>
      <c r="G77" s="196">
        <v>0.88969999999999994</v>
      </c>
      <c r="H77" s="118">
        <f t="shared" si="21"/>
        <v>0.43917825946295697</v>
      </c>
      <c r="I77" s="196">
        <v>0.73329999999999995</v>
      </c>
      <c r="J77" s="118">
        <f t="shared" si="22"/>
        <v>-0.17578959199730249</v>
      </c>
      <c r="K77" s="196">
        <v>0.7298</v>
      </c>
      <c r="L77" s="118">
        <v>-4.7729442247373965E-3</v>
      </c>
    </row>
    <row r="78" spans="2:14" x14ac:dyDescent="0.25">
      <c r="B78" s="116" t="s">
        <v>82</v>
      </c>
      <c r="C78" s="196">
        <v>0.7802</v>
      </c>
      <c r="D78" s="118" t="e">
        <v>#DIV/0!</v>
      </c>
      <c r="E78" s="196">
        <v>0.6762999999999999</v>
      </c>
      <c r="F78" s="118">
        <f t="shared" si="20"/>
        <v>-0.13317098179953868</v>
      </c>
      <c r="G78" s="196">
        <v>0.754</v>
      </c>
      <c r="H78" s="118">
        <f t="shared" si="21"/>
        <v>0.11488984178618966</v>
      </c>
      <c r="I78" s="196">
        <v>0.75950000000000006</v>
      </c>
      <c r="J78" s="118">
        <f t="shared" si="22"/>
        <v>7.2944297082229159E-3</v>
      </c>
      <c r="K78" s="196">
        <v>0.6873999999999999</v>
      </c>
      <c r="L78" s="118">
        <v>-9.4930875576037077E-2</v>
      </c>
    </row>
    <row r="79" spans="2:14" x14ac:dyDescent="0.25">
      <c r="B79" s="116" t="s">
        <v>84</v>
      </c>
      <c r="C79" s="196">
        <v>0.82669999999999999</v>
      </c>
      <c r="D79" s="118" t="e">
        <v>#DIV/0!</v>
      </c>
      <c r="E79" s="196">
        <v>0.8075</v>
      </c>
      <c r="F79" s="118">
        <f t="shared" si="20"/>
        <v>-2.3224869964920791E-2</v>
      </c>
      <c r="G79" s="196">
        <v>0.93720000000000003</v>
      </c>
      <c r="H79" s="118">
        <f t="shared" si="21"/>
        <v>0.16061919504643973</v>
      </c>
      <c r="I79" s="196">
        <v>0.8015000000000001</v>
      </c>
      <c r="J79" s="118">
        <f t="shared" si="22"/>
        <v>-0.14479300042680321</v>
      </c>
      <c r="K79" s="196">
        <v>0.74690000000000001</v>
      </c>
      <c r="L79" s="118">
        <v>-6.8122270742358215E-2</v>
      </c>
    </row>
    <row r="80" spans="2:14" x14ac:dyDescent="0.25">
      <c r="B80" s="116" t="s">
        <v>86</v>
      </c>
      <c r="C80" s="196">
        <v>0.87409999999999999</v>
      </c>
      <c r="D80" s="118" t="e">
        <v>#DIV/0!</v>
      </c>
      <c r="E80" s="196">
        <v>0.77829999999999999</v>
      </c>
      <c r="F80" s="118">
        <f t="shared" si="20"/>
        <v>-0.10959844411394581</v>
      </c>
      <c r="G80" s="196">
        <v>0.98010000000000008</v>
      </c>
      <c r="H80" s="118">
        <f t="shared" si="21"/>
        <v>0.25928305280740083</v>
      </c>
      <c r="I80" s="196">
        <v>0.80689999999999995</v>
      </c>
      <c r="J80" s="118">
        <f t="shared" si="22"/>
        <v>-0.17671666156514654</v>
      </c>
      <c r="K80" s="196"/>
      <c r="L80" s="118"/>
    </row>
    <row r="81" spans="2:14" x14ac:dyDescent="0.25">
      <c r="B81" s="116" t="s">
        <v>88</v>
      </c>
      <c r="C81" s="196">
        <v>0.90269999999999995</v>
      </c>
      <c r="D81" s="118" t="e">
        <v>#DIV/0!</v>
      </c>
      <c r="E81" s="196">
        <v>0.87879999999999991</v>
      </c>
      <c r="F81" s="118">
        <f t="shared" si="20"/>
        <v>-2.647612717403347E-2</v>
      </c>
      <c r="G81" s="196">
        <v>0.95640000000000003</v>
      </c>
      <c r="H81" s="118">
        <f t="shared" si="21"/>
        <v>8.8302230314064811E-2</v>
      </c>
      <c r="I81" s="196">
        <v>0.90670000000000006</v>
      </c>
      <c r="J81" s="118">
        <f t="shared" si="22"/>
        <v>-5.1965704726055995E-2</v>
      </c>
      <c r="K81" s="196"/>
      <c r="L81" s="118"/>
    </row>
    <row r="82" spans="2:14" x14ac:dyDescent="0.25">
      <c r="B82" s="116" t="s">
        <v>90</v>
      </c>
      <c r="C82" s="196">
        <v>0.89249999999999996</v>
      </c>
      <c r="D82" s="118" t="e">
        <v>#DIV/0!</v>
      </c>
      <c r="E82" s="196">
        <v>0.90639999999999998</v>
      </c>
      <c r="F82" s="118">
        <f t="shared" si="20"/>
        <v>1.5574229691876829E-2</v>
      </c>
      <c r="G82" s="196">
        <v>0.94879999999999998</v>
      </c>
      <c r="H82" s="118">
        <f t="shared" si="21"/>
        <v>4.6778464254192409E-2</v>
      </c>
      <c r="I82" s="196">
        <v>0.92090000000000005</v>
      </c>
      <c r="J82" s="118">
        <f t="shared" si="22"/>
        <v>-2.9405564924114613E-2</v>
      </c>
      <c r="K82" s="196"/>
      <c r="L82" s="118"/>
    </row>
    <row r="83" spans="2:14" x14ac:dyDescent="0.25">
      <c r="B83" s="116" t="s">
        <v>92</v>
      </c>
      <c r="C83" s="196">
        <v>0.7881999999999999</v>
      </c>
      <c r="D83" s="118" t="e">
        <v>#DIV/0!</v>
      </c>
      <c r="E83" s="196">
        <v>0.88049999999999995</v>
      </c>
      <c r="F83" s="118">
        <f t="shared" si="20"/>
        <v>0.11710225831007359</v>
      </c>
      <c r="G83" s="196">
        <v>0.80590000000000006</v>
      </c>
      <c r="H83" s="118">
        <f t="shared" si="21"/>
        <v>-8.4724588302100945E-2</v>
      </c>
      <c r="I83" s="196">
        <v>0.85510000000000008</v>
      </c>
      <c r="J83" s="118">
        <f t="shared" si="22"/>
        <v>6.1049758034495527E-2</v>
      </c>
      <c r="K83" s="196"/>
      <c r="L83" s="118"/>
    </row>
    <row r="84" spans="2:14" x14ac:dyDescent="0.25">
      <c r="B84" s="116" t="s">
        <v>94</v>
      </c>
      <c r="C84" s="196">
        <v>0.80189999999999995</v>
      </c>
      <c r="D84" s="118" t="e">
        <v>#DIV/0!</v>
      </c>
      <c r="E84" s="196">
        <v>0.81169999999999998</v>
      </c>
      <c r="F84" s="118">
        <f t="shared" si="20"/>
        <v>1.2220975183938165E-2</v>
      </c>
      <c r="G84" s="196">
        <v>0.80370000000000008</v>
      </c>
      <c r="H84" s="118">
        <f t="shared" si="21"/>
        <v>-9.8558580756435976E-3</v>
      </c>
      <c r="I84" s="196">
        <v>0.90890000000000004</v>
      </c>
      <c r="J84" s="118">
        <f t="shared" si="22"/>
        <v>0.13089461241756872</v>
      </c>
      <c r="K84" s="196"/>
      <c r="L84" s="118"/>
    </row>
    <row r="85" spans="2:14" x14ac:dyDescent="0.25">
      <c r="B85" s="116" t="s">
        <v>96</v>
      </c>
      <c r="C85" s="196">
        <v>0.78749999999999998</v>
      </c>
      <c r="D85" s="118" t="e">
        <v>#DIV/0!</v>
      </c>
      <c r="E85" s="196">
        <v>0.77670000000000006</v>
      </c>
      <c r="F85" s="118">
        <f t="shared" si="20"/>
        <v>-1.3714285714285568E-2</v>
      </c>
      <c r="G85" s="196">
        <v>0.82819999999999994</v>
      </c>
      <c r="H85" s="118">
        <f t="shared" si="21"/>
        <v>6.6306167117290871E-2</v>
      </c>
      <c r="I85" s="196">
        <v>0.81640000000000001</v>
      </c>
      <c r="J85" s="118">
        <f t="shared" si="22"/>
        <v>-1.424776624003854E-2</v>
      </c>
      <c r="K85" s="196"/>
      <c r="L85" s="118"/>
    </row>
    <row r="86" spans="2:14" x14ac:dyDescent="0.25">
      <c r="B86" s="116" t="s">
        <v>98</v>
      </c>
      <c r="C86" s="196">
        <v>0.79339999999999999</v>
      </c>
      <c r="D86" s="118" t="e">
        <v>#DIV/0!</v>
      </c>
      <c r="E86" s="196">
        <v>0.7591</v>
      </c>
      <c r="F86" s="118">
        <f t="shared" si="20"/>
        <v>-4.3231661204940708E-2</v>
      </c>
      <c r="G86" s="196">
        <v>0.76069999999999993</v>
      </c>
      <c r="H86" s="118">
        <f t="shared" si="21"/>
        <v>2.1077591885125813E-3</v>
      </c>
      <c r="I86" s="196">
        <v>0.69959999999999989</v>
      </c>
      <c r="J86" s="118">
        <f t="shared" si="22"/>
        <v>-8.0320757197318349E-2</v>
      </c>
      <c r="K86" s="196"/>
      <c r="L86" s="118"/>
    </row>
    <row r="87" spans="2:14" ht="15.75" x14ac:dyDescent="0.25">
      <c r="B87" s="119" t="s">
        <v>32</v>
      </c>
      <c r="C87" s="198">
        <v>0.80174815694679358</v>
      </c>
      <c r="D87" s="121">
        <v>0.29870401907173627</v>
      </c>
      <c r="E87" s="198">
        <v>0.76521761584444759</v>
      </c>
      <c r="F87" s="121">
        <f t="shared" si="20"/>
        <v>-4.5563610949180267E-2</v>
      </c>
      <c r="G87" s="198">
        <v>0.87063189176104616</v>
      </c>
      <c r="H87" s="121">
        <f t="shared" si="21"/>
        <v>0.13775725196847399</v>
      </c>
      <c r="I87" s="198">
        <v>0.82939589170206451</v>
      </c>
      <c r="J87" s="121">
        <f t="shared" si="22"/>
        <v>-4.7363300666108943E-2</v>
      </c>
      <c r="K87" s="198">
        <v>0.75896161936446316</v>
      </c>
      <c r="L87" s="121">
        <v>-5.9546920560277772E-2</v>
      </c>
    </row>
    <row r="88" spans="2:14" ht="6" customHeight="1" x14ac:dyDescent="0.25"/>
    <row r="89" spans="2:14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2:14" ht="21.75" customHeight="1" thickBot="1" x14ac:dyDescent="0.3">
      <c r="B92" s="277" t="s">
        <v>320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N92" s="1" t="s">
        <v>165</v>
      </c>
    </row>
    <row r="93" spans="2:14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N93" s="1" t="s">
        <v>166</v>
      </c>
    </row>
    <row r="94" spans="2:14" ht="22.5" thickTop="1" thickBot="1" x14ac:dyDescent="0.3">
      <c r="B94" s="112"/>
      <c r="C94" s="299" t="s">
        <v>34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2:14" ht="22.5" thickTop="1" thickBot="1" x14ac:dyDescent="0.3">
      <c r="B95" s="112"/>
      <c r="C95" s="301">
        <f t="shared" ref="C95" si="23">E95-1</f>
        <v>2022</v>
      </c>
      <c r="D95" s="302"/>
      <c r="E95" s="303">
        <f t="shared" ref="E95" si="24">G95-1</f>
        <v>2023</v>
      </c>
      <c r="F95" s="302"/>
      <c r="G95" s="303">
        <f t="shared" ref="G95" si="25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2:14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",RIGHT(E95,2),"/",RIGHT(C95,2))</f>
        <v>var 23/22</v>
      </c>
      <c r="G96" s="115" t="s">
        <v>74</v>
      </c>
      <c r="H96" s="114" t="str">
        <f>CONCATENATE("var ",RIGHT(G95,2),"/",RIGHT(E95,2))</f>
        <v>var 24/23</v>
      </c>
      <c r="I96" s="115" t="s">
        <v>74</v>
      </c>
      <c r="J96" s="114" t="str">
        <f>CONCATENATE("var ",RIGHT(I95,2),"/",RIGHT(G95,2))</f>
        <v>var 25/24</v>
      </c>
      <c r="K96" s="115" t="s">
        <v>74</v>
      </c>
      <c r="L96" s="114" t="str">
        <f>CONCATENATE("var ",RIGHT(K95,2),"/",RIGHT(I95,2))</f>
        <v>var 26/25</v>
      </c>
    </row>
    <row r="97" spans="2:12" x14ac:dyDescent="0.25">
      <c r="B97" s="116" t="s">
        <v>76</v>
      </c>
      <c r="C97" s="196">
        <v>0.47100000000000003</v>
      </c>
      <c r="D97" s="118"/>
      <c r="E97" s="196">
        <v>0.5706</v>
      </c>
      <c r="F97" s="118">
        <f t="shared" ref="F97:H109" si="26">IFERROR(E97/C97-1,"-")</f>
        <v>0.2114649681528662</v>
      </c>
      <c r="G97" s="196">
        <v>0.60470000000000002</v>
      </c>
      <c r="H97" s="118">
        <f t="shared" si="26"/>
        <v>5.9761654398878372E-2</v>
      </c>
      <c r="I97" s="196">
        <v>0.58520000000000005</v>
      </c>
      <c r="J97" s="118">
        <f t="shared" ref="J97:J109" si="27">IFERROR(I97/G97-1,"-")</f>
        <v>-3.2247395402678958E-2</v>
      </c>
      <c r="K97" s="196">
        <v>0.66020000000000001</v>
      </c>
      <c r="L97" s="118">
        <f t="shared" ref="L97:L101" si="28">IFERROR(K97/I97-1,"-")</f>
        <v>0.12816131237183859</v>
      </c>
    </row>
    <row r="98" spans="2:12" x14ac:dyDescent="0.25">
      <c r="B98" s="116" t="s">
        <v>78</v>
      </c>
      <c r="C98" s="196">
        <v>0.57269999999999999</v>
      </c>
      <c r="D98" s="118"/>
      <c r="E98" s="196">
        <v>0.60880000000000001</v>
      </c>
      <c r="F98" s="118">
        <f t="shared" si="26"/>
        <v>6.3034747686397719E-2</v>
      </c>
      <c r="G98" s="196">
        <v>0.51560000000000006</v>
      </c>
      <c r="H98" s="118">
        <f t="shared" si="26"/>
        <v>-0.1530880420499342</v>
      </c>
      <c r="I98" s="196">
        <v>0.63429999999999997</v>
      </c>
      <c r="J98" s="118">
        <f t="shared" si="27"/>
        <v>0.23021722265321931</v>
      </c>
      <c r="K98" s="196">
        <v>0.69069999999999998</v>
      </c>
      <c r="L98" s="118">
        <f t="shared" si="28"/>
        <v>8.8916916285669334E-2</v>
      </c>
    </row>
    <row r="99" spans="2:12" x14ac:dyDescent="0.25">
      <c r="B99" s="116" t="s">
        <v>80</v>
      </c>
      <c r="C99" s="196">
        <v>0.53579999999999994</v>
      </c>
      <c r="D99" s="118"/>
      <c r="E99" s="196">
        <v>0.56409999999999993</v>
      </c>
      <c r="F99" s="118">
        <f t="shared" si="26"/>
        <v>5.2818215752146402E-2</v>
      </c>
      <c r="G99" s="196">
        <v>0.60250000000000004</v>
      </c>
      <c r="H99" s="118">
        <f t="shared" si="26"/>
        <v>6.8073036695621481E-2</v>
      </c>
      <c r="I99" s="196">
        <v>0.59760000000000002</v>
      </c>
      <c r="J99" s="118">
        <f t="shared" si="27"/>
        <v>-8.1327800829875674E-3</v>
      </c>
      <c r="K99" s="196">
        <v>0.63479999999999992</v>
      </c>
      <c r="L99" s="118">
        <f t="shared" si="28"/>
        <v>6.2248995983935629E-2</v>
      </c>
    </row>
    <row r="100" spans="2:12" x14ac:dyDescent="0.25">
      <c r="B100" s="116" t="s">
        <v>82</v>
      </c>
      <c r="C100" s="196">
        <v>0.45890000000000003</v>
      </c>
      <c r="D100" s="118"/>
      <c r="E100" s="196">
        <v>0.49159999999999998</v>
      </c>
      <c r="F100" s="118">
        <f t="shared" si="26"/>
        <v>7.1257354543473372E-2</v>
      </c>
      <c r="G100" s="196">
        <v>0.47450000000000003</v>
      </c>
      <c r="H100" s="118">
        <f t="shared" si="26"/>
        <v>-3.4784377542717571E-2</v>
      </c>
      <c r="I100" s="196">
        <v>0.55149999999999999</v>
      </c>
      <c r="J100" s="118">
        <f t="shared" si="27"/>
        <v>0.16227608008429906</v>
      </c>
      <c r="K100" s="196">
        <v>0.60270000000000001</v>
      </c>
      <c r="L100" s="118">
        <f t="shared" si="28"/>
        <v>9.283771532184959E-2</v>
      </c>
    </row>
    <row r="101" spans="2:12" x14ac:dyDescent="0.25">
      <c r="B101" s="116" t="s">
        <v>84</v>
      </c>
      <c r="C101" s="196">
        <v>0.2661</v>
      </c>
      <c r="D101" s="118"/>
      <c r="E101" s="196">
        <v>0.35649999999999998</v>
      </c>
      <c r="F101" s="118">
        <f t="shared" si="26"/>
        <v>0.3397219090567456</v>
      </c>
      <c r="G101" s="196">
        <v>0.4093</v>
      </c>
      <c r="H101" s="118">
        <f t="shared" si="26"/>
        <v>0.14810659186535768</v>
      </c>
      <c r="I101" s="196">
        <v>0.41439999999999999</v>
      </c>
      <c r="J101" s="118">
        <f t="shared" si="27"/>
        <v>1.2460298069875364E-2</v>
      </c>
      <c r="K101" s="196">
        <v>0.41090000000000004</v>
      </c>
      <c r="L101" s="118">
        <f t="shared" si="28"/>
        <v>-8.4459459459458319E-3</v>
      </c>
    </row>
    <row r="102" spans="2:12" x14ac:dyDescent="0.25">
      <c r="B102" s="116" t="s">
        <v>86</v>
      </c>
      <c r="C102" s="196">
        <v>0.32020000000000004</v>
      </c>
      <c r="D102" s="118"/>
      <c r="E102" s="196">
        <v>0.38009999999999999</v>
      </c>
      <c r="F102" s="118">
        <f t="shared" si="26"/>
        <v>0.1870705808869455</v>
      </c>
      <c r="G102" s="196">
        <v>0.39950000000000002</v>
      </c>
      <c r="H102" s="118">
        <f t="shared" si="26"/>
        <v>5.1039200210470925E-2</v>
      </c>
      <c r="I102" s="196">
        <v>0.46299999999999997</v>
      </c>
      <c r="J102" s="118">
        <f t="shared" si="27"/>
        <v>0.15894868585732147</v>
      </c>
      <c r="K102" s="196"/>
      <c r="L102" s="118"/>
    </row>
    <row r="103" spans="2:12" x14ac:dyDescent="0.25">
      <c r="B103" s="116" t="s">
        <v>88</v>
      </c>
      <c r="C103" s="196">
        <v>0.44600000000000001</v>
      </c>
      <c r="D103" s="118"/>
      <c r="E103" s="196">
        <v>0.51519999999999999</v>
      </c>
      <c r="F103" s="118">
        <f t="shared" si="26"/>
        <v>0.15515695067264579</v>
      </c>
      <c r="G103" s="196">
        <v>0.52290000000000003</v>
      </c>
      <c r="H103" s="118">
        <f t="shared" si="26"/>
        <v>1.4945652173913082E-2</v>
      </c>
      <c r="I103" s="196">
        <v>0.63790000000000002</v>
      </c>
      <c r="J103" s="118">
        <f t="shared" si="27"/>
        <v>0.21992732836106321</v>
      </c>
      <c r="K103" s="196"/>
      <c r="L103" s="118"/>
    </row>
    <row r="104" spans="2:12" x14ac:dyDescent="0.25">
      <c r="B104" s="116" t="s">
        <v>90</v>
      </c>
      <c r="C104" s="196">
        <v>0.53369999999999995</v>
      </c>
      <c r="D104" s="118"/>
      <c r="E104" s="196">
        <v>0.61020000000000008</v>
      </c>
      <c r="F104" s="118">
        <f t="shared" si="26"/>
        <v>0.14333895446880285</v>
      </c>
      <c r="G104" s="196">
        <v>0.60580000000000001</v>
      </c>
      <c r="H104" s="118">
        <f t="shared" si="26"/>
        <v>-7.2107505735825583E-3</v>
      </c>
      <c r="I104" s="196">
        <v>0.73530000000000006</v>
      </c>
      <c r="J104" s="118">
        <f t="shared" si="27"/>
        <v>0.21376691977550366</v>
      </c>
      <c r="K104" s="196"/>
      <c r="L104" s="118"/>
    </row>
    <row r="105" spans="2:12" x14ac:dyDescent="0.25">
      <c r="B105" s="116" t="s">
        <v>92</v>
      </c>
      <c r="C105" s="196">
        <v>0.38539999999999996</v>
      </c>
      <c r="D105" s="118"/>
      <c r="E105" s="196">
        <v>0.48009999999999997</v>
      </c>
      <c r="F105" s="118">
        <f t="shared" si="26"/>
        <v>0.24571873378308262</v>
      </c>
      <c r="G105" s="196">
        <v>0.4698</v>
      </c>
      <c r="H105" s="118">
        <f t="shared" si="26"/>
        <v>-2.1453863778379434E-2</v>
      </c>
      <c r="I105" s="196">
        <v>0.5343</v>
      </c>
      <c r="J105" s="118">
        <f t="shared" si="27"/>
        <v>0.13729246487867175</v>
      </c>
      <c r="K105" s="196"/>
      <c r="L105" s="118"/>
    </row>
    <row r="106" spans="2:12" x14ac:dyDescent="0.25">
      <c r="B106" s="116" t="s">
        <v>94</v>
      </c>
      <c r="C106" s="196">
        <v>0.45100000000000001</v>
      </c>
      <c r="D106" s="118"/>
      <c r="E106" s="196">
        <v>0.53380000000000005</v>
      </c>
      <c r="F106" s="118">
        <f t="shared" si="26"/>
        <v>0.1835920177383592</v>
      </c>
      <c r="G106" s="196">
        <v>0.54510000000000003</v>
      </c>
      <c r="H106" s="118">
        <f t="shared" si="26"/>
        <v>2.1168977144998102E-2</v>
      </c>
      <c r="I106" s="196">
        <v>0.60530000000000006</v>
      </c>
      <c r="J106" s="118">
        <f t="shared" si="27"/>
        <v>0.11043845166024591</v>
      </c>
      <c r="K106" s="196"/>
      <c r="L106" s="118"/>
    </row>
    <row r="107" spans="2:12" x14ac:dyDescent="0.25">
      <c r="B107" s="116" t="s">
        <v>96</v>
      </c>
      <c r="C107" s="196">
        <v>0.57030000000000003</v>
      </c>
      <c r="D107" s="118"/>
      <c r="E107" s="196">
        <v>0.57950000000000002</v>
      </c>
      <c r="F107" s="118">
        <f t="shared" si="26"/>
        <v>1.6131860424338118E-2</v>
      </c>
      <c r="G107" s="196">
        <v>0.59079999999999999</v>
      </c>
      <c r="H107" s="118">
        <f t="shared" si="26"/>
        <v>1.9499568593615235E-2</v>
      </c>
      <c r="I107" s="196">
        <v>0.62170000000000003</v>
      </c>
      <c r="J107" s="118">
        <f t="shared" si="27"/>
        <v>5.2301963439404187E-2</v>
      </c>
      <c r="K107" s="196"/>
      <c r="L107" s="118"/>
    </row>
    <row r="108" spans="2:12" x14ac:dyDescent="0.25">
      <c r="B108" s="116" t="s">
        <v>98</v>
      </c>
      <c r="C108" s="196">
        <v>0.55270000000000008</v>
      </c>
      <c r="D108" s="118"/>
      <c r="E108" s="196">
        <v>0.58860000000000001</v>
      </c>
      <c r="F108" s="118">
        <f t="shared" si="26"/>
        <v>6.4953862855074984E-2</v>
      </c>
      <c r="G108" s="196">
        <v>0.56399999999999995</v>
      </c>
      <c r="H108" s="118">
        <f t="shared" si="26"/>
        <v>-4.1794087665647406E-2</v>
      </c>
      <c r="I108" s="196">
        <v>0.60009999999999997</v>
      </c>
      <c r="J108" s="118">
        <f t="shared" si="27"/>
        <v>6.4007092198581583E-2</v>
      </c>
      <c r="K108" s="196"/>
      <c r="L108" s="118"/>
    </row>
    <row r="109" spans="2:12" ht="15.75" x14ac:dyDescent="0.25">
      <c r="B109" s="119" t="s">
        <v>32</v>
      </c>
      <c r="C109" s="200">
        <f>IFERROR(AVERAGE(C97:C108),"-")</f>
        <v>0.4636499999999999</v>
      </c>
      <c r="D109" s="121"/>
      <c r="E109" s="200">
        <f>IFERROR(AVERAGE(E97:E108),"-")</f>
        <v>0.52325833333333349</v>
      </c>
      <c r="F109" s="121">
        <f t="shared" si="26"/>
        <v>0.12856321219310596</v>
      </c>
      <c r="G109" s="200">
        <f>IFERROR(AVERAGE(G97:G108),"-")</f>
        <v>0.52537500000000004</v>
      </c>
      <c r="H109" s="121">
        <f t="shared" si="26"/>
        <v>4.0451657084612513E-3</v>
      </c>
      <c r="I109" s="200">
        <f>IFERROR(AVERAGE(I97:I108),"-")</f>
        <v>0.58171666666666666</v>
      </c>
      <c r="J109" s="121">
        <f t="shared" si="27"/>
        <v>0.10724085970338648</v>
      </c>
      <c r="K109" s="200">
        <v>0.60032411627671423</v>
      </c>
      <c r="L109" s="121">
        <v>8.1519205753516788E-2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99"/>
      <c r="I112" s="199"/>
      <c r="J112" s="199"/>
    </row>
  </sheetData>
  <mergeCells count="36">
    <mergeCell ref="B4:L4"/>
    <mergeCell ref="C6:L6"/>
    <mergeCell ref="C7:D7"/>
    <mergeCell ref="E7:F7"/>
    <mergeCell ref="G7:H7"/>
    <mergeCell ref="I7:J7"/>
    <mergeCell ref="K7:L7"/>
    <mergeCell ref="M21:M24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23A6-9466-4F0C-B365-0E77D137436C}">
  <sheetPr>
    <tabColor theme="2" tint="-0.499984740745262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167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F1A7-DBB2-4869-914C-1F8F89CA7BDA}">
  <sheetPr>
    <tabColor theme="2" tint="-9.9978637043366805E-2"/>
  </sheetPr>
  <dimension ref="B1:AW44"/>
  <sheetViews>
    <sheetView showGridLines="0" workbookViewId="0"/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1.28515625" bestFit="1" customWidth="1"/>
    <col min="38" max="38" width="14.140625" customWidth="1"/>
    <col min="39" max="43" width="14.140625" bestFit="1" customWidth="1"/>
    <col min="44" max="44" width="9.5703125" bestFit="1" customWidth="1"/>
    <col min="45" max="45" width="11.28515625" bestFit="1" customWidth="1"/>
    <col min="46" max="46" width="8.28515625" bestFit="1" customWidth="1"/>
    <col min="47" max="47" width="9" customWidth="1"/>
  </cols>
  <sheetData>
    <row r="1" spans="2:46" ht="42.75" customHeight="1" x14ac:dyDescent="0.25"/>
    <row r="3" spans="2:46" x14ac:dyDescent="0.25">
      <c r="N3" s="201"/>
    </row>
    <row r="5" spans="2:46" ht="50.25" customHeight="1" thickBot="1" x14ac:dyDescent="0.3">
      <c r="B5" s="277" t="s">
        <v>168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P5" s="277" t="s">
        <v>169</v>
      </c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D5" s="277" t="s">
        <v>170</v>
      </c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144"/>
    </row>
    <row r="6" spans="2:46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</row>
    <row r="7" spans="2:46" ht="51.75" customHeight="1" thickBot="1" x14ac:dyDescent="0.3">
      <c r="B7" s="87"/>
      <c r="C7" s="202" t="s">
        <v>275</v>
      </c>
      <c r="D7" s="202" t="s">
        <v>276</v>
      </c>
      <c r="E7" s="202" t="s">
        <v>277</v>
      </c>
      <c r="F7" s="92" t="s">
        <v>278</v>
      </c>
      <c r="G7" s="92" t="s">
        <v>279</v>
      </c>
      <c r="H7" s="14" t="str">
        <f>CONCATENATE("var. ",RIGHT(G7,2),"/",RIGHT(F7,2))</f>
        <v>var. 26/25</v>
      </c>
      <c r="I7" s="202" t="s">
        <v>236</v>
      </c>
      <c r="J7" s="203" t="s">
        <v>237</v>
      </c>
      <c r="K7" s="203" t="s">
        <v>238</v>
      </c>
      <c r="L7" s="13" t="s">
        <v>239</v>
      </c>
      <c r="M7" s="13" t="s">
        <v>240</v>
      </c>
      <c r="N7" s="14" t="str">
        <f>CONCATENATE("var. ",RIGHT(M7,2),"/",RIGHT(L7,2))</f>
        <v>var. 26/25</v>
      </c>
      <c r="P7" s="87"/>
      <c r="Q7" s="202" t="s">
        <v>275</v>
      </c>
      <c r="R7" s="203" t="s">
        <v>276</v>
      </c>
      <c r="S7" s="203" t="s">
        <v>277</v>
      </c>
      <c r="T7" s="92" t="s">
        <v>278</v>
      </c>
      <c r="U7" s="92" t="s">
        <v>279</v>
      </c>
      <c r="V7" s="14" t="str">
        <f>CONCATENATE("var. ",RIGHT(U7,2),"/",RIGHT(T7,2))</f>
        <v>var. 26/25</v>
      </c>
      <c r="W7" s="202" t="s">
        <v>236</v>
      </c>
      <c r="X7" s="202" t="s">
        <v>237</v>
      </c>
      <c r="Y7" s="202" t="s">
        <v>238</v>
      </c>
      <c r="Z7" s="13" t="s">
        <v>239</v>
      </c>
      <c r="AA7" s="13" t="s">
        <v>240</v>
      </c>
      <c r="AB7" s="14" t="str">
        <f>CONCATENATE("var. ",RIGHT(AA7,2),"/",RIGHT(Z7,2))</f>
        <v>var. 26/25</v>
      </c>
      <c r="AD7" s="87"/>
      <c r="AE7" s="202" t="s">
        <v>275</v>
      </c>
      <c r="AF7" s="203" t="s">
        <v>276</v>
      </c>
      <c r="AG7" s="203" t="s">
        <v>277</v>
      </c>
      <c r="AH7" s="92" t="s">
        <v>278</v>
      </c>
      <c r="AI7" s="92" t="s">
        <v>279</v>
      </c>
      <c r="AJ7" s="14" t="str">
        <f>CONCATENATE("var. ",RIGHT(AI7,2),"/",RIGHT(AH7,2))</f>
        <v>var. 26/25</v>
      </c>
      <c r="AK7" s="204" t="str">
        <f>CONCATENATE("dif. ",RIGHT(AI7,2),"/",RIGHT(AH7,2))</f>
        <v>dif. 26/25</v>
      </c>
      <c r="AL7" s="205" t="str">
        <f>CONCATENATE("cuota ",RIGHT(AI7,2))</f>
        <v>cuota 26</v>
      </c>
      <c r="AM7" s="202" t="s">
        <v>236</v>
      </c>
      <c r="AN7" s="203" t="s">
        <v>237</v>
      </c>
      <c r="AO7" s="203" t="s">
        <v>238</v>
      </c>
      <c r="AP7" s="13" t="s">
        <v>239</v>
      </c>
      <c r="AQ7" s="13" t="s">
        <v>240</v>
      </c>
      <c r="AR7" s="14" t="str">
        <f>CONCATENATE("var. ",RIGHT(AQ7,2),"/",RIGHT(AP7,2))</f>
        <v>var. 26/25</v>
      </c>
      <c r="AS7" s="204" t="str">
        <f>CONCATENATE("dif. ",RIGHT(AQ7,2),"/",RIGHT(AP7,2))</f>
        <v>dif. 26/25</v>
      </c>
      <c r="AT7" s="205" t="str">
        <f>CONCATENATE("cuota ",RIGHT(AQ7,2))</f>
        <v>cuota 26</v>
      </c>
    </row>
    <row r="8" spans="2:46" ht="15.75" x14ac:dyDescent="0.25">
      <c r="B8" s="206" t="s">
        <v>45</v>
      </c>
      <c r="C8" s="207">
        <v>105.64044124934223</v>
      </c>
      <c r="D8" s="208">
        <v>111.34863739464058</v>
      </c>
      <c r="E8" s="208">
        <v>124.72314461944558</v>
      </c>
      <c r="F8" s="209">
        <v>133.37966119257888</v>
      </c>
      <c r="G8" s="208">
        <v>145.40177046675802</v>
      </c>
      <c r="H8" s="134">
        <f>G8/F8-1</f>
        <v>9.0134501517597609E-2</v>
      </c>
      <c r="I8" s="207">
        <v>2016.89</v>
      </c>
      <c r="J8" s="210">
        <v>2248.5700000000002</v>
      </c>
      <c r="K8" s="210">
        <v>2381.91</v>
      </c>
      <c r="L8" s="210">
        <v>2531.2999999999993</v>
      </c>
      <c r="M8" s="210">
        <v>2838.6899999999996</v>
      </c>
      <c r="N8" s="134">
        <f t="shared" ref="N8:N18" si="0">M8/L8-1</f>
        <v>0.1214356259629441</v>
      </c>
      <c r="P8" s="206" t="s">
        <v>45</v>
      </c>
      <c r="Q8" s="207">
        <v>76.315361633408344</v>
      </c>
      <c r="R8" s="209">
        <v>90.871739829036486</v>
      </c>
      <c r="S8" s="209">
        <v>105.44835801235168</v>
      </c>
      <c r="T8" s="209">
        <v>110.48556966297288</v>
      </c>
      <c r="U8" s="209">
        <v>116.28159167221632</v>
      </c>
      <c r="V8" s="134">
        <f t="shared" ref="V8:V18" si="1">U8/T8-1</f>
        <v>5.2459538625032387E-2</v>
      </c>
      <c r="W8" s="207">
        <v>1342.3</v>
      </c>
      <c r="X8" s="210">
        <v>1583.2599999999995</v>
      </c>
      <c r="Y8" s="210">
        <v>1768.2800000000002</v>
      </c>
      <c r="Z8" s="210">
        <v>1869.3099999999997</v>
      </c>
      <c r="AA8" s="210">
        <v>1995.3399999999997</v>
      </c>
      <c r="AB8" s="134">
        <f t="shared" ref="AB8:AB18" si="2">AA8/Z8-1</f>
        <v>6.742059904456732E-2</v>
      </c>
      <c r="AD8" s="67" t="s">
        <v>45</v>
      </c>
      <c r="AE8" s="211">
        <v>589388227.38999999</v>
      </c>
      <c r="AF8" s="133">
        <v>726538653.19000006</v>
      </c>
      <c r="AG8" s="133">
        <v>848319677.86000001</v>
      </c>
      <c r="AH8" s="133">
        <v>881772585.13000011</v>
      </c>
      <c r="AI8" s="133">
        <v>955671759.6400001</v>
      </c>
      <c r="AJ8" s="134">
        <f t="shared" ref="AJ8:AJ18" si="3">AI8/AH8-1</f>
        <v>8.3807521073140379E-2</v>
      </c>
      <c r="AK8" s="133">
        <f t="shared" ref="AK8:AK18" si="4">AI8-AH8</f>
        <v>73899174.50999999</v>
      </c>
      <c r="AL8" s="135">
        <f t="shared" ref="AL8:AL18" si="5">AI8/AI$8</f>
        <v>1</v>
      </c>
      <c r="AM8" s="212">
        <v>291080621.42999995</v>
      </c>
      <c r="AN8" s="213">
        <v>331089538.36999989</v>
      </c>
      <c r="AO8" s="213">
        <v>383243513.17999995</v>
      </c>
      <c r="AP8" s="213">
        <v>391259481.9000001</v>
      </c>
      <c r="AQ8" s="213">
        <v>426560029.98999995</v>
      </c>
      <c r="AR8" s="134">
        <f t="shared" ref="AR8:AR18" si="6">AQ8/AP8-1</f>
        <v>9.0222856500694615E-2</v>
      </c>
      <c r="AS8" s="133">
        <f t="shared" ref="AS8:AS18" si="7">AQ8-AP8</f>
        <v>35300548.089999855</v>
      </c>
      <c r="AT8" s="135">
        <f t="shared" ref="AT8:AT18" si="8">AQ8/AQ$8</f>
        <v>1</v>
      </c>
    </row>
    <row r="9" spans="2:46" x14ac:dyDescent="0.25">
      <c r="B9" s="15" t="s">
        <v>46</v>
      </c>
      <c r="C9" s="214">
        <v>132.23809490025505</v>
      </c>
      <c r="D9" s="215">
        <v>137.98804402669992</v>
      </c>
      <c r="E9" s="215">
        <v>153.21586082607323</v>
      </c>
      <c r="F9" s="215">
        <v>162.38391218939125</v>
      </c>
      <c r="G9" s="215">
        <v>175.17063307986376</v>
      </c>
      <c r="H9" s="76">
        <f>G9/F9-1</f>
        <v>7.8743766658110337E-2</v>
      </c>
      <c r="I9" s="214">
        <v>108.31</v>
      </c>
      <c r="J9" s="215">
        <v>112.07</v>
      </c>
      <c r="K9" s="215">
        <v>120.74</v>
      </c>
      <c r="L9" s="215">
        <v>123.41</v>
      </c>
      <c r="M9" s="215">
        <v>138.72999999999999</v>
      </c>
      <c r="N9" s="76">
        <f t="shared" si="0"/>
        <v>0.12413904869945713</v>
      </c>
      <c r="P9" s="15" t="s">
        <v>46</v>
      </c>
      <c r="Q9" s="214">
        <v>102.92898644100694</v>
      </c>
      <c r="R9" s="215">
        <v>118.25142482894157</v>
      </c>
      <c r="S9" s="215">
        <v>133.3754634891161</v>
      </c>
      <c r="T9" s="215">
        <v>139.78529855322412</v>
      </c>
      <c r="U9" s="215">
        <v>145.9066078045779</v>
      </c>
      <c r="V9" s="76">
        <f t="shared" si="1"/>
        <v>4.3790794273140587E-2</v>
      </c>
      <c r="W9" s="214">
        <v>83.6</v>
      </c>
      <c r="X9" s="215">
        <v>89.91</v>
      </c>
      <c r="Y9" s="215">
        <v>99.56</v>
      </c>
      <c r="Z9" s="215">
        <v>98.01</v>
      </c>
      <c r="AA9" s="215">
        <v>104.45</v>
      </c>
      <c r="AB9" s="76">
        <f t="shared" si="2"/>
        <v>6.5707580859095893E-2</v>
      </c>
      <c r="AD9" s="15" t="s">
        <v>46</v>
      </c>
      <c r="AE9" s="216">
        <v>290557558.93000001</v>
      </c>
      <c r="AF9" s="53">
        <v>351147907.66999996</v>
      </c>
      <c r="AG9" s="53">
        <v>399608596.25</v>
      </c>
      <c r="AH9" s="53">
        <v>399229590.05000001</v>
      </c>
      <c r="AI9" s="53">
        <v>437561711.99000001</v>
      </c>
      <c r="AJ9" s="76">
        <f t="shared" si="3"/>
        <v>9.601523257632083E-2</v>
      </c>
      <c r="AK9" s="53">
        <f t="shared" si="4"/>
        <v>38332121.939999998</v>
      </c>
      <c r="AL9" s="100">
        <f t="shared" si="5"/>
        <v>0.45785773993659573</v>
      </c>
      <c r="AM9" s="217">
        <v>49225047.260000005</v>
      </c>
      <c r="AN9" s="218">
        <v>54760619.089999996</v>
      </c>
      <c r="AO9" s="218">
        <v>60676985.259999998</v>
      </c>
      <c r="AP9" s="218">
        <v>55957188.730000004</v>
      </c>
      <c r="AQ9" s="218">
        <v>64004963.350000001</v>
      </c>
      <c r="AR9" s="76">
        <f t="shared" si="6"/>
        <v>0.14382020974698095</v>
      </c>
      <c r="AS9" s="53">
        <f t="shared" si="7"/>
        <v>8047774.6199999973</v>
      </c>
      <c r="AT9" s="100">
        <f t="shared" si="8"/>
        <v>0.15004913458839661</v>
      </c>
    </row>
    <row r="10" spans="2:46" x14ac:dyDescent="0.25">
      <c r="B10" s="19" t="s">
        <v>47</v>
      </c>
      <c r="C10" s="214">
        <v>91.749378487789556</v>
      </c>
      <c r="D10" s="215">
        <v>99.585709874285456</v>
      </c>
      <c r="E10" s="215">
        <v>113.86205520663958</v>
      </c>
      <c r="F10" s="215">
        <v>123.90733032262719</v>
      </c>
      <c r="G10" s="215">
        <v>133.97793303689454</v>
      </c>
      <c r="H10" s="76">
        <f>G10/F10-1</f>
        <v>8.1275277968185788E-2</v>
      </c>
      <c r="I10" s="214">
        <v>79.27</v>
      </c>
      <c r="J10" s="215">
        <v>82.53</v>
      </c>
      <c r="K10" s="215">
        <v>97.02</v>
      </c>
      <c r="L10" s="215">
        <v>107.6</v>
      </c>
      <c r="M10" s="215">
        <v>109.91</v>
      </c>
      <c r="N10" s="76">
        <f t="shared" si="0"/>
        <v>2.1468401486988808E-2</v>
      </c>
      <c r="P10" s="19" t="s">
        <v>47</v>
      </c>
      <c r="Q10" s="214">
        <v>66.153062128445896</v>
      </c>
      <c r="R10" s="215">
        <v>81.414700866660823</v>
      </c>
      <c r="S10" s="215">
        <v>96.696950429411714</v>
      </c>
      <c r="T10" s="215">
        <v>101.31730150356091</v>
      </c>
      <c r="U10" s="215">
        <v>107.55051926598179</v>
      </c>
      <c r="V10" s="76">
        <f t="shared" si="1"/>
        <v>6.1521750677516751E-2</v>
      </c>
      <c r="W10" s="214">
        <v>53.96</v>
      </c>
      <c r="X10" s="215">
        <v>58.56</v>
      </c>
      <c r="Y10" s="215">
        <v>74.69</v>
      </c>
      <c r="Z10" s="215">
        <v>79.97</v>
      </c>
      <c r="AA10" s="215">
        <v>79.099999999999994</v>
      </c>
      <c r="AB10" s="76">
        <f t="shared" si="2"/>
        <v>-1.0879079654870671E-2</v>
      </c>
      <c r="AD10" s="19" t="s">
        <v>47</v>
      </c>
      <c r="AE10" s="216">
        <v>141629522.07999998</v>
      </c>
      <c r="AF10" s="53">
        <v>176392985.84</v>
      </c>
      <c r="AG10" s="53">
        <v>209684120.84</v>
      </c>
      <c r="AH10" s="53">
        <v>222539831.73000002</v>
      </c>
      <c r="AI10" s="53">
        <v>236434675.44999999</v>
      </c>
      <c r="AJ10" s="76">
        <f t="shared" si="3"/>
        <v>6.2437558310271868E-2</v>
      </c>
      <c r="AK10" s="53">
        <f t="shared" si="4"/>
        <v>13894843.719999969</v>
      </c>
      <c r="AL10" s="100">
        <f t="shared" si="5"/>
        <v>0.24740155086204965</v>
      </c>
      <c r="AM10" s="217">
        <v>24139704.43</v>
      </c>
      <c r="AN10" s="218">
        <v>25469490.43</v>
      </c>
      <c r="AO10" s="218">
        <v>32488684.890000001</v>
      </c>
      <c r="AP10" s="218">
        <v>35469619.950000003</v>
      </c>
      <c r="AQ10" s="218">
        <v>35432130.43</v>
      </c>
      <c r="AR10" s="76">
        <f t="shared" si="6"/>
        <v>-1.0569473271168084E-3</v>
      </c>
      <c r="AS10" s="53">
        <f t="shared" si="7"/>
        <v>-37489.520000003278</v>
      </c>
      <c r="AT10" s="100">
        <f t="shared" si="8"/>
        <v>8.3064816060779659E-2</v>
      </c>
    </row>
    <row r="11" spans="2:46" x14ac:dyDescent="0.25">
      <c r="B11" s="19" t="s">
        <v>48</v>
      </c>
      <c r="C11" s="214">
        <v>69.053002298236152</v>
      </c>
      <c r="D11" s="215">
        <v>78.125708533032878</v>
      </c>
      <c r="E11" s="215">
        <v>81.56690730774929</v>
      </c>
      <c r="F11" s="215">
        <v>103.43789968721794</v>
      </c>
      <c r="G11" s="215">
        <v>102.15351318853614</v>
      </c>
      <c r="H11" s="76">
        <f>G11/F11-1</f>
        <v>-1.2416981614723488E-2</v>
      </c>
      <c r="I11" s="214">
        <v>66.709999999999994</v>
      </c>
      <c r="J11" s="215">
        <v>58.18</v>
      </c>
      <c r="K11" s="215">
        <v>76.709999999999994</v>
      </c>
      <c r="L11" s="215">
        <v>85.07</v>
      </c>
      <c r="M11" s="215">
        <v>75.83</v>
      </c>
      <c r="N11" s="76">
        <f t="shared" si="0"/>
        <v>-0.10861643352533201</v>
      </c>
      <c r="P11" s="19" t="s">
        <v>48</v>
      </c>
      <c r="Q11" s="214">
        <v>49.444334994722745</v>
      </c>
      <c r="R11" s="215">
        <v>54.895985344462289</v>
      </c>
      <c r="S11" s="215">
        <v>60.086097334687132</v>
      </c>
      <c r="T11" s="215">
        <v>70.782903103112488</v>
      </c>
      <c r="U11" s="215">
        <v>70.604671540289672</v>
      </c>
      <c r="V11" s="76">
        <f t="shared" si="1"/>
        <v>-2.5180030065053982E-3</v>
      </c>
      <c r="W11" s="214">
        <v>35.21</v>
      </c>
      <c r="X11" s="215">
        <v>27.56</v>
      </c>
      <c r="Y11" s="215">
        <v>28.5</v>
      </c>
      <c r="Z11" s="215">
        <v>40.020000000000003</v>
      </c>
      <c r="AA11" s="215">
        <v>38.86</v>
      </c>
      <c r="AB11" s="76">
        <f t="shared" si="2"/>
        <v>-2.898550724637694E-2</v>
      </c>
      <c r="AD11" s="19" t="s">
        <v>48</v>
      </c>
      <c r="AE11" s="216">
        <v>2996981</v>
      </c>
      <c r="AF11" s="53">
        <v>3730293.5300000003</v>
      </c>
      <c r="AG11" s="53">
        <v>4082591.07</v>
      </c>
      <c r="AH11" s="53">
        <v>4826897.71</v>
      </c>
      <c r="AI11" s="53">
        <v>4872125.6500000004</v>
      </c>
      <c r="AJ11" s="76">
        <f t="shared" si="3"/>
        <v>9.3699810348788493E-3</v>
      </c>
      <c r="AK11" s="53">
        <f t="shared" si="4"/>
        <v>45227.94000000041</v>
      </c>
      <c r="AL11" s="100">
        <f t="shared" si="5"/>
        <v>5.098116168919046E-3</v>
      </c>
      <c r="AM11" s="217">
        <v>447473.94999999995</v>
      </c>
      <c r="AN11" s="218">
        <v>384494.2</v>
      </c>
      <c r="AO11" s="218">
        <v>397521.94999999995</v>
      </c>
      <c r="AP11" s="218">
        <v>560823.26</v>
      </c>
      <c r="AQ11" s="218">
        <v>550462.12</v>
      </c>
      <c r="AR11" s="76">
        <f t="shared" si="6"/>
        <v>-1.8474875667603419E-2</v>
      </c>
      <c r="AS11" s="53">
        <f t="shared" si="7"/>
        <v>-10361.140000000014</v>
      </c>
      <c r="AT11" s="100">
        <f t="shared" si="8"/>
        <v>1.2904681200742243E-3</v>
      </c>
    </row>
    <row r="12" spans="2:46" x14ac:dyDescent="0.25">
      <c r="B12" s="19" t="s">
        <v>49</v>
      </c>
      <c r="C12" s="214">
        <v>236.67629712851516</v>
      </c>
      <c r="D12" s="215">
        <v>166.96534083631548</v>
      </c>
      <c r="E12" s="215">
        <v>188.28394512396022</v>
      </c>
      <c r="F12" s="215">
        <v>217.32573280048851</v>
      </c>
      <c r="G12" s="215">
        <v>234.3773956057326</v>
      </c>
      <c r="H12" s="76">
        <f t="shared" ref="H12:H18" si="9">G12/F12-1</f>
        <v>7.8461315121380659E-2</v>
      </c>
      <c r="I12" s="214">
        <v>104.86</v>
      </c>
      <c r="J12" s="215">
        <v>153.51</v>
      </c>
      <c r="K12" s="215">
        <v>130.86000000000001</v>
      </c>
      <c r="L12" s="215">
        <v>161.69999999999999</v>
      </c>
      <c r="M12" s="215">
        <v>172.54</v>
      </c>
      <c r="N12" s="76">
        <f t="shared" si="0"/>
        <v>6.7037724180581293E-2</v>
      </c>
      <c r="P12" s="19" t="s">
        <v>49</v>
      </c>
      <c r="Q12" s="214">
        <v>117.61546768022717</v>
      </c>
      <c r="R12" s="215">
        <v>92.168248419946877</v>
      </c>
      <c r="S12" s="215">
        <v>125.44430979552463</v>
      </c>
      <c r="T12" s="215">
        <v>160.40557580035642</v>
      </c>
      <c r="U12" s="215">
        <v>176.12592727980507</v>
      </c>
      <c r="V12" s="76">
        <f t="shared" si="1"/>
        <v>9.8003772007367651E-2</v>
      </c>
      <c r="W12" s="214">
        <v>40.42</v>
      </c>
      <c r="X12" s="215">
        <v>53.45</v>
      </c>
      <c r="Y12" s="215">
        <v>80.97</v>
      </c>
      <c r="Z12" s="215">
        <v>109.85</v>
      </c>
      <c r="AA12" s="215">
        <v>116.42</v>
      </c>
      <c r="AB12" s="76">
        <f t="shared" si="2"/>
        <v>5.9808830223031517E-2</v>
      </c>
      <c r="AD12" s="19" t="s">
        <v>49</v>
      </c>
      <c r="AE12" s="216">
        <v>28784183.25</v>
      </c>
      <c r="AF12" s="53">
        <v>22634832.439999998</v>
      </c>
      <c r="AG12" s="53">
        <v>24510521.449999999</v>
      </c>
      <c r="AH12" s="53">
        <v>40934269.170000002</v>
      </c>
      <c r="AI12" s="53">
        <v>47355709.479999997</v>
      </c>
      <c r="AJ12" s="76">
        <f t="shared" si="3"/>
        <v>0.15687199112635319</v>
      </c>
      <c r="AK12" s="53">
        <f t="shared" si="4"/>
        <v>6421440.3099999949</v>
      </c>
      <c r="AL12" s="100">
        <f t="shared" si="5"/>
        <v>4.9552274619728026E-2</v>
      </c>
      <c r="AM12" s="217">
        <v>2068539.8800000001</v>
      </c>
      <c r="AN12" s="218">
        <v>2536858.79</v>
      </c>
      <c r="AO12" s="218">
        <v>3516583.46</v>
      </c>
      <c r="AP12" s="218">
        <v>5754963.5300000003</v>
      </c>
      <c r="AQ12" s="218">
        <v>6098991.3099999996</v>
      </c>
      <c r="AR12" s="76">
        <f t="shared" si="6"/>
        <v>5.9779315404280053E-2</v>
      </c>
      <c r="AS12" s="53">
        <f t="shared" si="7"/>
        <v>344027.77999999933</v>
      </c>
      <c r="AT12" s="100">
        <f t="shared" si="8"/>
        <v>1.4298084398913282E-2</v>
      </c>
    </row>
    <row r="13" spans="2:46" x14ac:dyDescent="0.25">
      <c r="B13" s="19" t="s">
        <v>50</v>
      </c>
      <c r="C13" s="214">
        <v>56.134315429729149</v>
      </c>
      <c r="D13" s="215">
        <v>63.521467355569442</v>
      </c>
      <c r="E13" s="215">
        <v>73.418366938323942</v>
      </c>
      <c r="F13" s="215">
        <v>80.740314642419662</v>
      </c>
      <c r="G13" s="215">
        <v>91.188882787754395</v>
      </c>
      <c r="H13" s="76">
        <f t="shared" si="9"/>
        <v>0.12940955446618019</v>
      </c>
      <c r="I13" s="214">
        <v>46.88</v>
      </c>
      <c r="J13" s="215">
        <v>54.44</v>
      </c>
      <c r="K13" s="215">
        <v>58.54</v>
      </c>
      <c r="L13" s="215">
        <v>66.95</v>
      </c>
      <c r="M13" s="215">
        <v>78.36</v>
      </c>
      <c r="N13" s="76">
        <f t="shared" si="0"/>
        <v>0.17042569081404024</v>
      </c>
      <c r="P13" s="19" t="s">
        <v>50</v>
      </c>
      <c r="Q13" s="214">
        <v>36.382449139046848</v>
      </c>
      <c r="R13" s="215">
        <v>50.331836134752095</v>
      </c>
      <c r="S13" s="215">
        <v>60.12349992674369</v>
      </c>
      <c r="T13" s="215">
        <v>65.332979640246435</v>
      </c>
      <c r="U13" s="215">
        <v>67.196756026119743</v>
      </c>
      <c r="V13" s="76">
        <f t="shared" si="1"/>
        <v>2.8527344017311274E-2</v>
      </c>
      <c r="W13" s="214">
        <v>30.01</v>
      </c>
      <c r="X13" s="215">
        <v>36.36</v>
      </c>
      <c r="Y13" s="215">
        <v>39.32</v>
      </c>
      <c r="Z13" s="215">
        <v>47.74</v>
      </c>
      <c r="AA13" s="215">
        <v>49.1</v>
      </c>
      <c r="AB13" s="76">
        <f t="shared" si="2"/>
        <v>2.8487641390867235E-2</v>
      </c>
      <c r="AD13" s="19" t="s">
        <v>50</v>
      </c>
      <c r="AE13" s="216">
        <v>48806993.219999999</v>
      </c>
      <c r="AF13" s="53">
        <v>70738269.140000001</v>
      </c>
      <c r="AG13" s="53">
        <v>88414842.609999999</v>
      </c>
      <c r="AH13" s="53">
        <v>95433704.729999989</v>
      </c>
      <c r="AI13" s="53">
        <v>102788359.41</v>
      </c>
      <c r="AJ13" s="76">
        <f t="shared" si="3"/>
        <v>7.7065589152257141E-2</v>
      </c>
      <c r="AK13" s="53">
        <f t="shared" si="4"/>
        <v>7354654.6800000072</v>
      </c>
      <c r="AL13" s="100">
        <f t="shared" si="5"/>
        <v>0.10755613355020577</v>
      </c>
      <c r="AM13" s="217">
        <v>8016409.6399999997</v>
      </c>
      <c r="AN13" s="218">
        <v>10194390.619999999</v>
      </c>
      <c r="AO13" s="218">
        <v>11946130.1</v>
      </c>
      <c r="AP13" s="218">
        <v>13971138.93</v>
      </c>
      <c r="AQ13" s="218">
        <v>15270638.020000001</v>
      </c>
      <c r="AR13" s="76">
        <f t="shared" si="6"/>
        <v>9.3013110563921808E-2</v>
      </c>
      <c r="AS13" s="53">
        <f t="shared" si="7"/>
        <v>1299499.0900000017</v>
      </c>
      <c r="AT13" s="100">
        <f t="shared" si="8"/>
        <v>3.5799505219366187E-2</v>
      </c>
    </row>
    <row r="14" spans="2:46" x14ac:dyDescent="0.25">
      <c r="B14" s="19" t="s">
        <v>51</v>
      </c>
      <c r="C14" s="214">
        <v>89.354754765392457</v>
      </c>
      <c r="D14" s="215">
        <v>99.460677559462724</v>
      </c>
      <c r="E14" s="215">
        <v>111.53278240164596</v>
      </c>
      <c r="F14" s="215">
        <v>120.06942655265695</v>
      </c>
      <c r="G14" s="215">
        <v>123.8666637103491</v>
      </c>
      <c r="H14" s="76">
        <f t="shared" si="9"/>
        <v>3.1625345991195042E-2</v>
      </c>
      <c r="I14" s="214">
        <v>82.54</v>
      </c>
      <c r="J14" s="215">
        <v>86.96</v>
      </c>
      <c r="K14" s="215">
        <v>99.78</v>
      </c>
      <c r="L14" s="215">
        <v>106.08</v>
      </c>
      <c r="M14" s="215">
        <v>106.92</v>
      </c>
      <c r="N14" s="76">
        <f t="shared" si="0"/>
        <v>7.9185520361990669E-3</v>
      </c>
      <c r="P14" s="19" t="s">
        <v>51</v>
      </c>
      <c r="Q14" s="214">
        <v>69.287823586122954</v>
      </c>
      <c r="R14" s="215">
        <v>81.552824481819684</v>
      </c>
      <c r="S14" s="215">
        <v>94.692966044285313</v>
      </c>
      <c r="T14" s="215">
        <v>100.64893668336411</v>
      </c>
      <c r="U14" s="215">
        <v>95.469672737405034</v>
      </c>
      <c r="V14" s="76">
        <f t="shared" si="1"/>
        <v>-5.1458705045764663E-2</v>
      </c>
      <c r="W14" s="214">
        <v>59.7</v>
      </c>
      <c r="X14" s="215">
        <v>60.27</v>
      </c>
      <c r="Y14" s="215">
        <v>69.36</v>
      </c>
      <c r="Z14" s="215">
        <v>82.85</v>
      </c>
      <c r="AA14" s="215">
        <v>70.760000000000005</v>
      </c>
      <c r="AB14" s="76">
        <f t="shared" si="2"/>
        <v>-0.14592637296318633</v>
      </c>
      <c r="AD14" s="19" t="s">
        <v>51</v>
      </c>
      <c r="AE14" s="216">
        <v>3403215.3</v>
      </c>
      <c r="AF14" s="53">
        <v>4174619.51</v>
      </c>
      <c r="AG14" s="53">
        <v>4918637.47</v>
      </c>
      <c r="AH14" s="53">
        <v>5228187.7</v>
      </c>
      <c r="AI14" s="53">
        <v>4970611.87</v>
      </c>
      <c r="AJ14" s="76">
        <f t="shared" si="3"/>
        <v>-4.9266752607218023E-2</v>
      </c>
      <c r="AK14" s="53">
        <f t="shared" si="4"/>
        <v>-257575.83000000007</v>
      </c>
      <c r="AL14" s="100">
        <f t="shared" si="5"/>
        <v>5.2011706109976723E-3</v>
      </c>
      <c r="AM14" s="217">
        <v>627335.91</v>
      </c>
      <c r="AN14" s="218">
        <v>633392.22000000009</v>
      </c>
      <c r="AO14" s="218">
        <v>739635.33000000007</v>
      </c>
      <c r="AP14" s="218">
        <v>883542.71000000008</v>
      </c>
      <c r="AQ14" s="218">
        <v>758945.01</v>
      </c>
      <c r="AR14" s="76">
        <f t="shared" si="6"/>
        <v>-0.14102057386676881</v>
      </c>
      <c r="AS14" s="53">
        <f t="shared" si="7"/>
        <v>-124597.70000000007</v>
      </c>
      <c r="AT14" s="100">
        <f t="shared" si="8"/>
        <v>1.7792220476395605E-3</v>
      </c>
    </row>
    <row r="15" spans="2:46" x14ac:dyDescent="0.25">
      <c r="B15" s="19" t="s">
        <v>52</v>
      </c>
      <c r="C15" s="214">
        <v>118.83918536650482</v>
      </c>
      <c r="D15" s="215">
        <v>141.30959432666666</v>
      </c>
      <c r="E15" s="215">
        <v>163.99167209658253</v>
      </c>
      <c r="F15" s="215">
        <v>191.18215536599402</v>
      </c>
      <c r="G15" s="215">
        <v>204.47296403570977</v>
      </c>
      <c r="H15" s="76">
        <f t="shared" si="9"/>
        <v>6.9519085838697592E-2</v>
      </c>
      <c r="I15" s="214">
        <v>110.06</v>
      </c>
      <c r="J15" s="215">
        <v>137.72</v>
      </c>
      <c r="K15" s="215">
        <v>134.81</v>
      </c>
      <c r="L15" s="215">
        <v>156.78</v>
      </c>
      <c r="M15" s="215">
        <v>185.71</v>
      </c>
      <c r="N15" s="76">
        <f t="shared" si="0"/>
        <v>0.18452608751116228</v>
      </c>
      <c r="P15" s="19" t="s">
        <v>52</v>
      </c>
      <c r="Q15" s="214">
        <v>88.148081426396161</v>
      </c>
      <c r="R15" s="215">
        <v>111.84802044236955</v>
      </c>
      <c r="S15" s="215">
        <v>142.29764791304996</v>
      </c>
      <c r="T15" s="215">
        <v>158.99894520799913</v>
      </c>
      <c r="U15" s="215">
        <v>175.16644819314848</v>
      </c>
      <c r="V15" s="76">
        <f t="shared" si="1"/>
        <v>0.10168308326825293</v>
      </c>
      <c r="W15" s="214">
        <v>74.209999999999994</v>
      </c>
      <c r="X15" s="215">
        <v>101.32</v>
      </c>
      <c r="Y15" s="215">
        <v>107.84</v>
      </c>
      <c r="Z15" s="215">
        <v>121.14</v>
      </c>
      <c r="AA15" s="215">
        <v>145.19999999999999</v>
      </c>
      <c r="AB15" s="76">
        <f t="shared" si="2"/>
        <v>0.19861317483902918</v>
      </c>
      <c r="AD15" s="19" t="s">
        <v>52</v>
      </c>
      <c r="AE15" s="216">
        <v>20711631.059999999</v>
      </c>
      <c r="AF15" s="53">
        <v>30146808.84</v>
      </c>
      <c r="AG15" s="53">
        <v>38418093.059999995</v>
      </c>
      <c r="AH15" s="53">
        <v>43479894.839999996</v>
      </c>
      <c r="AI15" s="53">
        <v>44859548.589999996</v>
      </c>
      <c r="AJ15" s="76">
        <f t="shared" si="3"/>
        <v>3.1730843763006611E-2</v>
      </c>
      <c r="AK15" s="53">
        <f t="shared" si="4"/>
        <v>1379653.75</v>
      </c>
      <c r="AL15" s="100">
        <f t="shared" si="5"/>
        <v>4.6940330858890829E-2</v>
      </c>
      <c r="AM15" s="217">
        <v>3319775.68</v>
      </c>
      <c r="AN15" s="218">
        <v>5606630.8100000005</v>
      </c>
      <c r="AO15" s="218">
        <v>5977140.8700000001</v>
      </c>
      <c r="AP15" s="218">
        <v>6800983.6899999995</v>
      </c>
      <c r="AQ15" s="218">
        <v>7634245.2800000003</v>
      </c>
      <c r="AR15" s="76">
        <f t="shared" si="6"/>
        <v>0.12252074523060652</v>
      </c>
      <c r="AS15" s="53">
        <f t="shared" si="7"/>
        <v>833261.59000000078</v>
      </c>
      <c r="AT15" s="100">
        <f t="shared" si="8"/>
        <v>1.7897235425876571E-2</v>
      </c>
    </row>
    <row r="16" spans="2:46" x14ac:dyDescent="0.25">
      <c r="B16" s="19" t="s">
        <v>53</v>
      </c>
      <c r="C16" s="214">
        <v>75.761882314410343</v>
      </c>
      <c r="D16" s="215">
        <v>87.685735766659221</v>
      </c>
      <c r="E16" s="215">
        <v>97.35304705019287</v>
      </c>
      <c r="F16" s="215">
        <v>107.17649698300403</v>
      </c>
      <c r="G16" s="215">
        <v>106.98649545970937</v>
      </c>
      <c r="H16" s="76">
        <f t="shared" si="9"/>
        <v>-1.7727909443129297E-3</v>
      </c>
      <c r="I16" s="214">
        <v>71.44</v>
      </c>
      <c r="J16" s="215">
        <v>78.97</v>
      </c>
      <c r="K16" s="215">
        <v>79.5</v>
      </c>
      <c r="L16" s="215">
        <v>90.02</v>
      </c>
      <c r="M16" s="215">
        <v>93.22</v>
      </c>
      <c r="N16" s="76">
        <f t="shared" si="0"/>
        <v>3.5547656076427403E-2</v>
      </c>
      <c r="P16" s="19" t="s">
        <v>53</v>
      </c>
      <c r="Q16" s="214">
        <v>56.21857133151228</v>
      </c>
      <c r="R16" s="215">
        <v>64.730510163947514</v>
      </c>
      <c r="S16" s="215">
        <v>75.737193859350668</v>
      </c>
      <c r="T16" s="215">
        <v>81.884457754327443</v>
      </c>
      <c r="U16" s="215">
        <v>79.512310416348555</v>
      </c>
      <c r="V16" s="76">
        <f t="shared" si="1"/>
        <v>-2.8969445521589532E-2</v>
      </c>
      <c r="W16" s="214">
        <v>52.03</v>
      </c>
      <c r="X16" s="215">
        <v>48.39</v>
      </c>
      <c r="Y16" s="215">
        <v>46.6</v>
      </c>
      <c r="Z16" s="215">
        <v>60.98</v>
      </c>
      <c r="AA16" s="215">
        <v>60.94</v>
      </c>
      <c r="AB16" s="76">
        <f t="shared" si="2"/>
        <v>-6.559527714004032E-4</v>
      </c>
      <c r="AD16" s="19" t="s">
        <v>53</v>
      </c>
      <c r="AE16" s="216">
        <v>11562666.58</v>
      </c>
      <c r="AF16" s="53">
        <v>14902487.530000001</v>
      </c>
      <c r="AG16" s="53">
        <v>16811654.800000001</v>
      </c>
      <c r="AH16" s="53">
        <v>17409143.959999997</v>
      </c>
      <c r="AI16" s="53">
        <v>18777971.210000001</v>
      </c>
      <c r="AJ16" s="76">
        <f t="shared" si="3"/>
        <v>7.862691314088055E-2</v>
      </c>
      <c r="AK16" s="53">
        <f t="shared" si="4"/>
        <v>1368827.2500000037</v>
      </c>
      <c r="AL16" s="100">
        <f t="shared" si="5"/>
        <v>1.9648975728940268E-2</v>
      </c>
      <c r="AM16" s="217">
        <v>2327395.5500000003</v>
      </c>
      <c r="AN16" s="218">
        <v>2293561.5499999998</v>
      </c>
      <c r="AO16" s="218">
        <v>2123583.19</v>
      </c>
      <c r="AP16" s="218">
        <v>2661565.9</v>
      </c>
      <c r="AQ16" s="218">
        <v>2956273.12</v>
      </c>
      <c r="AR16" s="76">
        <f t="shared" si="6"/>
        <v>0.11072700473056107</v>
      </c>
      <c r="AS16" s="53">
        <f t="shared" si="7"/>
        <v>294707.2200000002</v>
      </c>
      <c r="AT16" s="100">
        <f t="shared" si="8"/>
        <v>6.9304972621773899E-3</v>
      </c>
    </row>
    <row r="17" spans="2:46" x14ac:dyDescent="0.25">
      <c r="B17" s="19" t="s">
        <v>54</v>
      </c>
      <c r="C17" s="214">
        <v>108.55793877235132</v>
      </c>
      <c r="D17" s="215">
        <v>124.89683916108372</v>
      </c>
      <c r="E17" s="215">
        <v>138.7716252978714</v>
      </c>
      <c r="F17" s="215">
        <v>115.38530827077693</v>
      </c>
      <c r="G17" s="215">
        <v>124.85176105574068</v>
      </c>
      <c r="H17" s="76">
        <f t="shared" si="9"/>
        <v>8.2042098139120556E-2</v>
      </c>
      <c r="I17" s="214">
        <v>95.86</v>
      </c>
      <c r="J17" s="215">
        <v>113.97</v>
      </c>
      <c r="K17" s="215">
        <v>122.94</v>
      </c>
      <c r="L17" s="215">
        <v>91.08</v>
      </c>
      <c r="M17" s="215">
        <v>119.27</v>
      </c>
      <c r="N17" s="76">
        <f t="shared" si="0"/>
        <v>0.30950812472551603</v>
      </c>
      <c r="P17" s="19" t="s">
        <v>54</v>
      </c>
      <c r="Q17" s="214">
        <v>77.907610986334447</v>
      </c>
      <c r="R17" s="215">
        <v>103.81438075227628</v>
      </c>
      <c r="S17" s="215">
        <v>120.74275466248837</v>
      </c>
      <c r="T17" s="215">
        <v>98.652309276117322</v>
      </c>
      <c r="U17" s="215">
        <v>103.42703488392333</v>
      </c>
      <c r="V17" s="76">
        <f t="shared" si="1"/>
        <v>4.8399532082336272E-2</v>
      </c>
      <c r="W17" s="214">
        <v>65.599999999999994</v>
      </c>
      <c r="X17" s="215">
        <v>86.93</v>
      </c>
      <c r="Y17" s="215">
        <v>98.95</v>
      </c>
      <c r="Z17" s="215">
        <v>72.53</v>
      </c>
      <c r="AA17" s="215">
        <v>84.89</v>
      </c>
      <c r="AB17" s="76">
        <f t="shared" si="2"/>
        <v>0.17041224320970638</v>
      </c>
      <c r="AD17" s="19" t="s">
        <v>54</v>
      </c>
      <c r="AE17" s="216">
        <v>32009049.5</v>
      </c>
      <c r="AF17" s="53">
        <v>41935965.369999997</v>
      </c>
      <c r="AG17" s="53">
        <v>49627254.460000001</v>
      </c>
      <c r="AH17" s="53">
        <v>40831148.800000004</v>
      </c>
      <c r="AI17" s="53">
        <v>43105210.780000001</v>
      </c>
      <c r="AJ17" s="76">
        <f t="shared" si="3"/>
        <v>5.5694293372416714E-2</v>
      </c>
      <c r="AK17" s="53">
        <f t="shared" si="4"/>
        <v>2274061.9799999967</v>
      </c>
      <c r="AL17" s="100">
        <f t="shared" si="5"/>
        <v>4.5104619180373874E-2</v>
      </c>
      <c r="AM17" s="217">
        <v>5533119.9100000001</v>
      </c>
      <c r="AN17" s="218">
        <v>7023051.9699999997</v>
      </c>
      <c r="AO17" s="218">
        <v>8349188.1500000004</v>
      </c>
      <c r="AP17" s="218">
        <v>6163335.5700000003</v>
      </c>
      <c r="AQ17" s="218">
        <v>7263546.6500000004</v>
      </c>
      <c r="AR17" s="76">
        <f t="shared" si="6"/>
        <v>0.17850903419169173</v>
      </c>
      <c r="AS17" s="53">
        <f t="shared" si="7"/>
        <v>1100211.08</v>
      </c>
      <c r="AT17" s="100">
        <f t="shared" si="8"/>
        <v>1.7028193312369853E-2</v>
      </c>
    </row>
    <row r="18" spans="2:46" x14ac:dyDescent="0.25">
      <c r="B18" s="23" t="s">
        <v>55</v>
      </c>
      <c r="C18" s="214">
        <v>62.000242937734299</v>
      </c>
      <c r="D18" s="215">
        <v>71.091270430905155</v>
      </c>
      <c r="E18" s="215">
        <v>77.128557689947456</v>
      </c>
      <c r="F18" s="215">
        <v>77.905957326338438</v>
      </c>
      <c r="G18" s="215">
        <v>97.858952431027248</v>
      </c>
      <c r="H18" s="76">
        <f t="shared" si="9"/>
        <v>0.25611642279303726</v>
      </c>
      <c r="I18" s="214">
        <v>51.13</v>
      </c>
      <c r="J18" s="215">
        <v>53.39</v>
      </c>
      <c r="K18" s="215">
        <v>54.91</v>
      </c>
      <c r="L18" s="215">
        <v>77.97</v>
      </c>
      <c r="M18" s="215">
        <v>81.260000000000005</v>
      </c>
      <c r="N18" s="76">
        <f t="shared" si="0"/>
        <v>4.2195716301141495E-2</v>
      </c>
      <c r="P18" s="23" t="s">
        <v>55</v>
      </c>
      <c r="Q18" s="214">
        <v>42.193841171498114</v>
      </c>
      <c r="R18" s="215">
        <v>57.983423626684512</v>
      </c>
      <c r="S18" s="215">
        <v>63.988192777944768</v>
      </c>
      <c r="T18" s="215">
        <v>61.640685361972558</v>
      </c>
      <c r="U18" s="215">
        <v>77.508382959456398</v>
      </c>
      <c r="V18" s="76">
        <f t="shared" si="1"/>
        <v>0.25742247193236034</v>
      </c>
      <c r="W18" s="214">
        <v>34.869999999999997</v>
      </c>
      <c r="X18" s="215">
        <v>38.43</v>
      </c>
      <c r="Y18" s="215">
        <v>39.17</v>
      </c>
      <c r="Z18" s="215">
        <v>55.49</v>
      </c>
      <c r="AA18" s="215">
        <v>55.99</v>
      </c>
      <c r="AB18" s="76">
        <f t="shared" si="2"/>
        <v>9.0106325464047732E-3</v>
      </c>
      <c r="AD18" s="23" t="s">
        <v>55</v>
      </c>
      <c r="AE18" s="216">
        <v>8926426.459999999</v>
      </c>
      <c r="AF18" s="53">
        <v>10734483.33</v>
      </c>
      <c r="AG18" s="53">
        <v>12243365.83</v>
      </c>
      <c r="AH18" s="53">
        <v>11859916.410000002</v>
      </c>
      <c r="AI18" s="53">
        <v>14945835.199999999</v>
      </c>
      <c r="AJ18" s="76">
        <f t="shared" si="3"/>
        <v>0.26019734737742528</v>
      </c>
      <c r="AK18" s="53">
        <f t="shared" si="4"/>
        <v>3085918.7899999972</v>
      </c>
      <c r="AL18" s="100">
        <f t="shared" si="5"/>
        <v>1.5639088472835138E-2</v>
      </c>
      <c r="AM18" s="217">
        <v>1322071.6099999999</v>
      </c>
      <c r="AN18" s="218">
        <v>1460689.78</v>
      </c>
      <c r="AO18" s="218">
        <v>1532384.51</v>
      </c>
      <c r="AP18" s="218">
        <v>2196665.04</v>
      </c>
      <c r="AQ18" s="218">
        <v>2216481.38</v>
      </c>
      <c r="AR18" s="76">
        <f t="shared" si="6"/>
        <v>9.021102279662907E-3</v>
      </c>
      <c r="AS18" s="53">
        <f t="shared" si="7"/>
        <v>19816.339999999851</v>
      </c>
      <c r="AT18" s="100">
        <f t="shared" si="8"/>
        <v>5.1961769133689389E-3</v>
      </c>
    </row>
    <row r="19" spans="2:46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</row>
    <row r="20" spans="2:46" x14ac:dyDescent="0.25">
      <c r="B20" s="107" t="s">
        <v>57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57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57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</row>
    <row r="21" spans="2:46" ht="39" customHeight="1" x14ac:dyDescent="0.25">
      <c r="B21" s="275" t="s">
        <v>171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P21" s="275" t="s">
        <v>172</v>
      </c>
      <c r="Q21" s="275"/>
      <c r="R21" s="275"/>
      <c r="S21" s="275"/>
      <c r="T21" s="275"/>
      <c r="U21" s="275"/>
      <c r="V21" s="275"/>
      <c r="W21" s="275"/>
      <c r="X21" s="219"/>
      <c r="Y21" s="219"/>
      <c r="Z21" s="219"/>
      <c r="AA21" s="219"/>
      <c r="AB21" s="219"/>
      <c r="AD21" s="314" t="s">
        <v>173</v>
      </c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</row>
    <row r="22" spans="2:46" ht="24" customHeight="1" x14ac:dyDescent="0.25">
      <c r="B22" s="275" t="s">
        <v>174</v>
      </c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P22" s="315" t="s">
        <v>175</v>
      </c>
      <c r="Q22" s="315"/>
      <c r="R22" s="315"/>
      <c r="S22" s="315"/>
      <c r="T22" s="315"/>
      <c r="U22" s="315"/>
      <c r="V22" s="315"/>
      <c r="W22" s="315"/>
      <c r="X22" s="220"/>
      <c r="Y22" s="220"/>
      <c r="Z22" s="220"/>
      <c r="AA22" s="220"/>
      <c r="AB22" s="220"/>
      <c r="AQ22" s="53">
        <f>AQ11/M11</f>
        <v>7259.1602268231572</v>
      </c>
    </row>
    <row r="23" spans="2:46" x14ac:dyDescent="0.25"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</row>
    <row r="27" spans="2:46" ht="50.25" customHeight="1" thickBot="1" x14ac:dyDescent="0.3">
      <c r="B27" s="277" t="s">
        <v>176</v>
      </c>
      <c r="C27" s="277"/>
      <c r="D27" s="277"/>
      <c r="E27" s="277"/>
      <c r="F27" s="277"/>
      <c r="G27" s="277"/>
      <c r="H27" s="277"/>
      <c r="I27" s="144"/>
      <c r="P27" s="277" t="s">
        <v>177</v>
      </c>
      <c r="Q27" s="277"/>
      <c r="R27" s="277"/>
      <c r="S27" s="277"/>
      <c r="T27" s="277"/>
      <c r="U27" s="277"/>
      <c r="V27" s="277"/>
      <c r="W27" s="277"/>
      <c r="AE27" s="277" t="s">
        <v>178</v>
      </c>
      <c r="AF27" s="277"/>
      <c r="AG27" s="277"/>
      <c r="AH27" s="277"/>
      <c r="AI27" s="277"/>
      <c r="AJ27" s="277"/>
      <c r="AK27" s="277"/>
      <c r="AL27" s="144"/>
    </row>
    <row r="28" spans="2:46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6" ht="15.75" thickBot="1" x14ac:dyDescent="0.3">
      <c r="B29" s="87"/>
      <c r="C29" s="185">
        <v>2021</v>
      </c>
      <c r="D29" s="185">
        <v>2022</v>
      </c>
      <c r="E29" s="185">
        <v>2023</v>
      </c>
      <c r="F29" s="185">
        <v>2024</v>
      </c>
      <c r="G29" s="185">
        <v>2025</v>
      </c>
      <c r="H29" s="14" t="str">
        <f>CONCATENATE("var. ",RIGHT(G29,2),"/",RIGHT(F29,2))</f>
        <v>var. 25/24</v>
      </c>
      <c r="I29" s="204" t="str">
        <f>CONCATENATE("dif. ",RIGHT(G29,2),"/",RIGHT(F29,2))</f>
        <v>dif. 25/24</v>
      </c>
      <c r="P29" s="87"/>
      <c r="Q29" s="185">
        <v>2021</v>
      </c>
      <c r="R29" s="185">
        <v>2022</v>
      </c>
      <c r="S29" s="185">
        <v>2023</v>
      </c>
      <c r="T29" s="185">
        <v>2024</v>
      </c>
      <c r="U29" s="185">
        <v>2025</v>
      </c>
      <c r="V29" s="14" t="str">
        <f>CONCATENATE("var. ",RIGHT(U29,2),"/",RIGHT(T29,2))</f>
        <v>var. 25/24</v>
      </c>
      <c r="W29" s="204" t="str">
        <f>CONCATENATE("dif. ",RIGHT(U29,2),"/",RIGHT(T29,2))</f>
        <v>dif. 25/24</v>
      </c>
      <c r="AE29" s="87"/>
      <c r="AF29" s="185">
        <v>2021</v>
      </c>
      <c r="AG29" s="185">
        <v>2022</v>
      </c>
      <c r="AH29" s="185">
        <v>2023</v>
      </c>
      <c r="AI29" s="185">
        <v>2024</v>
      </c>
      <c r="AJ29" s="185">
        <v>2025</v>
      </c>
      <c r="AK29" s="14" t="str">
        <f>CONCATENATE("var. ",RIGHT(AJ29,2),"/",RIGHT(AI29,2))</f>
        <v>var. 25/24</v>
      </c>
      <c r="AL29" s="204" t="str">
        <f>CONCATENATE("dif. ",RIGHT(AJ29,2),"/",RIGHT(AI29,2))</f>
        <v>dif. 25/24</v>
      </c>
    </row>
    <row r="30" spans="2:46" ht="15.75" x14ac:dyDescent="0.25">
      <c r="B30" s="206" t="s">
        <v>45</v>
      </c>
      <c r="C30" s="207">
        <v>99.07</v>
      </c>
      <c r="D30" s="207">
        <v>105.64</v>
      </c>
      <c r="E30" s="207">
        <v>114.04</v>
      </c>
      <c r="F30" s="207">
        <v>125.24</v>
      </c>
      <c r="G30" s="207">
        <v>132.82</v>
      </c>
      <c r="H30" s="134">
        <f>G30/F30-1</f>
        <v>6.052379431491528E-2</v>
      </c>
      <c r="I30" s="207">
        <f>G30-F30</f>
        <v>7.5799999999999983</v>
      </c>
      <c r="P30" s="206" t="s">
        <v>45</v>
      </c>
      <c r="Q30" s="207">
        <v>53</v>
      </c>
      <c r="R30" s="207">
        <v>80.58</v>
      </c>
      <c r="S30" s="207">
        <v>93.36</v>
      </c>
      <c r="T30" s="207">
        <v>104.71</v>
      </c>
      <c r="U30" s="207">
        <v>109.91999999999999</v>
      </c>
      <c r="V30" s="134">
        <f>U30/T30-1</f>
        <v>4.9756470251169915E-2</v>
      </c>
      <c r="W30" s="207">
        <f>U30-T30</f>
        <v>5.2099999999999937</v>
      </c>
      <c r="AE30" s="206" t="s">
        <v>45</v>
      </c>
      <c r="AF30" s="212">
        <v>651901800.17999995</v>
      </c>
      <c r="AG30" s="212">
        <v>1529335375.5</v>
      </c>
      <c r="AH30" s="212">
        <v>1802709096.5</v>
      </c>
      <c r="AI30" s="212">
        <v>2047521372.4000001</v>
      </c>
      <c r="AJ30" s="212">
        <v>2121285463.5999999</v>
      </c>
      <c r="AK30" s="134">
        <f>AJ30/AI30-1</f>
        <v>3.6026042118201262E-2</v>
      </c>
      <c r="AL30" s="133">
        <f>AJ30-AI30</f>
        <v>73764091.199999809</v>
      </c>
    </row>
    <row r="31" spans="2:46" ht="15.75" customHeight="1" x14ac:dyDescent="0.25">
      <c r="B31" s="15" t="s">
        <v>46</v>
      </c>
      <c r="C31" s="214">
        <v>126.49</v>
      </c>
      <c r="D31" s="214">
        <v>131.02000000000001</v>
      </c>
      <c r="E31" s="214">
        <v>138.91</v>
      </c>
      <c r="F31" s="214">
        <v>151.52000000000001</v>
      </c>
      <c r="G31" s="214">
        <v>159.22</v>
      </c>
      <c r="H31" s="76">
        <f t="shared" ref="H31:H35" si="10">G31/F31-1</f>
        <v>5.081837381203802E-2</v>
      </c>
      <c r="I31" s="215">
        <f t="shared" ref="I31:I40" si="11">G31-F31</f>
        <v>7.6999999999999886</v>
      </c>
      <c r="P31" s="15" t="s">
        <v>46</v>
      </c>
      <c r="Q31" s="214">
        <v>72.88000000000001</v>
      </c>
      <c r="R31" s="215">
        <v>107.72</v>
      </c>
      <c r="S31" s="215">
        <v>119.28</v>
      </c>
      <c r="T31" s="215">
        <v>131.19999999999999</v>
      </c>
      <c r="U31" s="215">
        <v>135.62</v>
      </c>
      <c r="V31" s="76">
        <f t="shared" ref="V31:V40" si="12">U31/T31-1</f>
        <v>3.3689024390244127E-2</v>
      </c>
      <c r="W31" s="215">
        <f t="shared" ref="W31:W40" si="13">U31-T31</f>
        <v>4.4200000000000159</v>
      </c>
      <c r="AE31" s="15" t="s">
        <v>46</v>
      </c>
      <c r="AF31" s="217">
        <v>333738906.92999995</v>
      </c>
      <c r="AG31" s="218">
        <v>743382276.49000001</v>
      </c>
      <c r="AH31" s="218">
        <v>857198465.50999999</v>
      </c>
      <c r="AI31" s="218">
        <v>951397748.67999995</v>
      </c>
      <c r="AJ31" s="218">
        <v>944420621.82000005</v>
      </c>
      <c r="AK31" s="76">
        <f t="shared" ref="AK31:AK40" si="14">AJ31/AI31-1</f>
        <v>-7.3335540994081683E-3</v>
      </c>
      <c r="AL31" s="53">
        <f t="shared" ref="AL31:AL40" si="15">AJ31-AI31</f>
        <v>-6977126.8599998951</v>
      </c>
    </row>
    <row r="32" spans="2:46" ht="15.75" customHeight="1" x14ac:dyDescent="0.25">
      <c r="B32" s="19" t="s">
        <v>47</v>
      </c>
      <c r="C32" s="214">
        <v>85.87</v>
      </c>
      <c r="D32" s="214">
        <v>93.49</v>
      </c>
      <c r="E32" s="214">
        <v>101.3</v>
      </c>
      <c r="F32" s="214">
        <v>115.83999999999999</v>
      </c>
      <c r="G32" s="214">
        <v>124.52000000000001</v>
      </c>
      <c r="H32" s="76">
        <f t="shared" si="10"/>
        <v>7.4930939226519611E-2</v>
      </c>
      <c r="I32" s="215">
        <f t="shared" si="11"/>
        <v>8.680000000000021</v>
      </c>
      <c r="P32" s="19" t="s">
        <v>47</v>
      </c>
      <c r="Q32" s="214">
        <v>43.14</v>
      </c>
      <c r="R32" s="215">
        <v>71.260000000000005</v>
      </c>
      <c r="S32" s="215">
        <v>83.79</v>
      </c>
      <c r="T32" s="215">
        <v>97.15</v>
      </c>
      <c r="U32" s="215">
        <v>103.05</v>
      </c>
      <c r="V32" s="76">
        <f t="shared" si="12"/>
        <v>6.0730828615542798E-2</v>
      </c>
      <c r="W32" s="215">
        <f t="shared" si="13"/>
        <v>5.8999999999999915</v>
      </c>
      <c r="AE32" s="19" t="s">
        <v>47</v>
      </c>
      <c r="AF32" s="217">
        <v>137154616.22</v>
      </c>
      <c r="AG32" s="218">
        <v>381266756.46000004</v>
      </c>
      <c r="AH32" s="218">
        <v>437659233.52999997</v>
      </c>
      <c r="AI32" s="218">
        <v>514533652.09000003</v>
      </c>
      <c r="AJ32" s="218">
        <v>542697009.57999992</v>
      </c>
      <c r="AK32" s="76">
        <f t="shared" si="14"/>
        <v>5.4735695858963318E-2</v>
      </c>
      <c r="AL32" s="53">
        <f t="shared" si="15"/>
        <v>28163357.48999989</v>
      </c>
    </row>
    <row r="33" spans="2:39" ht="15.75" customHeight="1" x14ac:dyDescent="0.25">
      <c r="B33" s="19" t="s">
        <v>48</v>
      </c>
      <c r="C33" s="214">
        <v>66.41</v>
      </c>
      <c r="D33" s="214">
        <v>77.45</v>
      </c>
      <c r="E33" s="214">
        <v>80.180000000000007</v>
      </c>
      <c r="F33" s="214">
        <v>87.94</v>
      </c>
      <c r="G33" s="214">
        <v>99.82</v>
      </c>
      <c r="H33" s="76">
        <f t="shared" si="10"/>
        <v>0.1350921082556289</v>
      </c>
      <c r="I33" s="215">
        <f t="shared" si="11"/>
        <v>11.879999999999995</v>
      </c>
      <c r="P33" s="19" t="s">
        <v>48</v>
      </c>
      <c r="Q33" s="214">
        <v>36.92</v>
      </c>
      <c r="R33" s="215">
        <v>53.92</v>
      </c>
      <c r="S33" s="215">
        <v>54.70000000000001</v>
      </c>
      <c r="T33" s="215">
        <v>63.160000000000004</v>
      </c>
      <c r="U33" s="215">
        <v>68.97</v>
      </c>
      <c r="V33" s="76">
        <f t="shared" si="12"/>
        <v>9.198860037998724E-2</v>
      </c>
      <c r="W33" s="215">
        <f t="shared" si="13"/>
        <v>5.8099999999999952</v>
      </c>
      <c r="AE33" s="19" t="s">
        <v>48</v>
      </c>
      <c r="AF33" s="217">
        <v>4381169.17</v>
      </c>
      <c r="AG33" s="218">
        <v>8179727.9700000007</v>
      </c>
      <c r="AH33" s="218">
        <v>8858381.8200000003</v>
      </c>
      <c r="AI33" s="218">
        <v>10237092.02</v>
      </c>
      <c r="AJ33" s="218">
        <v>11416716.560000001</v>
      </c>
      <c r="AK33" s="76">
        <f t="shared" si="14"/>
        <v>0.11523043240164221</v>
      </c>
      <c r="AL33" s="53">
        <f t="shared" si="15"/>
        <v>1179624.540000001</v>
      </c>
    </row>
    <row r="34" spans="2:39" ht="15.75" customHeight="1" x14ac:dyDescent="0.25">
      <c r="B34" s="19" t="s">
        <v>49</v>
      </c>
      <c r="C34" s="214">
        <v>154.08000000000001</v>
      </c>
      <c r="D34" s="214">
        <v>185.18</v>
      </c>
      <c r="E34" s="214">
        <v>211.21</v>
      </c>
      <c r="F34" s="214">
        <v>199.41</v>
      </c>
      <c r="G34" s="214">
        <v>220.58</v>
      </c>
      <c r="H34" s="76">
        <f t="shared" si="10"/>
        <v>0.10616318138508607</v>
      </c>
      <c r="I34" s="215">
        <f t="shared" si="11"/>
        <v>21.170000000000016</v>
      </c>
      <c r="P34" s="19" t="s">
        <v>49</v>
      </c>
      <c r="Q34" s="214">
        <v>46.13</v>
      </c>
      <c r="R34" s="215">
        <v>94.38</v>
      </c>
      <c r="S34" s="215">
        <v>117.35</v>
      </c>
      <c r="T34" s="215">
        <v>126.66000000000001</v>
      </c>
      <c r="U34" s="215">
        <v>163.08000000000001</v>
      </c>
      <c r="V34" s="76">
        <f t="shared" si="12"/>
        <v>0.2875414495499764</v>
      </c>
      <c r="W34" s="215">
        <f t="shared" si="13"/>
        <v>36.42</v>
      </c>
      <c r="AE34" s="19" t="s">
        <v>49</v>
      </c>
      <c r="AF34" s="217">
        <v>22694182.549999997</v>
      </c>
      <c r="AG34" s="218">
        <v>56883669.170000002</v>
      </c>
      <c r="AH34" s="218">
        <v>67682841.399999991</v>
      </c>
      <c r="AI34" s="218">
        <v>67200118.379999995</v>
      </c>
      <c r="AJ34" s="218">
        <v>102919216.39</v>
      </c>
      <c r="AK34" s="76">
        <f t="shared" si="14"/>
        <v>0.53153326022459324</v>
      </c>
      <c r="AL34" s="53">
        <f t="shared" si="15"/>
        <v>35719098.010000005</v>
      </c>
    </row>
    <row r="35" spans="2:39" ht="15.75" customHeight="1" x14ac:dyDescent="0.25">
      <c r="B35" s="19" t="s">
        <v>50</v>
      </c>
      <c r="C35" s="214">
        <v>51.25</v>
      </c>
      <c r="D35" s="214">
        <v>59.12</v>
      </c>
      <c r="E35" s="214">
        <v>65.930000000000007</v>
      </c>
      <c r="F35" s="214">
        <v>74.61</v>
      </c>
      <c r="G35" s="214">
        <v>82.59</v>
      </c>
      <c r="H35" s="76">
        <f t="shared" si="10"/>
        <v>0.1069561720948935</v>
      </c>
      <c r="I35" s="215">
        <f t="shared" si="11"/>
        <v>7.980000000000004</v>
      </c>
      <c r="P35" s="19" t="s">
        <v>50</v>
      </c>
      <c r="Q35" s="214">
        <v>28.24</v>
      </c>
      <c r="R35" s="215">
        <v>42.01</v>
      </c>
      <c r="S35" s="215">
        <v>52.07</v>
      </c>
      <c r="T35" s="215">
        <v>61.36999999999999</v>
      </c>
      <c r="U35" s="215">
        <v>67.099999999999994</v>
      </c>
      <c r="V35" s="76">
        <f t="shared" si="12"/>
        <v>9.336809516050204E-2</v>
      </c>
      <c r="W35" s="215">
        <f t="shared" si="13"/>
        <v>5.730000000000004</v>
      </c>
      <c r="AE35" s="19" t="s">
        <v>50</v>
      </c>
      <c r="AF35" s="217">
        <v>54944687.289999999</v>
      </c>
      <c r="AG35" s="218">
        <v>136922674.63999999</v>
      </c>
      <c r="AH35" s="218">
        <v>177906116.87</v>
      </c>
      <c r="AI35" s="218">
        <v>218084310.92000002</v>
      </c>
      <c r="AJ35" s="218">
        <v>237061832.75</v>
      </c>
      <c r="AK35" s="76">
        <f t="shared" si="14"/>
        <v>8.7019197987889818E-2</v>
      </c>
      <c r="AL35" s="53">
        <f t="shared" si="15"/>
        <v>18977521.829999983</v>
      </c>
    </row>
    <row r="36" spans="2:39" x14ac:dyDescent="0.25">
      <c r="B36" s="19" t="s">
        <v>51</v>
      </c>
      <c r="C36" s="214">
        <v>84.44</v>
      </c>
      <c r="D36" s="214">
        <v>89.45</v>
      </c>
      <c r="E36" s="214">
        <v>98.5</v>
      </c>
      <c r="F36" s="214">
        <v>108.5</v>
      </c>
      <c r="G36" s="214">
        <v>115.69</v>
      </c>
      <c r="H36" s="76">
        <f>G36/F36-1</f>
        <v>6.6267281105990783E-2</v>
      </c>
      <c r="I36" s="215">
        <f t="shared" si="11"/>
        <v>7.1899999999999977</v>
      </c>
      <c r="P36" s="19" t="s">
        <v>51</v>
      </c>
      <c r="Q36" s="214">
        <v>45.63</v>
      </c>
      <c r="R36" s="215">
        <v>64.64</v>
      </c>
      <c r="S36" s="215">
        <v>73.62</v>
      </c>
      <c r="T36" s="215">
        <v>81.849999999999994</v>
      </c>
      <c r="U36" s="215">
        <v>88.52</v>
      </c>
      <c r="V36" s="76">
        <f t="shared" si="12"/>
        <v>8.1490531459987858E-2</v>
      </c>
      <c r="W36" s="215">
        <f t="shared" si="13"/>
        <v>6.6700000000000017</v>
      </c>
      <c r="AE36" s="19" t="s">
        <v>51</v>
      </c>
      <c r="AF36" s="217">
        <v>4498900.47</v>
      </c>
      <c r="AG36" s="218">
        <v>7864755.4300000006</v>
      </c>
      <c r="AH36" s="218">
        <v>9097368.0999999996</v>
      </c>
      <c r="AI36" s="218">
        <v>10277452.130000001</v>
      </c>
      <c r="AJ36" s="218">
        <v>11114507.720000001</v>
      </c>
      <c r="AK36" s="76">
        <f t="shared" si="14"/>
        <v>8.1445827177012653E-2</v>
      </c>
      <c r="AL36" s="53">
        <f t="shared" si="15"/>
        <v>837055.58999999985</v>
      </c>
    </row>
    <row r="37" spans="2:39" x14ac:dyDescent="0.25">
      <c r="B37" s="19" t="s">
        <v>52</v>
      </c>
      <c r="C37" s="214">
        <v>125.31</v>
      </c>
      <c r="D37" s="214">
        <v>128.21</v>
      </c>
      <c r="E37" s="214">
        <v>149.08000000000001</v>
      </c>
      <c r="F37" s="214">
        <v>167.62</v>
      </c>
      <c r="G37" s="214">
        <v>191.89</v>
      </c>
      <c r="H37" s="76">
        <f t="shared" ref="H37:H40" si="16">G37/F37-1</f>
        <v>0.14479179095573302</v>
      </c>
      <c r="I37" s="215">
        <f t="shared" si="11"/>
        <v>24.269999999999982</v>
      </c>
      <c r="P37" s="19" t="s">
        <v>52</v>
      </c>
      <c r="Q37" s="214">
        <v>82.55</v>
      </c>
      <c r="R37" s="215">
        <v>96.820000000000007</v>
      </c>
      <c r="S37" s="215">
        <v>122.12</v>
      </c>
      <c r="T37" s="215">
        <v>143.97</v>
      </c>
      <c r="U37" s="215">
        <v>163.12</v>
      </c>
      <c r="V37" s="76">
        <f t="shared" si="12"/>
        <v>0.13301382232409531</v>
      </c>
      <c r="W37" s="215">
        <f t="shared" si="13"/>
        <v>19.150000000000006</v>
      </c>
      <c r="AE37" s="19" t="s">
        <v>52</v>
      </c>
      <c r="AF37" s="217">
        <v>30921945.879999999</v>
      </c>
      <c r="AG37" s="218">
        <v>58546964.609999999</v>
      </c>
      <c r="AH37" s="218">
        <v>79534420.480000004</v>
      </c>
      <c r="AI37" s="218">
        <v>93956888.709999993</v>
      </c>
      <c r="AJ37" s="218">
        <v>103670606.91</v>
      </c>
      <c r="AK37" s="76">
        <f t="shared" si="14"/>
        <v>0.10338484312716667</v>
      </c>
      <c r="AL37" s="53">
        <f t="shared" si="15"/>
        <v>9713718.200000003</v>
      </c>
    </row>
    <row r="38" spans="2:39" x14ac:dyDescent="0.25">
      <c r="B38" s="19" t="s">
        <v>53</v>
      </c>
      <c r="C38" s="214">
        <v>68.989999999999995</v>
      </c>
      <c r="D38" s="214">
        <v>76.34</v>
      </c>
      <c r="E38" s="214">
        <v>86.56</v>
      </c>
      <c r="F38" s="214">
        <v>96.87</v>
      </c>
      <c r="G38" s="214">
        <v>102.34</v>
      </c>
      <c r="H38" s="76">
        <f t="shared" si="16"/>
        <v>5.646743057706205E-2</v>
      </c>
      <c r="I38" s="215">
        <f t="shared" si="11"/>
        <v>5.4699999999999989</v>
      </c>
      <c r="P38" s="19" t="s">
        <v>53</v>
      </c>
      <c r="Q38" s="214">
        <v>37.840000000000003</v>
      </c>
      <c r="R38" s="215">
        <v>53.16</v>
      </c>
      <c r="S38" s="215">
        <v>62.009999999999991</v>
      </c>
      <c r="T38" s="215">
        <v>69.75</v>
      </c>
      <c r="U38" s="215">
        <v>76.260000000000005</v>
      </c>
      <c r="V38" s="76">
        <f t="shared" si="12"/>
        <v>9.333333333333349E-2</v>
      </c>
      <c r="W38" s="215">
        <f t="shared" si="13"/>
        <v>6.5100000000000051</v>
      </c>
      <c r="AE38" s="19" t="s">
        <v>53</v>
      </c>
      <c r="AF38" s="217">
        <v>16610861.379999999</v>
      </c>
      <c r="AG38" s="218">
        <v>27747259.210000001</v>
      </c>
      <c r="AH38" s="218">
        <v>33481132.210000001</v>
      </c>
      <c r="AI38" s="218">
        <v>36544291.980000004</v>
      </c>
      <c r="AJ38" s="218">
        <v>39167854.120000005</v>
      </c>
      <c r="AK38" s="76">
        <f t="shared" si="14"/>
        <v>7.1791297569421486E-2</v>
      </c>
      <c r="AL38" s="53">
        <f t="shared" si="15"/>
        <v>2623562.1400000006</v>
      </c>
    </row>
    <row r="39" spans="2:39" x14ac:dyDescent="0.25">
      <c r="B39" s="19" t="s">
        <v>54</v>
      </c>
      <c r="C39" s="214">
        <v>98.71</v>
      </c>
      <c r="D39" s="214">
        <v>114.5</v>
      </c>
      <c r="E39" s="214">
        <v>129.22</v>
      </c>
      <c r="F39" s="214">
        <v>138.65</v>
      </c>
      <c r="G39" s="214">
        <v>118.45999999999998</v>
      </c>
      <c r="H39" s="76">
        <f t="shared" si="16"/>
        <v>-0.14561846375766341</v>
      </c>
      <c r="I39" s="215">
        <f t="shared" si="11"/>
        <v>-20.190000000000026</v>
      </c>
      <c r="P39" s="19" t="s">
        <v>54</v>
      </c>
      <c r="Q39" s="214">
        <v>53.72</v>
      </c>
      <c r="R39" s="215">
        <v>88.72</v>
      </c>
      <c r="S39" s="215">
        <v>109.01</v>
      </c>
      <c r="T39" s="215">
        <v>119.74</v>
      </c>
      <c r="U39" s="215">
        <v>101.6</v>
      </c>
      <c r="V39" s="76">
        <f t="shared" si="12"/>
        <v>-0.15149490562886259</v>
      </c>
      <c r="W39" s="215">
        <f t="shared" si="13"/>
        <v>-18.14</v>
      </c>
      <c r="AE39" s="19" t="s">
        <v>54</v>
      </c>
      <c r="AF39" s="217">
        <v>34127770.07</v>
      </c>
      <c r="AG39" s="218">
        <v>88124626.280000001</v>
      </c>
      <c r="AH39" s="218">
        <v>107150132.73</v>
      </c>
      <c r="AI39" s="218">
        <v>119099527.73999999</v>
      </c>
      <c r="AJ39" s="218">
        <v>101644173.95</v>
      </c>
      <c r="AK39" s="76">
        <f t="shared" si="14"/>
        <v>-0.14656106637220145</v>
      </c>
      <c r="AL39" s="53">
        <f t="shared" si="15"/>
        <v>-17455353.789999992</v>
      </c>
    </row>
    <row r="40" spans="2:39" x14ac:dyDescent="0.25">
      <c r="B40" s="23" t="s">
        <v>55</v>
      </c>
      <c r="C40" s="214">
        <v>74.28</v>
      </c>
      <c r="D40" s="214">
        <v>64.23</v>
      </c>
      <c r="E40" s="214">
        <v>69.86</v>
      </c>
      <c r="F40" s="214">
        <v>72.73</v>
      </c>
      <c r="G40" s="214">
        <v>77.06</v>
      </c>
      <c r="H40" s="76">
        <f t="shared" si="16"/>
        <v>5.9535267427471394E-2</v>
      </c>
      <c r="I40" s="215">
        <f t="shared" si="11"/>
        <v>4.3299999999999983</v>
      </c>
      <c r="P40" s="23" t="s">
        <v>55</v>
      </c>
      <c r="Q40" s="214">
        <v>29.35</v>
      </c>
      <c r="R40" s="215">
        <v>43.18</v>
      </c>
      <c r="S40" s="215">
        <v>54</v>
      </c>
      <c r="T40" s="215">
        <v>56.56</v>
      </c>
      <c r="U40" s="215">
        <v>58.49</v>
      </c>
      <c r="V40" s="76">
        <f t="shared" si="12"/>
        <v>3.4123055162659011E-2</v>
      </c>
      <c r="W40" s="215">
        <f t="shared" si="13"/>
        <v>1.9299999999999997</v>
      </c>
      <c r="AE40" s="23" t="s">
        <v>55</v>
      </c>
      <c r="AF40" s="217">
        <v>12828760.219999999</v>
      </c>
      <c r="AG40" s="218">
        <v>20416665.23</v>
      </c>
      <c r="AH40" s="218">
        <v>24141003.859999999</v>
      </c>
      <c r="AI40" s="218">
        <v>26190289.780000001</v>
      </c>
      <c r="AJ40" s="218">
        <v>27172923.780000001</v>
      </c>
      <c r="AK40" s="76">
        <f t="shared" si="14"/>
        <v>3.7519019768554873E-2</v>
      </c>
      <c r="AL40" s="53">
        <f t="shared" si="15"/>
        <v>982634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3" t="s">
        <v>57</v>
      </c>
      <c r="C42" s="313"/>
      <c r="D42" s="313"/>
      <c r="E42" s="313"/>
      <c r="F42" s="313"/>
      <c r="G42" s="313"/>
      <c r="H42" s="313"/>
      <c r="I42" s="107"/>
      <c r="P42" s="107" t="s">
        <v>57</v>
      </c>
      <c r="Q42" s="107"/>
      <c r="R42" s="107"/>
      <c r="S42" s="107"/>
      <c r="T42" s="107"/>
      <c r="U42" s="107"/>
      <c r="V42" s="107"/>
      <c r="W42" s="107"/>
      <c r="AE42" s="107" t="s">
        <v>57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75" t="s">
        <v>171</v>
      </c>
      <c r="C43" s="275"/>
      <c r="D43" s="275"/>
      <c r="E43" s="275"/>
      <c r="F43" s="275"/>
      <c r="G43" s="275"/>
      <c r="H43" s="275"/>
      <c r="P43" s="275" t="s">
        <v>172</v>
      </c>
      <c r="Q43" s="275"/>
      <c r="R43" s="275"/>
      <c r="S43" s="275"/>
      <c r="T43" s="275"/>
      <c r="U43" s="275"/>
      <c r="V43" s="275"/>
      <c r="W43" s="275"/>
      <c r="AE43" s="314" t="s">
        <v>173</v>
      </c>
      <c r="AF43" s="314"/>
      <c r="AG43" s="314"/>
      <c r="AH43" s="314"/>
      <c r="AI43" s="314"/>
      <c r="AJ43" s="314"/>
      <c r="AK43" s="314"/>
      <c r="AL43" s="314"/>
      <c r="AM43" s="314"/>
    </row>
    <row r="44" spans="2:39" ht="24" customHeight="1" x14ac:dyDescent="0.25">
      <c r="B44" s="275" t="s">
        <v>174</v>
      </c>
      <c r="C44" s="275"/>
      <c r="D44" s="275"/>
      <c r="E44" s="275"/>
      <c r="F44" s="275"/>
      <c r="G44" s="275"/>
      <c r="H44" s="275"/>
      <c r="P44" s="315" t="s">
        <v>175</v>
      </c>
      <c r="Q44" s="315"/>
      <c r="R44" s="315"/>
      <c r="S44" s="315"/>
      <c r="T44" s="315"/>
      <c r="U44" s="315"/>
      <c r="V44" s="315"/>
      <c r="W44" s="315"/>
      <c r="AF44" s="122"/>
      <c r="AG44" s="122"/>
    </row>
  </sheetData>
  <mergeCells count="18">
    <mergeCell ref="AE27:AK27"/>
    <mergeCell ref="B5:N5"/>
    <mergeCell ref="P5:AB5"/>
    <mergeCell ref="AD5:AS5"/>
    <mergeCell ref="B21:N21"/>
    <mergeCell ref="P21:W21"/>
    <mergeCell ref="AD21:AT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669DB-D047-4447-BB99-5D007B5B08A7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236</v>
      </c>
      <c r="L5" s="92" t="s">
        <v>237</v>
      </c>
      <c r="M5" s="92" t="s">
        <v>238</v>
      </c>
      <c r="N5" s="92" t="s">
        <v>239</v>
      </c>
      <c r="O5" s="92" t="s">
        <v>240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2">
        <v>95.01</v>
      </c>
      <c r="D6" s="222">
        <v>99.07</v>
      </c>
      <c r="E6" s="222">
        <v>105.64</v>
      </c>
      <c r="F6" s="222">
        <v>114.04</v>
      </c>
      <c r="G6" s="222">
        <v>125.24</v>
      </c>
      <c r="H6" s="222">
        <v>132.82</v>
      </c>
      <c r="I6" s="95">
        <f t="shared" ref="I6:I51" si="0">IFERROR(H6/G6-1,"-")</f>
        <v>6.052379431491528E-2</v>
      </c>
      <c r="J6" s="222">
        <f t="shared" ref="J6:J51" si="1">IFERROR(H6-G6,"-")</f>
        <v>7.5799999999999983</v>
      </c>
      <c r="K6" s="223">
        <v>2016.89</v>
      </c>
      <c r="L6" s="223">
        <v>2248.5700000000002</v>
      </c>
      <c r="M6" s="223">
        <v>2381.91</v>
      </c>
      <c r="N6" s="223">
        <v>2531.2999999999993</v>
      </c>
      <c r="O6" s="223">
        <v>2838.6899999999996</v>
      </c>
      <c r="P6" s="95">
        <f t="shared" ref="P6:P51" si="2">IFERROR(O6/N6-1,"-")</f>
        <v>0.1214356259629441</v>
      </c>
      <c r="Q6" s="222">
        <f t="shared" ref="Q6:Q51" si="3">IFERROR(O6-N6,"-")</f>
        <v>307.39000000000033</v>
      </c>
    </row>
    <row r="7" spans="2:17" x14ac:dyDescent="0.25">
      <c r="B7" s="96" t="s">
        <v>62</v>
      </c>
      <c r="C7" s="224">
        <v>103.69</v>
      </c>
      <c r="D7" s="224">
        <v>107.45</v>
      </c>
      <c r="E7" s="224">
        <v>114.17</v>
      </c>
      <c r="F7" s="224">
        <v>123.63</v>
      </c>
      <c r="G7" s="224">
        <v>135.81</v>
      </c>
      <c r="H7" s="224">
        <v>143.28</v>
      </c>
      <c r="I7" s="98">
        <f t="shared" si="0"/>
        <v>5.5003313452617553E-2</v>
      </c>
      <c r="J7" s="224">
        <f t="shared" si="1"/>
        <v>7.4699999999999989</v>
      </c>
      <c r="K7" s="225">
        <v>93.56</v>
      </c>
      <c r="L7" s="225">
        <v>102.22</v>
      </c>
      <c r="M7" s="225">
        <v>110.27</v>
      </c>
      <c r="N7" s="225">
        <v>115.62</v>
      </c>
      <c r="O7" s="225">
        <v>129.53</v>
      </c>
      <c r="P7" s="98">
        <f t="shared" si="2"/>
        <v>0.12030790520671153</v>
      </c>
      <c r="Q7" s="224">
        <f t="shared" si="3"/>
        <v>13.909999999999997</v>
      </c>
    </row>
    <row r="8" spans="2:17" x14ac:dyDescent="0.25">
      <c r="B8" s="99" t="s">
        <v>63</v>
      </c>
      <c r="C8" s="226">
        <v>113.97</v>
      </c>
      <c r="D8" s="226">
        <v>117.1</v>
      </c>
      <c r="E8" s="226">
        <v>123.96</v>
      </c>
      <c r="F8" s="226">
        <v>133.49</v>
      </c>
      <c r="G8" s="226">
        <v>146.25</v>
      </c>
      <c r="H8" s="226">
        <v>154.19</v>
      </c>
      <c r="I8" s="100">
        <f t="shared" si="0"/>
        <v>5.4290598290598346E-2</v>
      </c>
      <c r="J8" s="226">
        <f t="shared" si="1"/>
        <v>7.9399999999999977</v>
      </c>
      <c r="K8" s="227">
        <v>100.8</v>
      </c>
      <c r="L8" s="227">
        <v>109.95</v>
      </c>
      <c r="M8" s="227">
        <v>118.34</v>
      </c>
      <c r="N8" s="227">
        <v>124.12</v>
      </c>
      <c r="O8" s="227">
        <v>139.44999999999999</v>
      </c>
      <c r="P8" s="100">
        <f t="shared" si="2"/>
        <v>0.12350950692877838</v>
      </c>
      <c r="Q8" s="226">
        <f t="shared" si="3"/>
        <v>15.329999999999984</v>
      </c>
    </row>
    <row r="9" spans="2:17" x14ac:dyDescent="0.25">
      <c r="B9" s="99" t="s">
        <v>70</v>
      </c>
      <c r="C9" s="226">
        <v>59.3</v>
      </c>
      <c r="D9" s="226">
        <v>59.54</v>
      </c>
      <c r="E9" s="226">
        <v>65.25</v>
      </c>
      <c r="F9" s="226">
        <v>72.2</v>
      </c>
      <c r="G9" s="226">
        <v>79.78</v>
      </c>
      <c r="H9" s="226">
        <v>84.79</v>
      </c>
      <c r="I9" s="100">
        <f t="shared" si="0"/>
        <v>6.2797693657558273E-2</v>
      </c>
      <c r="J9" s="226">
        <f t="shared" si="1"/>
        <v>5.0100000000000051</v>
      </c>
      <c r="K9" s="227">
        <v>53.93</v>
      </c>
      <c r="L9" s="227">
        <v>58.18</v>
      </c>
      <c r="M9" s="227">
        <v>63.87</v>
      </c>
      <c r="N9" s="227">
        <v>68.12</v>
      </c>
      <c r="O9" s="227">
        <v>72.790000000000006</v>
      </c>
      <c r="P9" s="100">
        <f t="shared" si="2"/>
        <v>6.855549031121555E-2</v>
      </c>
      <c r="Q9" s="226">
        <f t="shared" si="3"/>
        <v>4.6700000000000017</v>
      </c>
    </row>
    <row r="10" spans="2:17" x14ac:dyDescent="0.25">
      <c r="B10" s="96" t="s">
        <v>65</v>
      </c>
      <c r="C10" s="224">
        <v>69.31</v>
      </c>
      <c r="D10" s="224">
        <v>67.12</v>
      </c>
      <c r="E10" s="224">
        <v>73.209999999999994</v>
      </c>
      <c r="F10" s="224">
        <v>78.930000000000007</v>
      </c>
      <c r="G10" s="224">
        <v>86.93</v>
      </c>
      <c r="H10" s="224">
        <v>96.43</v>
      </c>
      <c r="I10" s="98">
        <f t="shared" si="0"/>
        <v>0.10928333141608193</v>
      </c>
      <c r="J10" s="224">
        <f t="shared" si="1"/>
        <v>9.5</v>
      </c>
      <c r="K10" s="225">
        <v>62</v>
      </c>
      <c r="L10" s="225">
        <v>61.19</v>
      </c>
      <c r="M10" s="225">
        <v>72.44</v>
      </c>
      <c r="N10" s="225">
        <v>78.62</v>
      </c>
      <c r="O10" s="225">
        <v>80.8</v>
      </c>
      <c r="P10" s="98">
        <f t="shared" si="2"/>
        <v>2.772831340625781E-2</v>
      </c>
      <c r="Q10" s="224">
        <f t="shared" si="3"/>
        <v>2.1799999999999926</v>
      </c>
    </row>
    <row r="11" spans="2:17" x14ac:dyDescent="0.25">
      <c r="B11" s="93" t="s">
        <v>46</v>
      </c>
      <c r="C11" s="228">
        <v>119.42</v>
      </c>
      <c r="D11" s="228">
        <v>126.49</v>
      </c>
      <c r="E11" s="228">
        <v>131.02000000000001</v>
      </c>
      <c r="F11" s="228">
        <v>138.91</v>
      </c>
      <c r="G11" s="228">
        <v>151.52000000000001</v>
      </c>
      <c r="H11" s="228">
        <v>159.22</v>
      </c>
      <c r="I11" s="102">
        <f t="shared" si="0"/>
        <v>5.081837381203802E-2</v>
      </c>
      <c r="J11" s="228">
        <f t="shared" si="1"/>
        <v>7.6999999999999886</v>
      </c>
      <c r="K11" s="229">
        <v>108.31</v>
      </c>
      <c r="L11" s="229">
        <v>112.07</v>
      </c>
      <c r="M11" s="229">
        <v>120.74</v>
      </c>
      <c r="N11" s="229">
        <v>123.41</v>
      </c>
      <c r="O11" s="229">
        <v>138.72999999999999</v>
      </c>
      <c r="P11" s="102">
        <f t="shared" si="2"/>
        <v>0.12413904869945713</v>
      </c>
      <c r="Q11" s="228">
        <f t="shared" si="3"/>
        <v>15.319999999999993</v>
      </c>
    </row>
    <row r="12" spans="2:17" x14ac:dyDescent="0.25">
      <c r="B12" s="96" t="s">
        <v>62</v>
      </c>
      <c r="C12" s="224">
        <v>130.44999999999999</v>
      </c>
      <c r="D12" s="224">
        <v>134.97</v>
      </c>
      <c r="E12" s="224">
        <v>140.36000000000001</v>
      </c>
      <c r="F12" s="224">
        <v>150.29</v>
      </c>
      <c r="G12" s="224">
        <v>166.01</v>
      </c>
      <c r="H12" s="224">
        <v>174.46</v>
      </c>
      <c r="I12" s="98">
        <f t="shared" si="0"/>
        <v>5.0900548159749537E-2</v>
      </c>
      <c r="J12" s="224">
        <f t="shared" si="1"/>
        <v>8.4500000000000171</v>
      </c>
      <c r="K12" s="225">
        <v>114.25</v>
      </c>
      <c r="L12" s="225">
        <v>121.58</v>
      </c>
      <c r="M12" s="225">
        <v>131.06</v>
      </c>
      <c r="N12" s="225">
        <v>134.24</v>
      </c>
      <c r="O12" s="225">
        <v>150.6</v>
      </c>
      <c r="P12" s="98">
        <f t="shared" si="2"/>
        <v>0.12187127532777109</v>
      </c>
      <c r="Q12" s="224">
        <f t="shared" si="3"/>
        <v>16.359999999999985</v>
      </c>
    </row>
    <row r="13" spans="2:17" x14ac:dyDescent="0.25">
      <c r="B13" s="99" t="s">
        <v>63</v>
      </c>
      <c r="C13" s="226">
        <v>138.85</v>
      </c>
      <c r="D13" s="226">
        <v>143.38999999999999</v>
      </c>
      <c r="E13" s="226">
        <v>150.34</v>
      </c>
      <c r="F13" s="226">
        <v>160.88</v>
      </c>
      <c r="G13" s="226">
        <v>176.82</v>
      </c>
      <c r="H13" s="226">
        <v>186.36</v>
      </c>
      <c r="I13" s="100">
        <f t="shared" si="0"/>
        <v>5.3953172718018472E-2</v>
      </c>
      <c r="J13" s="226">
        <f t="shared" si="1"/>
        <v>9.5400000000000205</v>
      </c>
      <c r="K13" s="227">
        <v>121.39</v>
      </c>
      <c r="L13" s="227">
        <v>129.54</v>
      </c>
      <c r="M13" s="227">
        <v>139.09</v>
      </c>
      <c r="N13" s="227">
        <v>143.36000000000001</v>
      </c>
      <c r="O13" s="227">
        <v>158.69</v>
      </c>
      <c r="P13" s="100">
        <f t="shared" si="2"/>
        <v>0.10693359374999978</v>
      </c>
      <c r="Q13" s="226">
        <f t="shared" si="3"/>
        <v>15.329999999999984</v>
      </c>
    </row>
    <row r="14" spans="2:17" x14ac:dyDescent="0.25">
      <c r="B14" s="99" t="s">
        <v>70</v>
      </c>
      <c r="C14" s="226">
        <v>65.55</v>
      </c>
      <c r="D14" s="226">
        <v>60.97</v>
      </c>
      <c r="E14" s="226">
        <v>62.16</v>
      </c>
      <c r="F14" s="226">
        <v>62.3</v>
      </c>
      <c r="G14" s="226">
        <v>64.11</v>
      </c>
      <c r="H14" s="226">
        <v>71.02</v>
      </c>
      <c r="I14" s="100">
        <f t="shared" si="0"/>
        <v>0.10778349711433477</v>
      </c>
      <c r="J14" s="226">
        <f t="shared" si="1"/>
        <v>6.9099999999999966</v>
      </c>
      <c r="K14" s="227">
        <v>48.12</v>
      </c>
      <c r="L14" s="227">
        <v>49.27</v>
      </c>
      <c r="M14" s="227">
        <v>51.81</v>
      </c>
      <c r="N14" s="227">
        <v>55.62</v>
      </c>
      <c r="O14" s="227">
        <v>75.790000000000006</v>
      </c>
      <c r="P14" s="100">
        <f t="shared" si="2"/>
        <v>0.36263933836749396</v>
      </c>
      <c r="Q14" s="226">
        <f t="shared" si="3"/>
        <v>20.170000000000009</v>
      </c>
    </row>
    <row r="15" spans="2:17" x14ac:dyDescent="0.25">
      <c r="B15" s="96" t="s">
        <v>65</v>
      </c>
      <c r="C15" s="224">
        <v>76.66</v>
      </c>
      <c r="D15" s="224">
        <v>74.13</v>
      </c>
      <c r="E15" s="224">
        <v>78.930000000000007</v>
      </c>
      <c r="F15" s="224">
        <v>83.06</v>
      </c>
      <c r="G15" s="224">
        <v>86.47</v>
      </c>
      <c r="H15" s="224">
        <v>96.49</v>
      </c>
      <c r="I15" s="98">
        <f t="shared" si="0"/>
        <v>0.11587833930843061</v>
      </c>
      <c r="J15" s="224">
        <f t="shared" si="1"/>
        <v>10.019999999999996</v>
      </c>
      <c r="K15" s="225">
        <v>72.819999999999993</v>
      </c>
      <c r="L15" s="225">
        <v>61.59</v>
      </c>
      <c r="M15" s="225">
        <v>71.89</v>
      </c>
      <c r="N15" s="225">
        <v>74.7</v>
      </c>
      <c r="O15" s="225">
        <v>81.59</v>
      </c>
      <c r="P15" s="98">
        <f t="shared" si="2"/>
        <v>9.223560910307893E-2</v>
      </c>
      <c r="Q15" s="224">
        <f t="shared" si="3"/>
        <v>6.8900000000000006</v>
      </c>
    </row>
    <row r="16" spans="2:17" x14ac:dyDescent="0.25">
      <c r="B16" s="93" t="s">
        <v>54</v>
      </c>
      <c r="C16" s="228">
        <v>102.24</v>
      </c>
      <c r="D16" s="228">
        <v>98.71</v>
      </c>
      <c r="E16" s="228">
        <v>114.5</v>
      </c>
      <c r="F16" s="228">
        <v>129.22</v>
      </c>
      <c r="G16" s="228">
        <v>138.65</v>
      </c>
      <c r="H16" s="228">
        <v>118.46</v>
      </c>
      <c r="I16" s="102">
        <f t="shared" si="0"/>
        <v>-0.1456184637576633</v>
      </c>
      <c r="J16" s="228">
        <f t="shared" si="1"/>
        <v>-20.190000000000012</v>
      </c>
      <c r="K16" s="229">
        <v>95.86</v>
      </c>
      <c r="L16" s="229">
        <v>113.97</v>
      </c>
      <c r="M16" s="229">
        <v>122.94</v>
      </c>
      <c r="N16" s="229">
        <v>91.08</v>
      </c>
      <c r="O16" s="229">
        <v>119.27</v>
      </c>
      <c r="P16" s="102">
        <f t="shared" si="2"/>
        <v>0.30950812472551603</v>
      </c>
      <c r="Q16" s="228">
        <f t="shared" si="3"/>
        <v>28.189999999999998</v>
      </c>
    </row>
    <row r="17" spans="2:17" x14ac:dyDescent="0.25">
      <c r="B17" s="96" t="s">
        <v>62</v>
      </c>
      <c r="C17" s="224">
        <v>108.14</v>
      </c>
      <c r="D17" s="224">
        <v>104.52</v>
      </c>
      <c r="E17" s="224">
        <v>121.1</v>
      </c>
      <c r="F17" s="224">
        <v>138.26</v>
      </c>
      <c r="G17" s="224">
        <v>145.62</v>
      </c>
      <c r="H17" s="224">
        <v>121.32</v>
      </c>
      <c r="I17" s="98">
        <f t="shared" si="0"/>
        <v>-0.16687268232385666</v>
      </c>
      <c r="J17" s="224">
        <f t="shared" si="1"/>
        <v>-24.300000000000011</v>
      </c>
      <c r="K17" s="225">
        <v>101.74</v>
      </c>
      <c r="L17" s="225">
        <v>120.85</v>
      </c>
      <c r="M17" s="225">
        <v>130.04</v>
      </c>
      <c r="N17" s="225">
        <v>93.36</v>
      </c>
      <c r="O17" s="225">
        <v>125.7</v>
      </c>
      <c r="P17" s="98">
        <f t="shared" si="2"/>
        <v>0.34640102827763508</v>
      </c>
      <c r="Q17" s="224">
        <f t="shared" si="3"/>
        <v>32.340000000000003</v>
      </c>
    </row>
    <row r="18" spans="2:17" x14ac:dyDescent="0.25">
      <c r="B18" s="99" t="s">
        <v>68</v>
      </c>
      <c r="C18" s="226">
        <v>0</v>
      </c>
      <c r="D18" s="226">
        <v>111.35</v>
      </c>
      <c r="E18" s="226">
        <v>128.75</v>
      </c>
      <c r="F18" s="226">
        <v>147.52000000000001</v>
      </c>
      <c r="G18" s="226">
        <v>153.44</v>
      </c>
      <c r="H18" s="226">
        <v>124</v>
      </c>
      <c r="I18" s="100">
        <f t="shared" si="0"/>
        <v>-0.19186652763295098</v>
      </c>
      <c r="J18" s="226">
        <f t="shared" si="1"/>
        <v>-29.439999999999998</v>
      </c>
      <c r="K18" s="227">
        <v>109.9</v>
      </c>
      <c r="L18" s="227">
        <v>126.67</v>
      </c>
      <c r="M18" s="227">
        <v>137.72</v>
      </c>
      <c r="N18" s="227">
        <v>90.94</v>
      </c>
      <c r="O18" s="227">
        <v>131.97</v>
      </c>
      <c r="P18" s="100">
        <f t="shared" si="2"/>
        <v>0.45117659995601489</v>
      </c>
      <c r="Q18" s="226">
        <f t="shared" si="3"/>
        <v>41.03</v>
      </c>
    </row>
    <row r="19" spans="2:17" x14ac:dyDescent="0.25">
      <c r="B19" s="99" t="s">
        <v>179</v>
      </c>
      <c r="C19" s="226">
        <v>0</v>
      </c>
      <c r="D19" s="226">
        <v>79.67</v>
      </c>
      <c r="E19" s="226">
        <v>92.67</v>
      </c>
      <c r="F19" s="226">
        <v>101.68</v>
      </c>
      <c r="G19" s="226">
        <v>114.46</v>
      </c>
      <c r="H19" s="226">
        <v>110.64</v>
      </c>
      <c r="I19" s="100">
        <f t="shared" si="0"/>
        <v>-3.3374104490651701E-2</v>
      </c>
      <c r="J19" s="226">
        <f t="shared" si="1"/>
        <v>-3.8199999999999932</v>
      </c>
      <c r="K19" s="227">
        <v>74.56</v>
      </c>
      <c r="L19" s="227">
        <v>99.77</v>
      </c>
      <c r="M19" s="227">
        <v>99.71</v>
      </c>
      <c r="N19" s="227">
        <v>103.12</v>
      </c>
      <c r="O19" s="227">
        <v>100.6</v>
      </c>
      <c r="P19" s="100">
        <f t="shared" si="2"/>
        <v>-2.4437548487199479E-2</v>
      </c>
      <c r="Q19" s="226">
        <f t="shared" si="3"/>
        <v>-2.5200000000000102</v>
      </c>
    </row>
    <row r="20" spans="2:17" x14ac:dyDescent="0.25">
      <c r="B20" s="96" t="s">
        <v>65</v>
      </c>
      <c r="C20" s="224">
        <v>76.39</v>
      </c>
      <c r="D20" s="224">
        <v>66.930000000000007</v>
      </c>
      <c r="E20" s="224">
        <v>72.900000000000006</v>
      </c>
      <c r="F20" s="224">
        <v>77.459999999999994</v>
      </c>
      <c r="G20" s="224">
        <v>94.86</v>
      </c>
      <c r="H20" s="224">
        <v>101.95</v>
      </c>
      <c r="I20" s="98">
        <f t="shared" si="0"/>
        <v>7.4741724646848029E-2</v>
      </c>
      <c r="J20" s="224">
        <f t="shared" si="1"/>
        <v>7.0900000000000034</v>
      </c>
      <c r="K20" s="225">
        <v>42.61</v>
      </c>
      <c r="L20" s="225">
        <v>59.51</v>
      </c>
      <c r="M20" s="225">
        <v>68.319999999999993</v>
      </c>
      <c r="N20" s="225">
        <v>74.400000000000006</v>
      </c>
      <c r="O20" s="225">
        <v>68.33</v>
      </c>
      <c r="P20" s="98">
        <f t="shared" si="2"/>
        <v>-8.1586021505376416E-2</v>
      </c>
      <c r="Q20" s="224">
        <f t="shared" si="3"/>
        <v>-6.0700000000000074</v>
      </c>
    </row>
    <row r="21" spans="2:17" x14ac:dyDescent="0.25">
      <c r="B21" s="93" t="s">
        <v>48</v>
      </c>
      <c r="C21" s="228">
        <v>70.819999999999993</v>
      </c>
      <c r="D21" s="228">
        <v>66.41</v>
      </c>
      <c r="E21" s="228">
        <v>77.45</v>
      </c>
      <c r="F21" s="228">
        <v>80.180000000000007</v>
      </c>
      <c r="G21" s="228">
        <v>87.94</v>
      </c>
      <c r="H21" s="228">
        <v>99.82</v>
      </c>
      <c r="I21" s="102">
        <f t="shared" si="0"/>
        <v>0.1350921082556289</v>
      </c>
      <c r="J21" s="228">
        <f t="shared" si="1"/>
        <v>11.879999999999995</v>
      </c>
      <c r="K21" s="229">
        <v>66.709999999999994</v>
      </c>
      <c r="L21" s="229">
        <v>58.18</v>
      </c>
      <c r="M21" s="229">
        <v>76.709999999999994</v>
      </c>
      <c r="N21" s="229">
        <v>85.07</v>
      </c>
      <c r="O21" s="229">
        <v>75.83</v>
      </c>
      <c r="P21" s="102">
        <f t="shared" si="2"/>
        <v>-0.10861643352533201</v>
      </c>
      <c r="Q21" s="228">
        <f t="shared" si="3"/>
        <v>-9.2399999999999949</v>
      </c>
    </row>
    <row r="22" spans="2:17" x14ac:dyDescent="0.25">
      <c r="B22" s="96" t="s">
        <v>62</v>
      </c>
      <c r="C22" s="224">
        <v>68.510000000000005</v>
      </c>
      <c r="D22" s="224">
        <v>66.41</v>
      </c>
      <c r="E22" s="224">
        <v>77.510000000000005</v>
      </c>
      <c r="F22" s="224">
        <v>80.36</v>
      </c>
      <c r="G22" s="224">
        <v>88.03</v>
      </c>
      <c r="H22" s="224">
        <v>99.96</v>
      </c>
      <c r="I22" s="98">
        <f t="shared" si="0"/>
        <v>0.13552198114279213</v>
      </c>
      <c r="J22" s="224">
        <f t="shared" si="1"/>
        <v>11.929999999999993</v>
      </c>
      <c r="K22" s="225">
        <v>66.709999999999994</v>
      </c>
      <c r="L22" s="225">
        <v>57.99</v>
      </c>
      <c r="M22" s="225">
        <v>76.84</v>
      </c>
      <c r="N22" s="225">
        <v>85.03</v>
      </c>
      <c r="O22" s="225">
        <v>75.900000000000006</v>
      </c>
      <c r="P22" s="98">
        <f t="shared" si="2"/>
        <v>-0.10737386804657179</v>
      </c>
      <c r="Q22" s="224">
        <f t="shared" si="3"/>
        <v>-9.1299999999999955</v>
      </c>
    </row>
    <row r="23" spans="2:17" x14ac:dyDescent="0.25">
      <c r="B23" s="96" t="s">
        <v>65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98" t="str">
        <f t="shared" si="0"/>
        <v>-</v>
      </c>
      <c r="J23" s="224">
        <f t="shared" si="1"/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98" t="str">
        <f t="shared" si="2"/>
        <v>-</v>
      </c>
      <c r="Q23" s="224">
        <f t="shared" si="3"/>
        <v>0</v>
      </c>
    </row>
    <row r="24" spans="2:17" x14ac:dyDescent="0.25">
      <c r="B24" s="93" t="s">
        <v>49</v>
      </c>
      <c r="C24" s="228">
        <v>134.75</v>
      </c>
      <c r="D24" s="228">
        <v>154.08000000000001</v>
      </c>
      <c r="E24" s="228">
        <v>185.18</v>
      </c>
      <c r="F24" s="228">
        <v>211.21</v>
      </c>
      <c r="G24" s="228">
        <v>199.41</v>
      </c>
      <c r="H24" s="228">
        <v>220.58</v>
      </c>
      <c r="I24" s="102">
        <f t="shared" si="0"/>
        <v>0.10616318138508607</v>
      </c>
      <c r="J24" s="228">
        <f t="shared" si="1"/>
        <v>21.170000000000016</v>
      </c>
      <c r="K24" s="229">
        <v>104.86</v>
      </c>
      <c r="L24" s="229">
        <v>153.51</v>
      </c>
      <c r="M24" s="229">
        <v>130.86000000000001</v>
      </c>
      <c r="N24" s="229">
        <v>161.69999999999999</v>
      </c>
      <c r="O24" s="229">
        <v>172.54</v>
      </c>
      <c r="P24" s="102">
        <f t="shared" si="2"/>
        <v>6.7037724180581293E-2</v>
      </c>
      <c r="Q24" s="228">
        <f t="shared" si="3"/>
        <v>10.840000000000003</v>
      </c>
    </row>
    <row r="25" spans="2:17" x14ac:dyDescent="0.25">
      <c r="B25" s="96" t="s">
        <v>62</v>
      </c>
      <c r="C25" s="224">
        <v>134.66999999999999</v>
      </c>
      <c r="D25" s="224">
        <v>151.52000000000001</v>
      </c>
      <c r="E25" s="224">
        <v>180.18</v>
      </c>
      <c r="F25" s="224">
        <v>206.52</v>
      </c>
      <c r="G25" s="224">
        <v>205.17</v>
      </c>
      <c r="H25" s="224">
        <v>231.5</v>
      </c>
      <c r="I25" s="98">
        <f t="shared" si="0"/>
        <v>0.12833260223229526</v>
      </c>
      <c r="J25" s="224">
        <f t="shared" si="1"/>
        <v>26.330000000000013</v>
      </c>
      <c r="K25" s="225">
        <v>100.03</v>
      </c>
      <c r="L25" s="225">
        <v>149.26</v>
      </c>
      <c r="M25" s="225">
        <v>130.86000000000001</v>
      </c>
      <c r="N25" s="225">
        <v>167.18</v>
      </c>
      <c r="O25" s="225">
        <v>176.74</v>
      </c>
      <c r="P25" s="98">
        <f t="shared" si="2"/>
        <v>5.7183873669099272E-2</v>
      </c>
      <c r="Q25" s="224">
        <f t="shared" si="3"/>
        <v>9.5600000000000023</v>
      </c>
    </row>
    <row r="26" spans="2:17" x14ac:dyDescent="0.25">
      <c r="B26" s="99" t="s">
        <v>63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100" t="str">
        <f t="shared" si="0"/>
        <v>-</v>
      </c>
      <c r="J26" s="226">
        <f t="shared" si="1"/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100" t="str">
        <f t="shared" si="2"/>
        <v>-</v>
      </c>
      <c r="Q26" s="226">
        <f t="shared" si="3"/>
        <v>0</v>
      </c>
    </row>
    <row r="27" spans="2:17" x14ac:dyDescent="0.25">
      <c r="B27" s="99" t="s">
        <v>70</v>
      </c>
      <c r="C27" s="226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100" t="str">
        <f t="shared" si="0"/>
        <v>-</v>
      </c>
      <c r="J27" s="226">
        <f t="shared" si="1"/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100" t="str">
        <f t="shared" si="2"/>
        <v>-</v>
      </c>
      <c r="Q27" s="226">
        <f t="shared" si="3"/>
        <v>0</v>
      </c>
    </row>
    <row r="28" spans="2:17" x14ac:dyDescent="0.25">
      <c r="B28" s="93" t="s">
        <v>50</v>
      </c>
      <c r="C28" s="228">
        <v>53.52</v>
      </c>
      <c r="D28" s="228">
        <v>51.25</v>
      </c>
      <c r="E28" s="228">
        <v>59.12</v>
      </c>
      <c r="F28" s="228">
        <v>65.930000000000007</v>
      </c>
      <c r="G28" s="228">
        <v>74.61</v>
      </c>
      <c r="H28" s="228">
        <v>82.59</v>
      </c>
      <c r="I28" s="102">
        <f t="shared" si="0"/>
        <v>0.1069561720948935</v>
      </c>
      <c r="J28" s="228">
        <f t="shared" si="1"/>
        <v>7.980000000000004</v>
      </c>
      <c r="K28" s="229">
        <v>46.88</v>
      </c>
      <c r="L28" s="229">
        <v>54.44</v>
      </c>
      <c r="M28" s="229">
        <v>58.54</v>
      </c>
      <c r="N28" s="229">
        <v>66.95</v>
      </c>
      <c r="O28" s="229">
        <v>78.36</v>
      </c>
      <c r="P28" s="102">
        <f t="shared" si="2"/>
        <v>0.17042569081404024</v>
      </c>
      <c r="Q28" s="228">
        <f t="shared" si="3"/>
        <v>11.409999999999997</v>
      </c>
    </row>
    <row r="29" spans="2:17" x14ac:dyDescent="0.25">
      <c r="B29" s="96" t="s">
        <v>62</v>
      </c>
      <c r="C29" s="224">
        <v>56.97</v>
      </c>
      <c r="D29" s="224">
        <v>54.03</v>
      </c>
      <c r="E29" s="224">
        <v>62.9</v>
      </c>
      <c r="F29" s="224">
        <v>70.19</v>
      </c>
      <c r="G29" s="224">
        <v>78.77</v>
      </c>
      <c r="H29" s="224">
        <v>88.12</v>
      </c>
      <c r="I29" s="98">
        <f t="shared" si="0"/>
        <v>0.11870001269518871</v>
      </c>
      <c r="J29" s="224">
        <f t="shared" si="1"/>
        <v>9.3500000000000085</v>
      </c>
      <c r="K29" s="225">
        <v>49.86</v>
      </c>
      <c r="L29" s="225">
        <v>58.2</v>
      </c>
      <c r="M29" s="225">
        <v>61.51</v>
      </c>
      <c r="N29" s="225">
        <v>71.97</v>
      </c>
      <c r="O29" s="225">
        <v>83.64</v>
      </c>
      <c r="P29" s="98">
        <f t="shared" si="2"/>
        <v>0.16215089620675283</v>
      </c>
      <c r="Q29" s="224">
        <f t="shared" si="3"/>
        <v>11.670000000000002</v>
      </c>
    </row>
    <row r="30" spans="2:17" x14ac:dyDescent="0.25">
      <c r="B30" s="99" t="s">
        <v>63</v>
      </c>
      <c r="C30" s="226">
        <v>59.93</v>
      </c>
      <c r="D30" s="226">
        <v>57.07</v>
      </c>
      <c r="E30" s="226">
        <v>65.52</v>
      </c>
      <c r="F30" s="226">
        <v>73.069999999999993</v>
      </c>
      <c r="G30" s="226">
        <v>81.81</v>
      </c>
      <c r="H30" s="226">
        <v>92.23</v>
      </c>
      <c r="I30" s="100">
        <f t="shared" si="0"/>
        <v>0.12736829238479408</v>
      </c>
      <c r="J30" s="226">
        <f t="shared" si="1"/>
        <v>10.420000000000002</v>
      </c>
      <c r="K30" s="227">
        <v>51.38</v>
      </c>
      <c r="L30" s="227">
        <v>60.53</v>
      </c>
      <c r="M30" s="227">
        <v>63.9</v>
      </c>
      <c r="N30" s="227">
        <v>75.59</v>
      </c>
      <c r="O30" s="227">
        <v>89.54</v>
      </c>
      <c r="P30" s="100">
        <f t="shared" si="2"/>
        <v>0.18454822066410914</v>
      </c>
      <c r="Q30" s="226">
        <f t="shared" si="3"/>
        <v>13.950000000000003</v>
      </c>
    </row>
    <row r="31" spans="2:17" x14ac:dyDescent="0.25">
      <c r="B31" s="99" t="s">
        <v>70</v>
      </c>
      <c r="C31" s="226">
        <v>42.61</v>
      </c>
      <c r="D31" s="226">
        <v>41.43</v>
      </c>
      <c r="E31" s="226">
        <v>46.25</v>
      </c>
      <c r="F31" s="226">
        <v>50.85</v>
      </c>
      <c r="G31" s="226">
        <v>58.4</v>
      </c>
      <c r="H31" s="226">
        <v>61.07</v>
      </c>
      <c r="I31" s="100">
        <f t="shared" si="0"/>
        <v>4.5719178082191725E-2</v>
      </c>
      <c r="J31" s="226">
        <f t="shared" si="1"/>
        <v>2.6700000000000017</v>
      </c>
      <c r="K31" s="227">
        <v>38.99</v>
      </c>
      <c r="L31" s="227">
        <v>43.24</v>
      </c>
      <c r="M31" s="227">
        <v>45.79</v>
      </c>
      <c r="N31" s="227">
        <v>49.31</v>
      </c>
      <c r="O31" s="227">
        <v>46.93</v>
      </c>
      <c r="P31" s="100">
        <f t="shared" si="2"/>
        <v>-4.8266071790711851E-2</v>
      </c>
      <c r="Q31" s="226">
        <f t="shared" si="3"/>
        <v>-2.3800000000000026</v>
      </c>
    </row>
    <row r="32" spans="2:17" x14ac:dyDescent="0.25">
      <c r="B32" s="96" t="s">
        <v>65</v>
      </c>
      <c r="C32" s="224">
        <v>43.27</v>
      </c>
      <c r="D32" s="224">
        <v>41.41</v>
      </c>
      <c r="E32" s="224">
        <v>43.49</v>
      </c>
      <c r="F32" s="224">
        <v>48.39</v>
      </c>
      <c r="G32" s="224">
        <v>55.81</v>
      </c>
      <c r="H32" s="224">
        <v>59.46</v>
      </c>
      <c r="I32" s="98">
        <f t="shared" si="0"/>
        <v>6.540046586633208E-2</v>
      </c>
      <c r="J32" s="224">
        <f t="shared" si="1"/>
        <v>3.6499999999999986</v>
      </c>
      <c r="K32" s="225">
        <v>33.19</v>
      </c>
      <c r="L32" s="225">
        <v>37.479999999999997</v>
      </c>
      <c r="M32" s="225">
        <v>43.95</v>
      </c>
      <c r="N32" s="225">
        <v>46.29</v>
      </c>
      <c r="O32" s="225">
        <v>54.29</v>
      </c>
      <c r="P32" s="98">
        <f t="shared" si="2"/>
        <v>0.17282350399654356</v>
      </c>
      <c r="Q32" s="224">
        <f t="shared" si="3"/>
        <v>8</v>
      </c>
    </row>
    <row r="33" spans="2:17" x14ac:dyDescent="0.25">
      <c r="B33" s="93" t="s">
        <v>51</v>
      </c>
      <c r="C33" s="228">
        <v>86.79</v>
      </c>
      <c r="D33" s="228">
        <v>84.44</v>
      </c>
      <c r="E33" s="228">
        <v>89.45</v>
      </c>
      <c r="F33" s="228">
        <v>98.5</v>
      </c>
      <c r="G33" s="228">
        <v>108.5</v>
      </c>
      <c r="H33" s="228">
        <v>115.69</v>
      </c>
      <c r="I33" s="102">
        <f t="shared" si="0"/>
        <v>6.6267281105990783E-2</v>
      </c>
      <c r="J33" s="228">
        <f t="shared" si="1"/>
        <v>7.1899999999999977</v>
      </c>
      <c r="K33" s="229">
        <v>82.54</v>
      </c>
      <c r="L33" s="229">
        <v>86.96</v>
      </c>
      <c r="M33" s="229">
        <v>99.78</v>
      </c>
      <c r="N33" s="229">
        <v>106.08</v>
      </c>
      <c r="O33" s="229">
        <v>106.92</v>
      </c>
      <c r="P33" s="102">
        <f t="shared" si="2"/>
        <v>7.9185520361990669E-3</v>
      </c>
      <c r="Q33" s="228">
        <f t="shared" si="3"/>
        <v>0.84000000000000341</v>
      </c>
    </row>
    <row r="34" spans="2:17" x14ac:dyDescent="0.25">
      <c r="B34" s="96" t="s">
        <v>62</v>
      </c>
      <c r="C34" s="224">
        <v>86.79</v>
      </c>
      <c r="D34" s="224">
        <v>84.44</v>
      </c>
      <c r="E34" s="224">
        <v>89.45</v>
      </c>
      <c r="F34" s="224">
        <v>97.58</v>
      </c>
      <c r="G34" s="224">
        <v>108.5</v>
      </c>
      <c r="H34" s="224">
        <v>115.69</v>
      </c>
      <c r="I34" s="98">
        <f t="shared" si="0"/>
        <v>6.6267281105990783E-2</v>
      </c>
      <c r="J34" s="224">
        <f t="shared" si="1"/>
        <v>7.1899999999999977</v>
      </c>
      <c r="K34" s="225">
        <v>82.54</v>
      </c>
      <c r="L34" s="225">
        <v>86.96</v>
      </c>
      <c r="M34" s="225">
        <v>99.78</v>
      </c>
      <c r="N34" s="225">
        <v>106.08</v>
      </c>
      <c r="O34" s="225">
        <v>106.92</v>
      </c>
      <c r="P34" s="98">
        <f t="shared" si="2"/>
        <v>7.9185520361990669E-3</v>
      </c>
      <c r="Q34" s="224">
        <f t="shared" si="3"/>
        <v>0.84000000000000341</v>
      </c>
    </row>
    <row r="35" spans="2:17" x14ac:dyDescent="0.25">
      <c r="B35" s="93" t="s">
        <v>52</v>
      </c>
      <c r="C35" s="228">
        <v>106.13</v>
      </c>
      <c r="D35" s="228">
        <v>125.31</v>
      </c>
      <c r="E35" s="228">
        <v>128.21</v>
      </c>
      <c r="F35" s="228">
        <v>149.08000000000001</v>
      </c>
      <c r="G35" s="228">
        <v>167.62</v>
      </c>
      <c r="H35" s="228">
        <v>191.89</v>
      </c>
      <c r="I35" s="102">
        <f t="shared" si="0"/>
        <v>0.14479179095573302</v>
      </c>
      <c r="J35" s="228">
        <f t="shared" si="1"/>
        <v>24.269999999999982</v>
      </c>
      <c r="K35" s="229">
        <v>110.06</v>
      </c>
      <c r="L35" s="229">
        <v>137.72</v>
      </c>
      <c r="M35" s="229">
        <v>134.81</v>
      </c>
      <c r="N35" s="229">
        <v>156.78</v>
      </c>
      <c r="O35" s="229">
        <v>185.71</v>
      </c>
      <c r="P35" s="102">
        <f t="shared" si="2"/>
        <v>0.18452608751116228</v>
      </c>
      <c r="Q35" s="228">
        <f t="shared" si="3"/>
        <v>28.930000000000007</v>
      </c>
    </row>
    <row r="36" spans="2:17" x14ac:dyDescent="0.25">
      <c r="B36" s="96" t="s">
        <v>62</v>
      </c>
      <c r="C36" s="224">
        <v>133.72</v>
      </c>
      <c r="D36" s="224">
        <v>131.41999999999999</v>
      </c>
      <c r="E36" s="224">
        <v>137.6</v>
      </c>
      <c r="F36" s="224">
        <v>157.52000000000001</v>
      </c>
      <c r="G36" s="224">
        <v>177.79</v>
      </c>
      <c r="H36" s="224">
        <v>204.84</v>
      </c>
      <c r="I36" s="98">
        <f t="shared" si="0"/>
        <v>0.15214578997693917</v>
      </c>
      <c r="J36" s="224">
        <f t="shared" si="1"/>
        <v>27.050000000000011</v>
      </c>
      <c r="K36" s="225">
        <v>121.74</v>
      </c>
      <c r="L36" s="225">
        <v>147.33000000000001</v>
      </c>
      <c r="M36" s="225">
        <v>145.06</v>
      </c>
      <c r="N36" s="225">
        <v>171.52</v>
      </c>
      <c r="O36" s="225">
        <v>209.31</v>
      </c>
      <c r="P36" s="98">
        <f t="shared" si="2"/>
        <v>0.22032416044776104</v>
      </c>
      <c r="Q36" s="224">
        <f t="shared" si="3"/>
        <v>37.789999999999992</v>
      </c>
    </row>
    <row r="37" spans="2:17" x14ac:dyDescent="0.25">
      <c r="B37" s="96" t="s">
        <v>65</v>
      </c>
      <c r="C37" s="224">
        <v>41.89</v>
      </c>
      <c r="D37" s="224">
        <v>74.180000000000007</v>
      </c>
      <c r="E37" s="224">
        <v>79.56</v>
      </c>
      <c r="F37" s="224">
        <v>104.15</v>
      </c>
      <c r="G37" s="224">
        <v>109.88</v>
      </c>
      <c r="H37" s="224">
        <v>124.4</v>
      </c>
      <c r="I37" s="98">
        <f t="shared" si="0"/>
        <v>0.1321441572624682</v>
      </c>
      <c r="J37" s="224">
        <f t="shared" si="1"/>
        <v>14.52000000000001</v>
      </c>
      <c r="K37" s="225">
        <v>51.26</v>
      </c>
      <c r="L37" s="225">
        <v>89.3</v>
      </c>
      <c r="M37" s="225">
        <v>73.790000000000006</v>
      </c>
      <c r="N37" s="225">
        <v>80.510000000000005</v>
      </c>
      <c r="O37" s="225">
        <v>74.17</v>
      </c>
      <c r="P37" s="98">
        <f t="shared" si="2"/>
        <v>-7.8747981617190432E-2</v>
      </c>
      <c r="Q37" s="224">
        <f t="shared" si="3"/>
        <v>-6.3400000000000034</v>
      </c>
    </row>
    <row r="38" spans="2:17" x14ac:dyDescent="0.25">
      <c r="B38" s="93" t="s">
        <v>53</v>
      </c>
      <c r="C38" s="228">
        <v>64.19</v>
      </c>
      <c r="D38" s="228">
        <v>68.989999999999995</v>
      </c>
      <c r="E38" s="228">
        <v>76.34</v>
      </c>
      <c r="F38" s="228">
        <v>86.56</v>
      </c>
      <c r="G38" s="228">
        <v>96.87</v>
      </c>
      <c r="H38" s="228">
        <v>102.34</v>
      </c>
      <c r="I38" s="102">
        <f t="shared" si="0"/>
        <v>5.646743057706205E-2</v>
      </c>
      <c r="J38" s="228">
        <f t="shared" si="1"/>
        <v>5.4699999999999989</v>
      </c>
      <c r="K38" s="229">
        <v>71.44</v>
      </c>
      <c r="L38" s="229">
        <v>78.97</v>
      </c>
      <c r="M38" s="229">
        <v>79.5</v>
      </c>
      <c r="N38" s="229">
        <v>90.02</v>
      </c>
      <c r="O38" s="229">
        <v>93.22</v>
      </c>
      <c r="P38" s="102">
        <f t="shared" si="2"/>
        <v>3.5547656076427403E-2</v>
      </c>
      <c r="Q38" s="228">
        <f t="shared" si="3"/>
        <v>3.2000000000000028</v>
      </c>
    </row>
    <row r="39" spans="2:17" x14ac:dyDescent="0.25">
      <c r="B39" s="96" t="s">
        <v>62</v>
      </c>
      <c r="C39" s="224">
        <v>64.19</v>
      </c>
      <c r="D39" s="224">
        <v>68.989999999999995</v>
      </c>
      <c r="E39" s="224">
        <v>76.34</v>
      </c>
      <c r="F39" s="224">
        <v>85.99</v>
      </c>
      <c r="G39" s="224">
        <v>96.87</v>
      </c>
      <c r="H39" s="224">
        <v>102.34</v>
      </c>
      <c r="I39" s="98">
        <f t="shared" si="0"/>
        <v>5.646743057706205E-2</v>
      </c>
      <c r="J39" s="224">
        <f t="shared" si="1"/>
        <v>5.4699999999999989</v>
      </c>
      <c r="K39" s="225">
        <v>71.44</v>
      </c>
      <c r="L39" s="225">
        <v>78.97</v>
      </c>
      <c r="M39" s="225">
        <v>79.5</v>
      </c>
      <c r="N39" s="225">
        <v>90.02</v>
      </c>
      <c r="O39" s="225">
        <v>93.22</v>
      </c>
      <c r="P39" s="98">
        <f t="shared" si="2"/>
        <v>3.5547656076427403E-2</v>
      </c>
      <c r="Q39" s="224">
        <f t="shared" si="3"/>
        <v>3.2000000000000028</v>
      </c>
    </row>
    <row r="40" spans="2:17" x14ac:dyDescent="0.25">
      <c r="B40" s="99" t="s">
        <v>63</v>
      </c>
      <c r="C40" s="226">
        <v>76.319999999999993</v>
      </c>
      <c r="D40" s="226">
        <v>76.47</v>
      </c>
      <c r="E40" s="226">
        <v>90.03</v>
      </c>
      <c r="F40" s="226">
        <v>100.71</v>
      </c>
      <c r="G40" s="226">
        <v>115.08</v>
      </c>
      <c r="H40" s="226">
        <v>119.72</v>
      </c>
      <c r="I40" s="100">
        <f t="shared" si="0"/>
        <v>4.0319777546054869E-2</v>
      </c>
      <c r="J40" s="226">
        <f t="shared" si="1"/>
        <v>4.6400000000000006</v>
      </c>
      <c r="K40" s="227">
        <v>84.79</v>
      </c>
      <c r="L40" s="227">
        <v>93.22</v>
      </c>
      <c r="M40" s="227">
        <v>93.48</v>
      </c>
      <c r="N40" s="227">
        <v>102.66</v>
      </c>
      <c r="O40" s="227">
        <v>104.41</v>
      </c>
      <c r="P40" s="100">
        <f t="shared" si="2"/>
        <v>1.7046561465030141E-2</v>
      </c>
      <c r="Q40" s="226">
        <f t="shared" si="3"/>
        <v>1.75</v>
      </c>
    </row>
    <row r="41" spans="2:17" x14ac:dyDescent="0.25">
      <c r="B41" s="99" t="s">
        <v>70</v>
      </c>
      <c r="C41" s="226">
        <v>52.19</v>
      </c>
      <c r="D41" s="226">
        <v>57.98</v>
      </c>
      <c r="E41" s="226">
        <v>57.94</v>
      </c>
      <c r="F41" s="226">
        <v>66.849999999999994</v>
      </c>
      <c r="G41" s="226">
        <v>70.069999999999993</v>
      </c>
      <c r="H41" s="226">
        <v>70.59</v>
      </c>
      <c r="I41" s="100">
        <f t="shared" si="0"/>
        <v>7.4211502782932648E-3</v>
      </c>
      <c r="J41" s="226">
        <f t="shared" si="1"/>
        <v>0.52000000000001023</v>
      </c>
      <c r="K41" s="227">
        <v>54.77</v>
      </c>
      <c r="L41" s="227">
        <v>60.7</v>
      </c>
      <c r="M41" s="227">
        <v>62.18</v>
      </c>
      <c r="N41" s="227">
        <v>67.88</v>
      </c>
      <c r="O41" s="227">
        <v>68.16</v>
      </c>
      <c r="P41" s="100">
        <f t="shared" si="2"/>
        <v>4.1249263406011316E-3</v>
      </c>
      <c r="Q41" s="226">
        <f t="shared" si="3"/>
        <v>0.28000000000000114</v>
      </c>
    </row>
    <row r="42" spans="2:17" x14ac:dyDescent="0.25">
      <c r="B42" s="93" t="s">
        <v>54</v>
      </c>
      <c r="C42" s="228">
        <v>102.24</v>
      </c>
      <c r="D42" s="228">
        <v>98.71</v>
      </c>
      <c r="E42" s="228">
        <v>114.5</v>
      </c>
      <c r="F42" s="228">
        <v>129.22</v>
      </c>
      <c r="G42" s="228">
        <v>138.65</v>
      </c>
      <c r="H42" s="228">
        <v>118.46</v>
      </c>
      <c r="I42" s="102">
        <f t="shared" si="0"/>
        <v>-0.1456184637576633</v>
      </c>
      <c r="J42" s="228">
        <f t="shared" si="1"/>
        <v>-20.190000000000012</v>
      </c>
      <c r="K42" s="229">
        <v>95.86</v>
      </c>
      <c r="L42" s="229">
        <v>113.97</v>
      </c>
      <c r="M42" s="229">
        <v>122.94</v>
      </c>
      <c r="N42" s="229">
        <v>91.08</v>
      </c>
      <c r="O42" s="229">
        <v>119.27</v>
      </c>
      <c r="P42" s="102">
        <f t="shared" si="2"/>
        <v>0.30950812472551603</v>
      </c>
      <c r="Q42" s="228">
        <f t="shared" si="3"/>
        <v>28.189999999999998</v>
      </c>
    </row>
    <row r="43" spans="2:17" x14ac:dyDescent="0.25">
      <c r="B43" s="96" t="s">
        <v>62</v>
      </c>
      <c r="C43" s="224">
        <v>108.14</v>
      </c>
      <c r="D43" s="224">
        <v>104.52</v>
      </c>
      <c r="E43" s="224">
        <v>121.1</v>
      </c>
      <c r="F43" s="224">
        <v>138.26</v>
      </c>
      <c r="G43" s="224">
        <v>145.62</v>
      </c>
      <c r="H43" s="224">
        <v>121.32</v>
      </c>
      <c r="I43" s="98">
        <f t="shared" si="0"/>
        <v>-0.16687268232385666</v>
      </c>
      <c r="J43" s="224">
        <f t="shared" si="1"/>
        <v>-24.300000000000011</v>
      </c>
      <c r="K43" s="225">
        <v>101.74</v>
      </c>
      <c r="L43" s="225">
        <v>120.85</v>
      </c>
      <c r="M43" s="225">
        <v>130.04</v>
      </c>
      <c r="N43" s="225">
        <v>93.36</v>
      </c>
      <c r="O43" s="225">
        <v>125.7</v>
      </c>
      <c r="P43" s="98">
        <f t="shared" si="2"/>
        <v>0.34640102827763508</v>
      </c>
      <c r="Q43" s="224">
        <f t="shared" si="3"/>
        <v>32.340000000000003</v>
      </c>
    </row>
    <row r="44" spans="2:17" x14ac:dyDescent="0.25">
      <c r="B44" s="99" t="s">
        <v>63</v>
      </c>
      <c r="C44" s="226">
        <v>0</v>
      </c>
      <c r="D44" s="226">
        <v>111.35</v>
      </c>
      <c r="E44" s="226">
        <v>128.75</v>
      </c>
      <c r="F44" s="226">
        <v>147.52000000000001</v>
      </c>
      <c r="G44" s="226">
        <v>153.44</v>
      </c>
      <c r="H44" s="226">
        <v>124</v>
      </c>
      <c r="I44" s="100">
        <f t="shared" si="0"/>
        <v>-0.19186652763295098</v>
      </c>
      <c r="J44" s="226">
        <f t="shared" si="1"/>
        <v>-29.439999999999998</v>
      </c>
      <c r="K44" s="227">
        <v>109.9</v>
      </c>
      <c r="L44" s="227">
        <v>126.67</v>
      </c>
      <c r="M44" s="227">
        <v>137.72</v>
      </c>
      <c r="N44" s="227">
        <v>90.94</v>
      </c>
      <c r="O44" s="227">
        <v>131.97</v>
      </c>
      <c r="P44" s="100">
        <f t="shared" si="2"/>
        <v>0.45117659995601489</v>
      </c>
      <c r="Q44" s="226">
        <f t="shared" si="3"/>
        <v>41.03</v>
      </c>
    </row>
    <row r="45" spans="2:17" x14ac:dyDescent="0.25">
      <c r="B45" s="99" t="s">
        <v>70</v>
      </c>
      <c r="C45" s="226">
        <v>0</v>
      </c>
      <c r="D45" s="226">
        <v>79.67</v>
      </c>
      <c r="E45" s="226">
        <v>92.67</v>
      </c>
      <c r="F45" s="226">
        <v>101.68</v>
      </c>
      <c r="G45" s="226">
        <v>114.46</v>
      </c>
      <c r="H45" s="226">
        <v>110.64</v>
      </c>
      <c r="I45" s="100">
        <f t="shared" si="0"/>
        <v>-3.3374104490651701E-2</v>
      </c>
      <c r="J45" s="226">
        <f t="shared" si="1"/>
        <v>-3.8199999999999932</v>
      </c>
      <c r="K45" s="227">
        <v>74.56</v>
      </c>
      <c r="L45" s="227">
        <v>99.77</v>
      </c>
      <c r="M45" s="227">
        <v>99.71</v>
      </c>
      <c r="N45" s="227">
        <v>103.12</v>
      </c>
      <c r="O45" s="227">
        <v>100.6</v>
      </c>
      <c r="P45" s="100">
        <f t="shared" si="2"/>
        <v>-2.4437548487199479E-2</v>
      </c>
      <c r="Q45" s="226">
        <f t="shared" si="3"/>
        <v>-2.5200000000000102</v>
      </c>
    </row>
    <row r="46" spans="2:17" x14ac:dyDescent="0.25">
      <c r="B46" s="96" t="s">
        <v>65</v>
      </c>
      <c r="C46" s="224">
        <v>76.39</v>
      </c>
      <c r="D46" s="224">
        <v>66.930000000000007</v>
      </c>
      <c r="E46" s="224">
        <v>72.900000000000006</v>
      </c>
      <c r="F46" s="224">
        <v>77.459999999999994</v>
      </c>
      <c r="G46" s="224">
        <v>94.86</v>
      </c>
      <c r="H46" s="224">
        <v>101.95</v>
      </c>
      <c r="I46" s="98">
        <f t="shared" si="0"/>
        <v>7.4741724646848029E-2</v>
      </c>
      <c r="J46" s="224">
        <f t="shared" si="1"/>
        <v>7.0900000000000034</v>
      </c>
      <c r="K46" s="225">
        <v>42.61</v>
      </c>
      <c r="L46" s="225">
        <v>59.51</v>
      </c>
      <c r="M46" s="225">
        <v>68.319999999999993</v>
      </c>
      <c r="N46" s="225">
        <v>74.400000000000006</v>
      </c>
      <c r="O46" s="225">
        <v>68.33</v>
      </c>
      <c r="P46" s="98">
        <f t="shared" si="2"/>
        <v>-8.1586021505376416E-2</v>
      </c>
      <c r="Q46" s="224">
        <f t="shared" si="3"/>
        <v>-6.0700000000000074</v>
      </c>
    </row>
    <row r="47" spans="2:17" x14ac:dyDescent="0.25">
      <c r="B47" s="93" t="s">
        <v>55</v>
      </c>
      <c r="C47" s="228">
        <v>58.1</v>
      </c>
      <c r="D47" s="228">
        <v>74.28</v>
      </c>
      <c r="E47" s="228">
        <v>64.23</v>
      </c>
      <c r="F47" s="228">
        <v>69.86</v>
      </c>
      <c r="G47" s="228">
        <v>72.73</v>
      </c>
      <c r="H47" s="228">
        <v>77.06</v>
      </c>
      <c r="I47" s="102">
        <f t="shared" si="0"/>
        <v>5.9535267427471394E-2</v>
      </c>
      <c r="J47" s="228">
        <f t="shared" si="1"/>
        <v>4.3299999999999983</v>
      </c>
      <c r="K47" s="229">
        <v>51.13</v>
      </c>
      <c r="L47" s="229">
        <v>53.39</v>
      </c>
      <c r="M47" s="229">
        <v>54.91</v>
      </c>
      <c r="N47" s="229">
        <v>77.97</v>
      </c>
      <c r="O47" s="229">
        <v>81.260000000000005</v>
      </c>
      <c r="P47" s="102">
        <f t="shared" si="2"/>
        <v>4.2195716301141495E-2</v>
      </c>
      <c r="Q47" s="228">
        <f t="shared" si="3"/>
        <v>3.2900000000000063</v>
      </c>
    </row>
    <row r="48" spans="2:17" x14ac:dyDescent="0.25">
      <c r="B48" s="96" t="s">
        <v>62</v>
      </c>
      <c r="C48" s="224">
        <v>57.83</v>
      </c>
      <c r="D48" s="224">
        <v>74.63</v>
      </c>
      <c r="E48" s="224">
        <v>64.650000000000006</v>
      </c>
      <c r="F48" s="224">
        <v>69.67</v>
      </c>
      <c r="G48" s="224">
        <v>73.94</v>
      </c>
      <c r="H48" s="224">
        <v>78.400000000000006</v>
      </c>
      <c r="I48" s="98">
        <f t="shared" si="0"/>
        <v>6.0319177711658289E-2</v>
      </c>
      <c r="J48" s="224">
        <f t="shared" si="1"/>
        <v>4.460000000000008</v>
      </c>
      <c r="K48" s="225">
        <v>51.4</v>
      </c>
      <c r="L48" s="225">
        <v>52.45</v>
      </c>
      <c r="M48" s="225">
        <v>55.89</v>
      </c>
      <c r="N48" s="225">
        <v>80.12</v>
      </c>
      <c r="O48" s="225">
        <v>83.31</v>
      </c>
      <c r="P48" s="98">
        <f t="shared" si="2"/>
        <v>3.9815277084373379E-2</v>
      </c>
      <c r="Q48" s="224">
        <f t="shared" si="3"/>
        <v>3.1899999999999977</v>
      </c>
    </row>
    <row r="49" spans="2:17" x14ac:dyDescent="0.25">
      <c r="B49" s="99" t="s">
        <v>63</v>
      </c>
      <c r="C49" s="226">
        <v>59.72</v>
      </c>
      <c r="D49" s="226">
        <v>75.540000000000006</v>
      </c>
      <c r="E49" s="226">
        <v>69.69</v>
      </c>
      <c r="F49" s="226">
        <v>75.87</v>
      </c>
      <c r="G49" s="226">
        <v>79.3</v>
      </c>
      <c r="H49" s="226">
        <v>83.59</v>
      </c>
      <c r="I49" s="100">
        <f t="shared" si="0"/>
        <v>5.4098360655737698E-2</v>
      </c>
      <c r="J49" s="226">
        <f t="shared" si="1"/>
        <v>4.2900000000000063</v>
      </c>
      <c r="K49" s="227">
        <v>56.79</v>
      </c>
      <c r="L49" s="227">
        <v>57.55</v>
      </c>
      <c r="M49" s="227">
        <v>58.48</v>
      </c>
      <c r="N49" s="227">
        <v>91.49</v>
      </c>
      <c r="O49" s="227">
        <v>93.07</v>
      </c>
      <c r="P49" s="100">
        <f t="shared" si="2"/>
        <v>1.7269646955951456E-2</v>
      </c>
      <c r="Q49" s="226">
        <f t="shared" si="3"/>
        <v>1.5799999999999983</v>
      </c>
    </row>
    <row r="50" spans="2:17" x14ac:dyDescent="0.25">
      <c r="B50" s="99" t="s">
        <v>70</v>
      </c>
      <c r="C50" s="226">
        <v>52.07</v>
      </c>
      <c r="D50" s="226">
        <v>70.77</v>
      </c>
      <c r="E50" s="226">
        <v>51.36</v>
      </c>
      <c r="F50" s="226">
        <v>51.62</v>
      </c>
      <c r="G50" s="226">
        <v>60.16</v>
      </c>
      <c r="H50" s="226">
        <v>64.61</v>
      </c>
      <c r="I50" s="100">
        <f t="shared" si="0"/>
        <v>7.3969414893616969E-2</v>
      </c>
      <c r="J50" s="226">
        <f t="shared" si="1"/>
        <v>4.4500000000000028</v>
      </c>
      <c r="K50" s="227">
        <v>40.46</v>
      </c>
      <c r="L50" s="227">
        <v>40.31</v>
      </c>
      <c r="M50" s="227">
        <v>49.95</v>
      </c>
      <c r="N50" s="227">
        <v>53</v>
      </c>
      <c r="O50" s="227">
        <v>60.63</v>
      </c>
      <c r="P50" s="100">
        <f t="shared" si="2"/>
        <v>0.14396226415094349</v>
      </c>
      <c r="Q50" s="226">
        <f t="shared" si="3"/>
        <v>7.6300000000000026</v>
      </c>
    </row>
    <row r="51" spans="2:17" x14ac:dyDescent="0.25">
      <c r="B51" s="96" t="s">
        <v>65</v>
      </c>
      <c r="C51" s="224">
        <v>83.93</v>
      </c>
      <c r="D51" s="224">
        <v>154.72</v>
      </c>
      <c r="E51" s="224">
        <v>187.76</v>
      </c>
      <c r="F51" s="224">
        <v>163.5</v>
      </c>
      <c r="G51" s="224">
        <v>90.36</v>
      </c>
      <c r="H51" s="224">
        <v>97.54</v>
      </c>
      <c r="I51" s="98">
        <f t="shared" si="0"/>
        <v>7.9459938025675081E-2</v>
      </c>
      <c r="J51" s="224">
        <f t="shared" si="1"/>
        <v>7.1800000000000068</v>
      </c>
      <c r="K51" s="225">
        <v>132.30000000000001</v>
      </c>
      <c r="L51" s="225">
        <v>118.26</v>
      </c>
      <c r="M51" s="225">
        <v>45.82</v>
      </c>
      <c r="N51" s="225">
        <v>84.07</v>
      </c>
      <c r="O51" s="225">
        <v>94.67</v>
      </c>
      <c r="P51" s="98">
        <f t="shared" si="2"/>
        <v>0.12608540501962651</v>
      </c>
      <c r="Q51" s="224">
        <f t="shared" si="3"/>
        <v>10.600000000000009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47BA-7A55-47E0-B59E-59DBBDC8E538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236</v>
      </c>
      <c r="L5" s="92" t="s">
        <v>237</v>
      </c>
      <c r="M5" s="92" t="s">
        <v>238</v>
      </c>
      <c r="N5" s="92" t="s">
        <v>239</v>
      </c>
      <c r="O5" s="92" t="s">
        <v>240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2">
        <v>48.13</v>
      </c>
      <c r="D6" s="222">
        <v>53</v>
      </c>
      <c r="E6" s="222">
        <v>80.58</v>
      </c>
      <c r="F6" s="222">
        <v>93.36</v>
      </c>
      <c r="G6" s="222">
        <v>104.71</v>
      </c>
      <c r="H6" s="222">
        <v>109.92</v>
      </c>
      <c r="I6" s="95">
        <f t="shared" ref="I6:I51" si="0">IFERROR(H6/G6-1,"-")</f>
        <v>4.9756470251169915E-2</v>
      </c>
      <c r="J6" s="222">
        <f t="shared" ref="J6:J51" si="1">IFERROR(H6-G6,"-")</f>
        <v>5.210000000000008</v>
      </c>
      <c r="K6" s="223">
        <v>1342.3</v>
      </c>
      <c r="L6" s="223">
        <v>1583.2599999999995</v>
      </c>
      <c r="M6" s="223">
        <v>1768.2800000000002</v>
      </c>
      <c r="N6" s="223">
        <v>1869.3099999999997</v>
      </c>
      <c r="O6" s="223">
        <v>1995.3399999999997</v>
      </c>
      <c r="P6" s="95">
        <f t="shared" ref="P6:P51" si="2">IFERROR(O6/N6-1,"-")</f>
        <v>6.742059904456732E-2</v>
      </c>
      <c r="Q6" s="222">
        <f t="shared" ref="Q6:Q51" si="3">IFERROR(O6-N6,"-")</f>
        <v>126.02999999999997</v>
      </c>
    </row>
    <row r="7" spans="2:17" x14ac:dyDescent="0.25">
      <c r="B7" s="96" t="s">
        <v>62</v>
      </c>
      <c r="C7" s="224">
        <v>53.19</v>
      </c>
      <c r="D7" s="224">
        <v>60.01</v>
      </c>
      <c r="E7" s="224">
        <v>88.2</v>
      </c>
      <c r="F7" s="224">
        <v>102.78</v>
      </c>
      <c r="G7" s="224">
        <v>114.6</v>
      </c>
      <c r="H7" s="224">
        <v>119.42</v>
      </c>
      <c r="I7" s="98">
        <f t="shared" si="0"/>
        <v>4.205933682373475E-2</v>
      </c>
      <c r="J7" s="224">
        <f t="shared" si="1"/>
        <v>4.8200000000000074</v>
      </c>
      <c r="K7" s="225">
        <v>67.489999999999995</v>
      </c>
      <c r="L7" s="225">
        <v>77.17</v>
      </c>
      <c r="M7" s="225">
        <v>85.04</v>
      </c>
      <c r="N7" s="225">
        <v>88.82</v>
      </c>
      <c r="O7" s="225">
        <v>94.11</v>
      </c>
      <c r="P7" s="98">
        <f t="shared" si="2"/>
        <v>5.9558657959918992E-2</v>
      </c>
      <c r="Q7" s="224">
        <f t="shared" si="3"/>
        <v>5.2900000000000063</v>
      </c>
    </row>
    <row r="8" spans="2:17" x14ac:dyDescent="0.25">
      <c r="B8" s="99" t="s">
        <v>63</v>
      </c>
      <c r="C8" s="226">
        <v>58.8</v>
      </c>
      <c r="D8" s="226">
        <v>66.349999999999994</v>
      </c>
      <c r="E8" s="226">
        <v>96.91</v>
      </c>
      <c r="F8" s="226">
        <v>111.51</v>
      </c>
      <c r="G8" s="226">
        <v>124.22</v>
      </c>
      <c r="H8" s="226">
        <v>128.75</v>
      </c>
      <c r="I8" s="100">
        <f t="shared" si="0"/>
        <v>3.6467557559169306E-2</v>
      </c>
      <c r="J8" s="226">
        <f t="shared" si="1"/>
        <v>4.5300000000000011</v>
      </c>
      <c r="K8" s="227">
        <v>74.41</v>
      </c>
      <c r="L8" s="227">
        <v>84.42</v>
      </c>
      <c r="M8" s="227">
        <v>92.88</v>
      </c>
      <c r="N8" s="227">
        <v>96.25</v>
      </c>
      <c r="O8" s="227">
        <v>102.36</v>
      </c>
      <c r="P8" s="100">
        <f t="shared" si="2"/>
        <v>6.3480519480519471E-2</v>
      </c>
      <c r="Q8" s="226">
        <f t="shared" si="3"/>
        <v>6.1099999999999994</v>
      </c>
    </row>
    <row r="9" spans="2:17" x14ac:dyDescent="0.25">
      <c r="B9" s="99" t="s">
        <v>70</v>
      </c>
      <c r="C9" s="226">
        <v>29.69</v>
      </c>
      <c r="D9" s="226">
        <v>31.06</v>
      </c>
      <c r="E9" s="226">
        <v>47.58</v>
      </c>
      <c r="F9" s="226">
        <v>58.53</v>
      </c>
      <c r="G9" s="226">
        <v>65.06</v>
      </c>
      <c r="H9" s="226">
        <v>70</v>
      </c>
      <c r="I9" s="100">
        <f t="shared" si="0"/>
        <v>7.5929910851521676E-2</v>
      </c>
      <c r="J9" s="226">
        <f t="shared" si="1"/>
        <v>4.9399999999999977</v>
      </c>
      <c r="K9" s="227">
        <v>34.58</v>
      </c>
      <c r="L9" s="227">
        <v>40.07</v>
      </c>
      <c r="M9" s="227">
        <v>44.77</v>
      </c>
      <c r="N9" s="227">
        <v>49.74</v>
      </c>
      <c r="O9" s="227">
        <v>49.95</v>
      </c>
      <c r="P9" s="100">
        <f t="shared" si="2"/>
        <v>4.2219541616406175E-3</v>
      </c>
      <c r="Q9" s="226">
        <f t="shared" si="3"/>
        <v>0.21000000000000085</v>
      </c>
    </row>
    <row r="10" spans="2:17" x14ac:dyDescent="0.25">
      <c r="B10" s="96" t="s">
        <v>65</v>
      </c>
      <c r="C10" s="224">
        <v>33.86</v>
      </c>
      <c r="D10" s="224">
        <v>30.93</v>
      </c>
      <c r="E10" s="224">
        <v>53.27</v>
      </c>
      <c r="F10" s="224">
        <v>60.79</v>
      </c>
      <c r="G10" s="224">
        <v>70.34</v>
      </c>
      <c r="H10" s="224">
        <v>77.86</v>
      </c>
      <c r="I10" s="98">
        <f t="shared" si="0"/>
        <v>0.10690929769690061</v>
      </c>
      <c r="J10" s="224">
        <f t="shared" si="1"/>
        <v>7.519999999999996</v>
      </c>
      <c r="K10" s="225">
        <v>38.340000000000003</v>
      </c>
      <c r="L10" s="225">
        <v>38.380000000000003</v>
      </c>
      <c r="M10" s="225">
        <v>52.34</v>
      </c>
      <c r="N10" s="225">
        <v>55.16</v>
      </c>
      <c r="O10" s="225">
        <v>52.7</v>
      </c>
      <c r="P10" s="98">
        <f t="shared" si="2"/>
        <v>-4.4597534445250053E-2</v>
      </c>
      <c r="Q10" s="224">
        <f t="shared" si="3"/>
        <v>-2.4599999999999937</v>
      </c>
    </row>
    <row r="11" spans="2:17" x14ac:dyDescent="0.25">
      <c r="B11" s="93" t="s">
        <v>46</v>
      </c>
      <c r="C11" s="228">
        <v>61.17</v>
      </c>
      <c r="D11" s="228">
        <v>72.88</v>
      </c>
      <c r="E11" s="228">
        <v>107.72</v>
      </c>
      <c r="F11" s="228">
        <v>119.28</v>
      </c>
      <c r="G11" s="228">
        <v>131.19999999999999</v>
      </c>
      <c r="H11" s="228">
        <v>135.62</v>
      </c>
      <c r="I11" s="102">
        <f t="shared" si="0"/>
        <v>3.3689024390244127E-2</v>
      </c>
      <c r="J11" s="228">
        <f t="shared" si="1"/>
        <v>4.4200000000000159</v>
      </c>
      <c r="K11" s="229">
        <v>83.6</v>
      </c>
      <c r="L11" s="229">
        <v>89.91</v>
      </c>
      <c r="M11" s="229">
        <v>99.56</v>
      </c>
      <c r="N11" s="229">
        <v>98.01</v>
      </c>
      <c r="O11" s="229">
        <v>104.45</v>
      </c>
      <c r="P11" s="102">
        <f t="shared" si="2"/>
        <v>6.5707580859095893E-2</v>
      </c>
      <c r="Q11" s="228">
        <f t="shared" si="3"/>
        <v>6.4399999999999977</v>
      </c>
    </row>
    <row r="12" spans="2:17" x14ac:dyDescent="0.25">
      <c r="B12" s="96" t="s">
        <v>62</v>
      </c>
      <c r="C12" s="224">
        <v>66.36</v>
      </c>
      <c r="D12" s="224">
        <v>79.650000000000006</v>
      </c>
      <c r="E12" s="224">
        <v>116.54</v>
      </c>
      <c r="F12" s="224">
        <v>130.32</v>
      </c>
      <c r="G12" s="224">
        <v>144.96</v>
      </c>
      <c r="H12" s="224">
        <v>149.71</v>
      </c>
      <c r="I12" s="98">
        <f t="shared" si="0"/>
        <v>3.2767660044150215E-2</v>
      </c>
      <c r="J12" s="224">
        <f t="shared" si="1"/>
        <v>4.75</v>
      </c>
      <c r="K12" s="225">
        <v>90.64</v>
      </c>
      <c r="L12" s="225">
        <v>100.62</v>
      </c>
      <c r="M12" s="225">
        <v>109.83</v>
      </c>
      <c r="N12" s="225">
        <v>109.22</v>
      </c>
      <c r="O12" s="225">
        <v>116.59</v>
      </c>
      <c r="P12" s="98">
        <f t="shared" si="2"/>
        <v>6.7478483794176869E-2</v>
      </c>
      <c r="Q12" s="224">
        <f t="shared" si="3"/>
        <v>7.3700000000000045</v>
      </c>
    </row>
    <row r="13" spans="2:17" x14ac:dyDescent="0.25">
      <c r="B13" s="99" t="s">
        <v>63</v>
      </c>
      <c r="C13" s="226">
        <v>71.150000000000006</v>
      </c>
      <c r="D13" s="226">
        <v>85.14</v>
      </c>
      <c r="E13" s="226">
        <v>125.38</v>
      </c>
      <c r="F13" s="226">
        <v>139.61000000000001</v>
      </c>
      <c r="G13" s="226">
        <v>154.63999999999999</v>
      </c>
      <c r="H13" s="226">
        <v>159.75</v>
      </c>
      <c r="I13" s="100">
        <f t="shared" si="0"/>
        <v>3.304449042938451E-2</v>
      </c>
      <c r="J13" s="226">
        <f t="shared" si="1"/>
        <v>5.1100000000000136</v>
      </c>
      <c r="K13" s="227">
        <v>98.47</v>
      </c>
      <c r="L13" s="227">
        <v>108.06</v>
      </c>
      <c r="M13" s="227">
        <v>117.13</v>
      </c>
      <c r="N13" s="227">
        <v>116.81</v>
      </c>
      <c r="O13" s="227">
        <v>123.07</v>
      </c>
      <c r="P13" s="100">
        <f t="shared" si="2"/>
        <v>5.3591302114544881E-2</v>
      </c>
      <c r="Q13" s="226">
        <f t="shared" si="3"/>
        <v>6.2599999999999909</v>
      </c>
    </row>
    <row r="14" spans="2:17" x14ac:dyDescent="0.25">
      <c r="B14" s="99" t="s">
        <v>70</v>
      </c>
      <c r="C14" s="226">
        <v>31.55</v>
      </c>
      <c r="D14" s="226">
        <v>34.18</v>
      </c>
      <c r="E14" s="226">
        <v>49.88</v>
      </c>
      <c r="F14" s="226">
        <v>53.68</v>
      </c>
      <c r="G14" s="226">
        <v>55.19</v>
      </c>
      <c r="H14" s="226">
        <v>61.52</v>
      </c>
      <c r="I14" s="100">
        <f t="shared" si="0"/>
        <v>0.11469469106722241</v>
      </c>
      <c r="J14" s="226">
        <f t="shared" si="1"/>
        <v>6.3300000000000054</v>
      </c>
      <c r="K14" s="227">
        <v>31.71</v>
      </c>
      <c r="L14" s="227">
        <v>38.020000000000003</v>
      </c>
      <c r="M14" s="227">
        <v>41.42</v>
      </c>
      <c r="N14" s="227">
        <v>44.68</v>
      </c>
      <c r="O14" s="227">
        <v>57.74</v>
      </c>
      <c r="P14" s="100">
        <f t="shared" si="2"/>
        <v>0.29230080572963302</v>
      </c>
      <c r="Q14" s="226">
        <f t="shared" si="3"/>
        <v>13.060000000000002</v>
      </c>
    </row>
    <row r="15" spans="2:17" x14ac:dyDescent="0.25">
      <c r="B15" s="96" t="s">
        <v>65</v>
      </c>
      <c r="C15" s="224">
        <v>40.36</v>
      </c>
      <c r="D15" s="224">
        <v>37.26</v>
      </c>
      <c r="E15" s="224">
        <v>61.52</v>
      </c>
      <c r="F15" s="224">
        <v>67.89</v>
      </c>
      <c r="G15" s="224">
        <v>72.16</v>
      </c>
      <c r="H15" s="224">
        <v>79.77</v>
      </c>
      <c r="I15" s="98">
        <f t="shared" si="0"/>
        <v>0.10546008869179602</v>
      </c>
      <c r="J15" s="224">
        <f t="shared" si="1"/>
        <v>7.6099999999999994</v>
      </c>
      <c r="K15" s="225">
        <v>48.39</v>
      </c>
      <c r="L15" s="225">
        <v>42.53</v>
      </c>
      <c r="M15" s="225">
        <v>55.08</v>
      </c>
      <c r="N15" s="225">
        <v>53.58</v>
      </c>
      <c r="O15" s="225">
        <v>54.26</v>
      </c>
      <c r="P15" s="98">
        <f t="shared" si="2"/>
        <v>1.269130272489738E-2</v>
      </c>
      <c r="Q15" s="224">
        <f t="shared" si="3"/>
        <v>0.67999999999999972</v>
      </c>
    </row>
    <row r="16" spans="2:17" x14ac:dyDescent="0.25">
      <c r="B16" s="93" t="s">
        <v>54</v>
      </c>
      <c r="C16" s="228">
        <v>50.94</v>
      </c>
      <c r="D16" s="228">
        <v>53.72</v>
      </c>
      <c r="E16" s="228">
        <v>88.72</v>
      </c>
      <c r="F16" s="228">
        <v>109.01</v>
      </c>
      <c r="G16" s="228">
        <v>119.74</v>
      </c>
      <c r="H16" s="228">
        <v>101.6</v>
      </c>
      <c r="I16" s="102">
        <f t="shared" si="0"/>
        <v>-0.15149490562886259</v>
      </c>
      <c r="J16" s="228">
        <f t="shared" si="1"/>
        <v>-18.14</v>
      </c>
      <c r="K16" s="229">
        <v>65.599999999999994</v>
      </c>
      <c r="L16" s="229">
        <v>86.93</v>
      </c>
      <c r="M16" s="229">
        <v>98.95</v>
      </c>
      <c r="N16" s="229">
        <v>72.53</v>
      </c>
      <c r="O16" s="229">
        <v>84.89</v>
      </c>
      <c r="P16" s="102">
        <f t="shared" si="2"/>
        <v>0.17041224320970638</v>
      </c>
      <c r="Q16" s="228">
        <f t="shared" si="3"/>
        <v>12.36</v>
      </c>
    </row>
    <row r="17" spans="2:17" x14ac:dyDescent="0.25">
      <c r="B17" s="96" t="s">
        <v>62</v>
      </c>
      <c r="C17" s="224">
        <v>56.41</v>
      </c>
      <c r="D17" s="224">
        <v>62.75</v>
      </c>
      <c r="E17" s="224">
        <v>96.52</v>
      </c>
      <c r="F17" s="224">
        <v>120.21</v>
      </c>
      <c r="G17" s="224">
        <v>129.44</v>
      </c>
      <c r="H17" s="224">
        <v>106.42</v>
      </c>
      <c r="I17" s="98">
        <f t="shared" si="0"/>
        <v>-0.17784301606922126</v>
      </c>
      <c r="J17" s="224">
        <f t="shared" si="1"/>
        <v>-23.019999999999996</v>
      </c>
      <c r="K17" s="225">
        <v>74.73</v>
      </c>
      <c r="L17" s="225">
        <v>98.38</v>
      </c>
      <c r="M17" s="225">
        <v>110.38</v>
      </c>
      <c r="N17" s="225">
        <v>78.489999999999995</v>
      </c>
      <c r="O17" s="225">
        <v>96</v>
      </c>
      <c r="P17" s="98">
        <f t="shared" si="2"/>
        <v>0.22308574340680343</v>
      </c>
      <c r="Q17" s="224">
        <f t="shared" si="3"/>
        <v>17.510000000000005</v>
      </c>
    </row>
    <row r="18" spans="2:17" x14ac:dyDescent="0.25">
      <c r="B18" s="99" t="s">
        <v>63</v>
      </c>
      <c r="C18" s="226">
        <v>0</v>
      </c>
      <c r="D18" s="226">
        <v>65.540000000000006</v>
      </c>
      <c r="E18" s="226">
        <v>100.75</v>
      </c>
      <c r="F18" s="226">
        <v>127.89</v>
      </c>
      <c r="G18" s="226">
        <v>135.86000000000001</v>
      </c>
      <c r="H18" s="226">
        <v>108.32</v>
      </c>
      <c r="I18" s="100">
        <f t="shared" si="0"/>
        <v>-0.20270867069041676</v>
      </c>
      <c r="J18" s="226">
        <f t="shared" si="1"/>
        <v>-27.54000000000002</v>
      </c>
      <c r="K18" s="227">
        <v>77.349999999999994</v>
      </c>
      <c r="L18" s="227">
        <v>102.01</v>
      </c>
      <c r="M18" s="227">
        <v>116.24</v>
      </c>
      <c r="N18" s="227">
        <v>76.28</v>
      </c>
      <c r="O18" s="227">
        <v>100.48</v>
      </c>
      <c r="P18" s="100">
        <f t="shared" si="2"/>
        <v>0.31725222863135816</v>
      </c>
      <c r="Q18" s="226">
        <f t="shared" si="3"/>
        <v>24.200000000000003</v>
      </c>
    </row>
    <row r="19" spans="2:17" x14ac:dyDescent="0.25">
      <c r="B19" s="99" t="s">
        <v>70</v>
      </c>
      <c r="C19" s="226">
        <v>0</v>
      </c>
      <c r="D19" s="226">
        <v>51.57</v>
      </c>
      <c r="E19" s="226">
        <v>79.3</v>
      </c>
      <c r="F19" s="226">
        <v>89.45</v>
      </c>
      <c r="G19" s="226">
        <v>103.35</v>
      </c>
      <c r="H19" s="226">
        <v>98.71</v>
      </c>
      <c r="I19" s="100">
        <f t="shared" si="0"/>
        <v>-4.4895984518626086E-2</v>
      </c>
      <c r="J19" s="226">
        <f t="shared" si="1"/>
        <v>-4.6400000000000006</v>
      </c>
      <c r="K19" s="227">
        <v>64.069999999999993</v>
      </c>
      <c r="L19" s="227">
        <v>84.56</v>
      </c>
      <c r="M19" s="227">
        <v>86.59</v>
      </c>
      <c r="N19" s="227">
        <v>87.47</v>
      </c>
      <c r="O19" s="227">
        <v>77.78</v>
      </c>
      <c r="P19" s="100">
        <f t="shared" si="2"/>
        <v>-0.1107808391448496</v>
      </c>
      <c r="Q19" s="226">
        <f t="shared" si="3"/>
        <v>-9.6899999999999977</v>
      </c>
    </row>
    <row r="20" spans="2:17" x14ac:dyDescent="0.25">
      <c r="B20" s="96" t="s">
        <v>65</v>
      </c>
      <c r="C20" s="224">
        <v>31.82</v>
      </c>
      <c r="D20" s="224">
        <v>24.11</v>
      </c>
      <c r="E20" s="224">
        <v>48.07</v>
      </c>
      <c r="F20" s="224">
        <v>55.12</v>
      </c>
      <c r="G20" s="224">
        <v>69.489999999999995</v>
      </c>
      <c r="H20" s="224">
        <v>77.48</v>
      </c>
      <c r="I20" s="98">
        <f t="shared" si="0"/>
        <v>0.11498057274427986</v>
      </c>
      <c r="J20" s="224">
        <f t="shared" si="1"/>
        <v>7.9900000000000091</v>
      </c>
      <c r="K20" s="225">
        <v>18</v>
      </c>
      <c r="L20" s="225">
        <v>30.27</v>
      </c>
      <c r="M20" s="225">
        <v>39.299999999999997</v>
      </c>
      <c r="N20" s="225">
        <v>42.76</v>
      </c>
      <c r="O20" s="225">
        <v>31.62</v>
      </c>
      <c r="P20" s="98">
        <f t="shared" si="2"/>
        <v>-0.26052385406922351</v>
      </c>
      <c r="Q20" s="224">
        <f t="shared" si="3"/>
        <v>-11.139999999999997</v>
      </c>
    </row>
    <row r="21" spans="2:17" x14ac:dyDescent="0.25">
      <c r="B21" s="93" t="s">
        <v>48</v>
      </c>
      <c r="C21" s="228">
        <v>38.090000000000003</v>
      </c>
      <c r="D21" s="228">
        <v>36.92</v>
      </c>
      <c r="E21" s="228">
        <v>53.92</v>
      </c>
      <c r="F21" s="228">
        <v>54.7</v>
      </c>
      <c r="G21" s="228">
        <v>63.16</v>
      </c>
      <c r="H21" s="228">
        <v>68.97</v>
      </c>
      <c r="I21" s="102">
        <f t="shared" si="0"/>
        <v>9.1988600379987462E-2</v>
      </c>
      <c r="J21" s="228">
        <f t="shared" si="1"/>
        <v>5.8100000000000023</v>
      </c>
      <c r="K21" s="229">
        <v>35.21</v>
      </c>
      <c r="L21" s="229">
        <v>27.56</v>
      </c>
      <c r="M21" s="229">
        <v>28.5</v>
      </c>
      <c r="N21" s="229">
        <v>40.020000000000003</v>
      </c>
      <c r="O21" s="229">
        <v>38.86</v>
      </c>
      <c r="P21" s="102">
        <f t="shared" si="2"/>
        <v>-2.898550724637694E-2</v>
      </c>
      <c r="Q21" s="228">
        <f t="shared" si="3"/>
        <v>-1.1600000000000037</v>
      </c>
    </row>
    <row r="22" spans="2:17" x14ac:dyDescent="0.25">
      <c r="B22" s="96" t="s">
        <v>62</v>
      </c>
      <c r="C22" s="224">
        <v>35.92</v>
      </c>
      <c r="D22" s="224">
        <v>36.92</v>
      </c>
      <c r="E22" s="224">
        <v>53.99</v>
      </c>
      <c r="F22" s="224">
        <v>54.07</v>
      </c>
      <c r="G22" s="224">
        <v>63.29</v>
      </c>
      <c r="H22" s="224">
        <v>69.45</v>
      </c>
      <c r="I22" s="98">
        <f t="shared" si="0"/>
        <v>9.7329751935534947E-2</v>
      </c>
      <c r="J22" s="224">
        <f t="shared" si="1"/>
        <v>6.1600000000000037</v>
      </c>
      <c r="K22" s="225">
        <v>35.21</v>
      </c>
      <c r="L22" s="225">
        <v>27.47</v>
      </c>
      <c r="M22" s="225">
        <v>28.43</v>
      </c>
      <c r="N22" s="225">
        <v>40.43</v>
      </c>
      <c r="O22" s="225">
        <v>39.4</v>
      </c>
      <c r="P22" s="98">
        <f t="shared" si="2"/>
        <v>-2.5476131585456363E-2</v>
      </c>
      <c r="Q22" s="224">
        <f t="shared" si="3"/>
        <v>-1.0300000000000011</v>
      </c>
    </row>
    <row r="23" spans="2:17" x14ac:dyDescent="0.25">
      <c r="B23" s="96" t="s">
        <v>65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98" t="str">
        <f t="shared" si="0"/>
        <v>-</v>
      </c>
      <c r="J23" s="224">
        <f t="shared" si="1"/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98" t="str">
        <f t="shared" si="2"/>
        <v>-</v>
      </c>
      <c r="Q23" s="224">
        <f t="shared" si="3"/>
        <v>0</v>
      </c>
    </row>
    <row r="24" spans="2:17" x14ac:dyDescent="0.25">
      <c r="B24" s="93" t="s">
        <v>49</v>
      </c>
      <c r="C24" s="228">
        <v>52.22</v>
      </c>
      <c r="D24" s="228">
        <v>46.13</v>
      </c>
      <c r="E24" s="228">
        <v>94.38</v>
      </c>
      <c r="F24" s="228">
        <v>117.35</v>
      </c>
      <c r="G24" s="228">
        <v>126.66</v>
      </c>
      <c r="H24" s="228">
        <v>163.08000000000001</v>
      </c>
      <c r="I24" s="102">
        <f t="shared" si="0"/>
        <v>0.2875414495499764</v>
      </c>
      <c r="J24" s="228">
        <f t="shared" si="1"/>
        <v>36.420000000000016</v>
      </c>
      <c r="K24" s="229">
        <v>40.42</v>
      </c>
      <c r="L24" s="229">
        <v>53.45</v>
      </c>
      <c r="M24" s="229">
        <v>80.97</v>
      </c>
      <c r="N24" s="229">
        <v>109.85</v>
      </c>
      <c r="O24" s="229">
        <v>116.42</v>
      </c>
      <c r="P24" s="102">
        <f t="shared" si="2"/>
        <v>5.9808830223031517E-2</v>
      </c>
      <c r="Q24" s="228">
        <f t="shared" si="3"/>
        <v>6.5700000000000074</v>
      </c>
    </row>
    <row r="25" spans="2:17" x14ac:dyDescent="0.25">
      <c r="B25" s="96" t="s">
        <v>62</v>
      </c>
      <c r="C25" s="224">
        <v>55.84</v>
      </c>
      <c r="D25" s="224">
        <v>48.11</v>
      </c>
      <c r="E25" s="224">
        <v>95.49</v>
      </c>
      <c r="F25" s="224">
        <v>120.23</v>
      </c>
      <c r="G25" s="224">
        <v>126.93</v>
      </c>
      <c r="H25" s="224">
        <v>168.8</v>
      </c>
      <c r="I25" s="98">
        <f t="shared" si="0"/>
        <v>0.32986685574726238</v>
      </c>
      <c r="J25" s="224">
        <f t="shared" si="1"/>
        <v>41.870000000000005</v>
      </c>
      <c r="K25" s="225">
        <v>40.369999999999997</v>
      </c>
      <c r="L25" s="225">
        <v>53.19</v>
      </c>
      <c r="M25" s="225">
        <v>80.97</v>
      </c>
      <c r="N25" s="225">
        <v>113.58</v>
      </c>
      <c r="O25" s="225">
        <v>120.81</v>
      </c>
      <c r="P25" s="98">
        <f t="shared" si="2"/>
        <v>6.3655573164289603E-2</v>
      </c>
      <c r="Q25" s="224">
        <f t="shared" si="3"/>
        <v>7.230000000000004</v>
      </c>
    </row>
    <row r="26" spans="2:17" x14ac:dyDescent="0.25">
      <c r="B26" s="99" t="s">
        <v>68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100" t="str">
        <f t="shared" si="0"/>
        <v>-</v>
      </c>
      <c r="J26" s="226">
        <f t="shared" si="1"/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100" t="str">
        <f t="shared" si="2"/>
        <v>-</v>
      </c>
      <c r="Q26" s="226">
        <f t="shared" si="3"/>
        <v>0</v>
      </c>
    </row>
    <row r="27" spans="2:17" x14ac:dyDescent="0.25">
      <c r="B27" s="99" t="s">
        <v>179</v>
      </c>
      <c r="C27" s="226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100" t="str">
        <f t="shared" si="0"/>
        <v>-</v>
      </c>
      <c r="J27" s="226">
        <f t="shared" si="1"/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100" t="str">
        <f t="shared" si="2"/>
        <v>-</v>
      </c>
      <c r="Q27" s="226">
        <f t="shared" si="3"/>
        <v>0</v>
      </c>
    </row>
    <row r="28" spans="2:17" x14ac:dyDescent="0.25">
      <c r="B28" s="93" t="s">
        <v>50</v>
      </c>
      <c r="C28" s="228">
        <v>28.76</v>
      </c>
      <c r="D28" s="228">
        <v>28.24</v>
      </c>
      <c r="E28" s="228">
        <v>42.01</v>
      </c>
      <c r="F28" s="228">
        <v>52.07</v>
      </c>
      <c r="G28" s="228">
        <v>61.37</v>
      </c>
      <c r="H28" s="228">
        <v>67.099999999999994</v>
      </c>
      <c r="I28" s="102">
        <f t="shared" si="0"/>
        <v>9.3368095160501818E-2</v>
      </c>
      <c r="J28" s="228">
        <f t="shared" si="1"/>
        <v>5.7299999999999969</v>
      </c>
      <c r="K28" s="229">
        <v>30.01</v>
      </c>
      <c r="L28" s="229">
        <v>36.36</v>
      </c>
      <c r="M28" s="229">
        <v>39.32</v>
      </c>
      <c r="N28" s="229">
        <v>47.74</v>
      </c>
      <c r="O28" s="229">
        <v>49.1</v>
      </c>
      <c r="P28" s="102">
        <f t="shared" si="2"/>
        <v>2.8487641390867235E-2</v>
      </c>
      <c r="Q28" s="228">
        <f t="shared" si="3"/>
        <v>1.3599999999999994</v>
      </c>
    </row>
    <row r="29" spans="2:17" x14ac:dyDescent="0.25">
      <c r="B29" s="96" t="s">
        <v>62</v>
      </c>
      <c r="C29" s="224">
        <v>30.7</v>
      </c>
      <c r="D29" s="224">
        <v>30.01</v>
      </c>
      <c r="E29" s="224">
        <v>44.97</v>
      </c>
      <c r="F29" s="224">
        <v>56.03</v>
      </c>
      <c r="G29" s="224">
        <v>65.56</v>
      </c>
      <c r="H29" s="224">
        <v>71.599999999999994</v>
      </c>
      <c r="I29" s="98">
        <f t="shared" si="0"/>
        <v>9.2129347162904107E-2</v>
      </c>
      <c r="J29" s="224">
        <f t="shared" si="1"/>
        <v>6.039999999999992</v>
      </c>
      <c r="K29" s="225">
        <v>32.770000000000003</v>
      </c>
      <c r="L29" s="225">
        <v>40.01</v>
      </c>
      <c r="M29" s="225">
        <v>42.37</v>
      </c>
      <c r="N29" s="225">
        <v>51.46</v>
      </c>
      <c r="O29" s="225">
        <v>52.78</v>
      </c>
      <c r="P29" s="98">
        <f t="shared" si="2"/>
        <v>2.5650991061018313E-2</v>
      </c>
      <c r="Q29" s="224">
        <f t="shared" si="3"/>
        <v>1.3200000000000003</v>
      </c>
    </row>
    <row r="30" spans="2:17" x14ac:dyDescent="0.25">
      <c r="B30" s="99" t="s">
        <v>63</v>
      </c>
      <c r="C30" s="226">
        <v>32.35</v>
      </c>
      <c r="D30" s="226">
        <v>31.51</v>
      </c>
      <c r="E30" s="226">
        <v>47.15</v>
      </c>
      <c r="F30" s="226">
        <v>58.72</v>
      </c>
      <c r="G30" s="226">
        <v>68.16</v>
      </c>
      <c r="H30" s="226">
        <v>75.09</v>
      </c>
      <c r="I30" s="100">
        <f t="shared" si="0"/>
        <v>0.10167253521126773</v>
      </c>
      <c r="J30" s="226">
        <f t="shared" si="1"/>
        <v>6.9300000000000068</v>
      </c>
      <c r="K30" s="227">
        <v>34.24</v>
      </c>
      <c r="L30" s="227">
        <v>41.71</v>
      </c>
      <c r="M30" s="227">
        <v>43.9</v>
      </c>
      <c r="N30" s="227">
        <v>53.95</v>
      </c>
      <c r="O30" s="227">
        <v>56.95</v>
      </c>
      <c r="P30" s="100">
        <f t="shared" si="2"/>
        <v>5.5607043558850711E-2</v>
      </c>
      <c r="Q30" s="226">
        <f t="shared" si="3"/>
        <v>3</v>
      </c>
    </row>
    <row r="31" spans="2:17" x14ac:dyDescent="0.25">
      <c r="B31" s="99" t="s">
        <v>70</v>
      </c>
      <c r="C31" s="226">
        <v>22.76</v>
      </c>
      <c r="D31" s="226">
        <v>23.58</v>
      </c>
      <c r="E31" s="226">
        <v>31.76</v>
      </c>
      <c r="F31" s="226">
        <v>38.83</v>
      </c>
      <c r="G31" s="226">
        <v>48.3</v>
      </c>
      <c r="H31" s="226">
        <v>48.98</v>
      </c>
      <c r="I31" s="100">
        <f t="shared" si="0"/>
        <v>1.4078674948240222E-2</v>
      </c>
      <c r="J31" s="226">
        <f t="shared" si="1"/>
        <v>0.67999999999999972</v>
      </c>
      <c r="K31" s="227">
        <v>23.36</v>
      </c>
      <c r="L31" s="227">
        <v>29.28</v>
      </c>
      <c r="M31" s="227">
        <v>32.090000000000003</v>
      </c>
      <c r="N31" s="227">
        <v>35.700000000000003</v>
      </c>
      <c r="O31" s="227">
        <v>28.24</v>
      </c>
      <c r="P31" s="100">
        <f t="shared" si="2"/>
        <v>-0.20896358543417382</v>
      </c>
      <c r="Q31" s="226">
        <f t="shared" si="3"/>
        <v>-7.4600000000000044</v>
      </c>
    </row>
    <row r="32" spans="2:17" x14ac:dyDescent="0.25">
      <c r="B32" s="96" t="s">
        <v>65</v>
      </c>
      <c r="C32" s="224">
        <v>23.06</v>
      </c>
      <c r="D32" s="224">
        <v>22.18</v>
      </c>
      <c r="E32" s="224">
        <v>30.16</v>
      </c>
      <c r="F32" s="224">
        <v>36.21</v>
      </c>
      <c r="G32" s="224">
        <v>43.58</v>
      </c>
      <c r="H32" s="224">
        <v>48.3</v>
      </c>
      <c r="I32" s="98">
        <f t="shared" si="0"/>
        <v>0.10830656264341432</v>
      </c>
      <c r="J32" s="224">
        <f t="shared" si="1"/>
        <v>4.7199999999999989</v>
      </c>
      <c r="K32" s="225">
        <v>18.98</v>
      </c>
      <c r="L32" s="225">
        <v>22.18</v>
      </c>
      <c r="M32" s="225">
        <v>26.33</v>
      </c>
      <c r="N32" s="225">
        <v>32.619999999999997</v>
      </c>
      <c r="O32" s="225">
        <v>32.950000000000003</v>
      </c>
      <c r="P32" s="98">
        <f t="shared" si="2"/>
        <v>1.01164929491111E-2</v>
      </c>
      <c r="Q32" s="224">
        <f t="shared" si="3"/>
        <v>0.3300000000000054</v>
      </c>
    </row>
    <row r="33" spans="2:17" x14ac:dyDescent="0.25">
      <c r="B33" s="93" t="s">
        <v>51</v>
      </c>
      <c r="C33" s="228">
        <v>49.1</v>
      </c>
      <c r="D33" s="228">
        <v>45.63</v>
      </c>
      <c r="E33" s="228">
        <v>64.64</v>
      </c>
      <c r="F33" s="228">
        <v>73.62</v>
      </c>
      <c r="G33" s="228">
        <v>81.849999999999994</v>
      </c>
      <c r="H33" s="228">
        <v>88.52</v>
      </c>
      <c r="I33" s="102">
        <f t="shared" si="0"/>
        <v>8.1490531459987858E-2</v>
      </c>
      <c r="J33" s="228">
        <f t="shared" si="1"/>
        <v>6.6700000000000017</v>
      </c>
      <c r="K33" s="229">
        <v>59.7</v>
      </c>
      <c r="L33" s="229">
        <v>60.27</v>
      </c>
      <c r="M33" s="229">
        <v>69.36</v>
      </c>
      <c r="N33" s="229">
        <v>82.85</v>
      </c>
      <c r="O33" s="229">
        <v>70.760000000000005</v>
      </c>
      <c r="P33" s="102">
        <f t="shared" si="2"/>
        <v>-0.14592637296318633</v>
      </c>
      <c r="Q33" s="228">
        <f t="shared" si="3"/>
        <v>-12.089999999999989</v>
      </c>
    </row>
    <row r="34" spans="2:17" x14ac:dyDescent="0.25">
      <c r="B34" s="96" t="s">
        <v>62</v>
      </c>
      <c r="C34" s="224">
        <v>49.1</v>
      </c>
      <c r="D34" s="224">
        <v>45.63</v>
      </c>
      <c r="E34" s="224">
        <v>64.64</v>
      </c>
      <c r="F34" s="224">
        <v>71.349999999999994</v>
      </c>
      <c r="G34" s="224">
        <v>81.849999999999994</v>
      </c>
      <c r="H34" s="224">
        <v>88.52</v>
      </c>
      <c r="I34" s="98">
        <f t="shared" si="0"/>
        <v>8.1490531459987858E-2</v>
      </c>
      <c r="J34" s="224">
        <f t="shared" si="1"/>
        <v>6.6700000000000017</v>
      </c>
      <c r="K34" s="225">
        <v>59.7</v>
      </c>
      <c r="L34" s="225">
        <v>60.27</v>
      </c>
      <c r="M34" s="225">
        <v>69.36</v>
      </c>
      <c r="N34" s="225">
        <v>82.85</v>
      </c>
      <c r="O34" s="225">
        <v>70.760000000000005</v>
      </c>
      <c r="P34" s="98">
        <f t="shared" si="2"/>
        <v>-0.14592637296318633</v>
      </c>
      <c r="Q34" s="224">
        <f t="shared" si="3"/>
        <v>-12.089999999999989</v>
      </c>
    </row>
    <row r="35" spans="2:17" x14ac:dyDescent="0.25">
      <c r="B35" s="93" t="s">
        <v>52</v>
      </c>
      <c r="C35" s="228">
        <v>64.31</v>
      </c>
      <c r="D35" s="228">
        <v>82.55</v>
      </c>
      <c r="E35" s="228">
        <v>96.82</v>
      </c>
      <c r="F35" s="228">
        <v>122.12</v>
      </c>
      <c r="G35" s="228">
        <v>143.97</v>
      </c>
      <c r="H35" s="228">
        <v>163.12</v>
      </c>
      <c r="I35" s="102">
        <f t="shared" si="0"/>
        <v>0.13301382232409531</v>
      </c>
      <c r="J35" s="228">
        <f t="shared" si="1"/>
        <v>19.150000000000006</v>
      </c>
      <c r="K35" s="229">
        <v>74.209999999999994</v>
      </c>
      <c r="L35" s="229">
        <v>101.32</v>
      </c>
      <c r="M35" s="229">
        <v>107.84</v>
      </c>
      <c r="N35" s="229">
        <v>121.14</v>
      </c>
      <c r="O35" s="229">
        <v>145.19999999999999</v>
      </c>
      <c r="P35" s="102">
        <f t="shared" si="2"/>
        <v>0.19861317483902918</v>
      </c>
      <c r="Q35" s="228">
        <f t="shared" si="3"/>
        <v>24.059999999999988</v>
      </c>
    </row>
    <row r="36" spans="2:17" x14ac:dyDescent="0.25">
      <c r="B36" s="96" t="s">
        <v>62</v>
      </c>
      <c r="C36" s="224">
        <v>75.77</v>
      </c>
      <c r="D36" s="224">
        <v>86.58</v>
      </c>
      <c r="E36" s="224">
        <v>103.27</v>
      </c>
      <c r="F36" s="224">
        <v>127.35</v>
      </c>
      <c r="G36" s="224">
        <v>152.83000000000001</v>
      </c>
      <c r="H36" s="224">
        <v>172.79</v>
      </c>
      <c r="I36" s="98">
        <f t="shared" si="0"/>
        <v>0.13060263037361763</v>
      </c>
      <c r="J36" s="224">
        <f t="shared" si="1"/>
        <v>19.95999999999998</v>
      </c>
      <c r="K36" s="225">
        <v>83.18</v>
      </c>
      <c r="L36" s="225">
        <v>106.29</v>
      </c>
      <c r="M36" s="225">
        <v>116.94</v>
      </c>
      <c r="N36" s="225">
        <v>130.44</v>
      </c>
      <c r="O36" s="225">
        <v>160.54</v>
      </c>
      <c r="P36" s="98">
        <f t="shared" si="2"/>
        <v>0.23075743636921175</v>
      </c>
      <c r="Q36" s="224">
        <f t="shared" si="3"/>
        <v>30.099999999999994</v>
      </c>
    </row>
    <row r="37" spans="2:17" x14ac:dyDescent="0.25">
      <c r="B37" s="96" t="s">
        <v>65</v>
      </c>
      <c r="C37" s="224">
        <v>30.29</v>
      </c>
      <c r="D37" s="224">
        <v>48.86</v>
      </c>
      <c r="E37" s="224">
        <v>62.08</v>
      </c>
      <c r="F37" s="224">
        <v>90.45</v>
      </c>
      <c r="G37" s="224">
        <v>93.94</v>
      </c>
      <c r="H37" s="224">
        <v>110.2</v>
      </c>
      <c r="I37" s="98">
        <f t="shared" si="0"/>
        <v>0.17308920587609111</v>
      </c>
      <c r="J37" s="224">
        <f t="shared" si="1"/>
        <v>16.260000000000005</v>
      </c>
      <c r="K37" s="225">
        <v>32.43</v>
      </c>
      <c r="L37" s="225">
        <v>72.94</v>
      </c>
      <c r="M37" s="225">
        <v>56.4</v>
      </c>
      <c r="N37" s="225">
        <v>67.84</v>
      </c>
      <c r="O37" s="225">
        <v>63.85</v>
      </c>
      <c r="P37" s="98">
        <f t="shared" si="2"/>
        <v>-5.8814858490566113E-2</v>
      </c>
      <c r="Q37" s="224">
        <f t="shared" si="3"/>
        <v>-3.990000000000002</v>
      </c>
    </row>
    <row r="38" spans="2:17" x14ac:dyDescent="0.25">
      <c r="B38" s="93" t="s">
        <v>53</v>
      </c>
      <c r="C38" s="228">
        <v>33.54</v>
      </c>
      <c r="D38" s="228">
        <v>37.840000000000003</v>
      </c>
      <c r="E38" s="228">
        <v>53.16</v>
      </c>
      <c r="F38" s="228">
        <v>62.01</v>
      </c>
      <c r="G38" s="228">
        <v>69.75</v>
      </c>
      <c r="H38" s="228">
        <v>76.260000000000005</v>
      </c>
      <c r="I38" s="102">
        <f t="shared" si="0"/>
        <v>9.333333333333349E-2</v>
      </c>
      <c r="J38" s="228">
        <f t="shared" si="1"/>
        <v>6.5100000000000051</v>
      </c>
      <c r="K38" s="229">
        <v>52.03</v>
      </c>
      <c r="L38" s="229">
        <v>48.39</v>
      </c>
      <c r="M38" s="229">
        <v>46.6</v>
      </c>
      <c r="N38" s="229">
        <v>60.98</v>
      </c>
      <c r="O38" s="229">
        <v>60.94</v>
      </c>
      <c r="P38" s="102">
        <f t="shared" si="2"/>
        <v>-6.559527714004032E-4</v>
      </c>
      <c r="Q38" s="228">
        <f t="shared" si="3"/>
        <v>-3.9999999999999147E-2</v>
      </c>
    </row>
    <row r="39" spans="2:17" x14ac:dyDescent="0.25">
      <c r="B39" s="96" t="s">
        <v>62</v>
      </c>
      <c r="C39" s="224">
        <v>33.54</v>
      </c>
      <c r="D39" s="224">
        <v>37.840000000000003</v>
      </c>
      <c r="E39" s="224">
        <v>53.16</v>
      </c>
      <c r="F39" s="224">
        <v>61.03</v>
      </c>
      <c r="G39" s="224">
        <v>69.75</v>
      </c>
      <c r="H39" s="224">
        <v>76.260000000000005</v>
      </c>
      <c r="I39" s="98">
        <f t="shared" si="0"/>
        <v>9.333333333333349E-2</v>
      </c>
      <c r="J39" s="224">
        <f t="shared" si="1"/>
        <v>6.5100000000000051</v>
      </c>
      <c r="K39" s="225">
        <v>52.03</v>
      </c>
      <c r="L39" s="225">
        <v>48.39</v>
      </c>
      <c r="M39" s="225">
        <v>46.6</v>
      </c>
      <c r="N39" s="225">
        <v>60.98</v>
      </c>
      <c r="O39" s="225">
        <v>60.94</v>
      </c>
      <c r="P39" s="98">
        <f t="shared" si="2"/>
        <v>-6.559527714004032E-4</v>
      </c>
      <c r="Q39" s="224">
        <f t="shared" si="3"/>
        <v>-3.9999999999999147E-2</v>
      </c>
    </row>
    <row r="40" spans="2:17" x14ac:dyDescent="0.25">
      <c r="B40" s="99" t="s">
        <v>63</v>
      </c>
      <c r="C40" s="226">
        <v>39.090000000000003</v>
      </c>
      <c r="D40" s="226">
        <v>40.1</v>
      </c>
      <c r="E40" s="226">
        <v>62.85</v>
      </c>
      <c r="F40" s="226">
        <v>72.180000000000007</v>
      </c>
      <c r="G40" s="226">
        <v>84.16</v>
      </c>
      <c r="H40" s="226">
        <v>89.79</v>
      </c>
      <c r="I40" s="100">
        <f t="shared" si="0"/>
        <v>6.68963878326998E-2</v>
      </c>
      <c r="J40" s="226">
        <f t="shared" si="1"/>
        <v>5.6300000000000097</v>
      </c>
      <c r="K40" s="227">
        <v>59.98</v>
      </c>
      <c r="L40" s="227">
        <v>59.48</v>
      </c>
      <c r="M40" s="227">
        <v>53.97</v>
      </c>
      <c r="N40" s="227">
        <v>68.59</v>
      </c>
      <c r="O40" s="227">
        <v>70.739999999999995</v>
      </c>
      <c r="P40" s="100">
        <f t="shared" si="2"/>
        <v>3.134567721242143E-2</v>
      </c>
      <c r="Q40" s="226">
        <f t="shared" si="3"/>
        <v>2.1499999999999915</v>
      </c>
    </row>
    <row r="41" spans="2:17" x14ac:dyDescent="0.25">
      <c r="B41" s="99" t="s">
        <v>70</v>
      </c>
      <c r="C41" s="226">
        <v>27.82</v>
      </c>
      <c r="D41" s="226">
        <v>34.1</v>
      </c>
      <c r="E41" s="226">
        <v>40.229999999999997</v>
      </c>
      <c r="F41" s="226">
        <v>46.85</v>
      </c>
      <c r="G41" s="226">
        <v>49.34</v>
      </c>
      <c r="H41" s="226">
        <v>51.98</v>
      </c>
      <c r="I41" s="100">
        <f t="shared" si="0"/>
        <v>5.3506282934738358E-2</v>
      </c>
      <c r="J41" s="226">
        <f t="shared" si="1"/>
        <v>2.6399999999999935</v>
      </c>
      <c r="K41" s="227">
        <v>41.41</v>
      </c>
      <c r="L41" s="227">
        <v>35.39</v>
      </c>
      <c r="M41" s="227">
        <v>37.15</v>
      </c>
      <c r="N41" s="227">
        <v>47.12</v>
      </c>
      <c r="O41" s="227">
        <v>41.28</v>
      </c>
      <c r="P41" s="100">
        <f t="shared" si="2"/>
        <v>-0.12393887945670623</v>
      </c>
      <c r="Q41" s="226">
        <f t="shared" si="3"/>
        <v>-5.8399999999999963</v>
      </c>
    </row>
    <row r="42" spans="2:17" x14ac:dyDescent="0.25">
      <c r="B42" s="93" t="s">
        <v>54</v>
      </c>
      <c r="C42" s="228">
        <v>50.94</v>
      </c>
      <c r="D42" s="228">
        <v>53.72</v>
      </c>
      <c r="E42" s="228">
        <v>88.72</v>
      </c>
      <c r="F42" s="228">
        <v>109.01</v>
      </c>
      <c r="G42" s="228">
        <v>119.74</v>
      </c>
      <c r="H42" s="228">
        <v>101.6</v>
      </c>
      <c r="I42" s="102">
        <f t="shared" si="0"/>
        <v>-0.15149490562886259</v>
      </c>
      <c r="J42" s="228">
        <f t="shared" si="1"/>
        <v>-18.14</v>
      </c>
      <c r="K42" s="229">
        <v>65.599999999999994</v>
      </c>
      <c r="L42" s="229">
        <v>86.93</v>
      </c>
      <c r="M42" s="229">
        <v>98.95</v>
      </c>
      <c r="N42" s="229">
        <v>72.53</v>
      </c>
      <c r="O42" s="229">
        <v>84.89</v>
      </c>
      <c r="P42" s="102">
        <f t="shared" si="2"/>
        <v>0.17041224320970638</v>
      </c>
      <c r="Q42" s="228">
        <f t="shared" si="3"/>
        <v>12.36</v>
      </c>
    </row>
    <row r="43" spans="2:17" x14ac:dyDescent="0.25">
      <c r="B43" s="96" t="s">
        <v>62</v>
      </c>
      <c r="C43" s="224">
        <v>56.41</v>
      </c>
      <c r="D43" s="224">
        <v>62.75</v>
      </c>
      <c r="E43" s="224">
        <v>96.52</v>
      </c>
      <c r="F43" s="224">
        <v>120.21</v>
      </c>
      <c r="G43" s="224">
        <v>129.44</v>
      </c>
      <c r="H43" s="224">
        <v>106.42</v>
      </c>
      <c r="I43" s="98">
        <f t="shared" si="0"/>
        <v>-0.17784301606922126</v>
      </c>
      <c r="J43" s="224">
        <f t="shared" si="1"/>
        <v>-23.019999999999996</v>
      </c>
      <c r="K43" s="225">
        <v>74.73</v>
      </c>
      <c r="L43" s="225">
        <v>98.38</v>
      </c>
      <c r="M43" s="225">
        <v>110.38</v>
      </c>
      <c r="N43" s="225">
        <v>78.489999999999995</v>
      </c>
      <c r="O43" s="225">
        <v>96</v>
      </c>
      <c r="P43" s="98">
        <f t="shared" si="2"/>
        <v>0.22308574340680343</v>
      </c>
      <c r="Q43" s="224">
        <f t="shared" si="3"/>
        <v>17.510000000000005</v>
      </c>
    </row>
    <row r="44" spans="2:17" x14ac:dyDescent="0.25">
      <c r="B44" s="99" t="s">
        <v>63</v>
      </c>
      <c r="C44" s="226">
        <v>0</v>
      </c>
      <c r="D44" s="226">
        <v>65.540000000000006</v>
      </c>
      <c r="E44" s="226">
        <v>100.75</v>
      </c>
      <c r="F44" s="226">
        <v>127.89</v>
      </c>
      <c r="G44" s="226">
        <v>135.86000000000001</v>
      </c>
      <c r="H44" s="226">
        <v>108.32</v>
      </c>
      <c r="I44" s="100">
        <f t="shared" si="0"/>
        <v>-0.20270867069041676</v>
      </c>
      <c r="J44" s="226">
        <f t="shared" si="1"/>
        <v>-27.54000000000002</v>
      </c>
      <c r="K44" s="227">
        <v>77.349999999999994</v>
      </c>
      <c r="L44" s="227">
        <v>102.01</v>
      </c>
      <c r="M44" s="227">
        <v>116.24</v>
      </c>
      <c r="N44" s="227">
        <v>76.28</v>
      </c>
      <c r="O44" s="227">
        <v>100.48</v>
      </c>
      <c r="P44" s="100">
        <f t="shared" si="2"/>
        <v>0.31725222863135816</v>
      </c>
      <c r="Q44" s="226">
        <f t="shared" si="3"/>
        <v>24.200000000000003</v>
      </c>
    </row>
    <row r="45" spans="2:17" x14ac:dyDescent="0.25">
      <c r="B45" s="99" t="s">
        <v>70</v>
      </c>
      <c r="C45" s="226">
        <v>0</v>
      </c>
      <c r="D45" s="226">
        <v>51.57</v>
      </c>
      <c r="E45" s="226">
        <v>79.3</v>
      </c>
      <c r="F45" s="226">
        <v>89.45</v>
      </c>
      <c r="G45" s="226">
        <v>103.35</v>
      </c>
      <c r="H45" s="226">
        <v>98.71</v>
      </c>
      <c r="I45" s="100">
        <f t="shared" si="0"/>
        <v>-4.4895984518626086E-2</v>
      </c>
      <c r="J45" s="226">
        <f t="shared" si="1"/>
        <v>-4.6400000000000006</v>
      </c>
      <c r="K45" s="227">
        <v>64.069999999999993</v>
      </c>
      <c r="L45" s="227">
        <v>84.56</v>
      </c>
      <c r="M45" s="227">
        <v>86.59</v>
      </c>
      <c r="N45" s="227">
        <v>87.47</v>
      </c>
      <c r="O45" s="227">
        <v>77.78</v>
      </c>
      <c r="P45" s="100">
        <f t="shared" si="2"/>
        <v>-0.1107808391448496</v>
      </c>
      <c r="Q45" s="226">
        <f t="shared" si="3"/>
        <v>-9.6899999999999977</v>
      </c>
    </row>
    <row r="46" spans="2:17" x14ac:dyDescent="0.25">
      <c r="B46" s="96" t="s">
        <v>65</v>
      </c>
      <c r="C46" s="224">
        <v>31.82</v>
      </c>
      <c r="D46" s="224">
        <v>24.11</v>
      </c>
      <c r="E46" s="224">
        <v>48.07</v>
      </c>
      <c r="F46" s="224">
        <v>55.12</v>
      </c>
      <c r="G46" s="224">
        <v>69.489999999999995</v>
      </c>
      <c r="H46" s="224">
        <v>77.48</v>
      </c>
      <c r="I46" s="98">
        <f t="shared" si="0"/>
        <v>0.11498057274427986</v>
      </c>
      <c r="J46" s="224">
        <f t="shared" si="1"/>
        <v>7.9900000000000091</v>
      </c>
      <c r="K46" s="225">
        <v>18</v>
      </c>
      <c r="L46" s="225">
        <v>30.27</v>
      </c>
      <c r="M46" s="225">
        <v>39.299999999999997</v>
      </c>
      <c r="N46" s="225">
        <v>42.76</v>
      </c>
      <c r="O46" s="225">
        <v>31.62</v>
      </c>
      <c r="P46" s="98">
        <f t="shared" si="2"/>
        <v>-0.26052385406922351</v>
      </c>
      <c r="Q46" s="224">
        <f t="shared" si="3"/>
        <v>-11.139999999999997</v>
      </c>
    </row>
    <row r="47" spans="2:17" x14ac:dyDescent="0.25">
      <c r="B47" s="93" t="s">
        <v>55</v>
      </c>
      <c r="C47" s="228">
        <v>22.7</v>
      </c>
      <c r="D47" s="228">
        <v>29.35</v>
      </c>
      <c r="E47" s="228">
        <v>43.18</v>
      </c>
      <c r="F47" s="228">
        <v>54</v>
      </c>
      <c r="G47" s="228">
        <v>56.56</v>
      </c>
      <c r="H47" s="228">
        <v>58.49</v>
      </c>
      <c r="I47" s="102">
        <f t="shared" si="0"/>
        <v>3.4123055162659011E-2</v>
      </c>
      <c r="J47" s="228">
        <f t="shared" si="1"/>
        <v>1.9299999999999997</v>
      </c>
      <c r="K47" s="229">
        <v>34.869999999999997</v>
      </c>
      <c r="L47" s="229">
        <v>38.43</v>
      </c>
      <c r="M47" s="229">
        <v>39.17</v>
      </c>
      <c r="N47" s="229">
        <v>55.49</v>
      </c>
      <c r="O47" s="229">
        <v>55.99</v>
      </c>
      <c r="P47" s="102">
        <f t="shared" si="2"/>
        <v>9.0106325464047732E-3</v>
      </c>
      <c r="Q47" s="228">
        <f t="shared" si="3"/>
        <v>0.5</v>
      </c>
    </row>
    <row r="48" spans="2:17" x14ac:dyDescent="0.25">
      <c r="B48" s="96" t="s">
        <v>62</v>
      </c>
      <c r="C48" s="224">
        <v>22.26</v>
      </c>
      <c r="D48" s="224">
        <v>29.29</v>
      </c>
      <c r="E48" s="224">
        <v>43.74</v>
      </c>
      <c r="F48" s="224">
        <v>53.7</v>
      </c>
      <c r="G48" s="224">
        <v>58.12</v>
      </c>
      <c r="H48" s="224">
        <v>60.3</v>
      </c>
      <c r="I48" s="98">
        <f t="shared" si="0"/>
        <v>3.7508602890571119E-2</v>
      </c>
      <c r="J48" s="224">
        <f t="shared" si="1"/>
        <v>2.1799999999999997</v>
      </c>
      <c r="K48" s="225">
        <v>35.54</v>
      </c>
      <c r="L48" s="225">
        <v>38.700000000000003</v>
      </c>
      <c r="M48" s="225">
        <v>40.549999999999997</v>
      </c>
      <c r="N48" s="225">
        <v>59.35</v>
      </c>
      <c r="O48" s="225">
        <v>60.34</v>
      </c>
      <c r="P48" s="98">
        <f t="shared" si="2"/>
        <v>1.6680707666385963E-2</v>
      </c>
      <c r="Q48" s="224">
        <f t="shared" si="3"/>
        <v>0.99000000000000199</v>
      </c>
    </row>
    <row r="49" spans="2:17" x14ac:dyDescent="0.25">
      <c r="B49" s="99" t="s">
        <v>63</v>
      </c>
      <c r="C49" s="226">
        <v>22.57</v>
      </c>
      <c r="D49" s="226">
        <v>31.13</v>
      </c>
      <c r="E49" s="226">
        <v>47.77</v>
      </c>
      <c r="F49" s="226">
        <v>58.76</v>
      </c>
      <c r="G49" s="226">
        <v>61.8</v>
      </c>
      <c r="H49" s="226">
        <v>64.489999999999995</v>
      </c>
      <c r="I49" s="100">
        <f t="shared" si="0"/>
        <v>4.3527508090614786E-2</v>
      </c>
      <c r="J49" s="226">
        <f t="shared" si="1"/>
        <v>2.6899999999999977</v>
      </c>
      <c r="K49" s="227">
        <v>37.799999999999997</v>
      </c>
      <c r="L49" s="227">
        <v>40.369999999999997</v>
      </c>
      <c r="M49" s="227">
        <v>40.380000000000003</v>
      </c>
      <c r="N49" s="227">
        <v>66.17</v>
      </c>
      <c r="O49" s="227">
        <v>65.3</v>
      </c>
      <c r="P49" s="100">
        <f t="shared" si="2"/>
        <v>-1.3147952244219496E-2</v>
      </c>
      <c r="Q49" s="226">
        <f t="shared" si="3"/>
        <v>-0.87000000000000455</v>
      </c>
    </row>
    <row r="50" spans="2:17" x14ac:dyDescent="0.25">
      <c r="B50" s="99" t="s">
        <v>70</v>
      </c>
      <c r="C50" s="226">
        <v>21.23</v>
      </c>
      <c r="D50" s="226">
        <v>23.12</v>
      </c>
      <c r="E50" s="226">
        <v>33.61</v>
      </c>
      <c r="F50" s="226">
        <v>39.25</v>
      </c>
      <c r="G50" s="226">
        <v>48.36</v>
      </c>
      <c r="H50" s="226">
        <v>49.31</v>
      </c>
      <c r="I50" s="100">
        <f t="shared" si="0"/>
        <v>1.9644334160463295E-2</v>
      </c>
      <c r="J50" s="226">
        <f t="shared" si="1"/>
        <v>0.95000000000000284</v>
      </c>
      <c r="K50" s="227">
        <v>30.37</v>
      </c>
      <c r="L50" s="227">
        <v>33.94</v>
      </c>
      <c r="M50" s="227">
        <v>41</v>
      </c>
      <c r="N50" s="227">
        <v>41.66</v>
      </c>
      <c r="O50" s="227">
        <v>47.47</v>
      </c>
      <c r="P50" s="100">
        <f t="shared" si="2"/>
        <v>0.13946231397023534</v>
      </c>
      <c r="Q50" s="226">
        <f t="shared" si="3"/>
        <v>5.8100000000000023</v>
      </c>
    </row>
    <row r="51" spans="2:17" x14ac:dyDescent="0.25">
      <c r="B51" s="96" t="s">
        <v>65</v>
      </c>
      <c r="C51" s="224">
        <v>16.5</v>
      </c>
      <c r="D51" s="224">
        <v>23.32</v>
      </c>
      <c r="E51" s="224">
        <v>69.849999999999994</v>
      </c>
      <c r="F51" s="224">
        <v>82.76</v>
      </c>
      <c r="G51" s="224">
        <v>71.290000000000006</v>
      </c>
      <c r="H51" s="224">
        <v>74.64</v>
      </c>
      <c r="I51" s="98">
        <f t="shared" si="0"/>
        <v>4.6991162855940516E-2</v>
      </c>
      <c r="J51" s="224">
        <f t="shared" si="1"/>
        <v>3.3499999999999943</v>
      </c>
      <c r="K51" s="225">
        <v>35.5</v>
      </c>
      <c r="L51" s="225">
        <v>47.03</v>
      </c>
      <c r="M51" s="225">
        <v>28.3</v>
      </c>
      <c r="N51" s="225">
        <v>48.96</v>
      </c>
      <c r="O51" s="225">
        <v>47.21</v>
      </c>
      <c r="P51" s="98">
        <f t="shared" si="2"/>
        <v>-3.5743464052287566E-2</v>
      </c>
      <c r="Q51" s="224">
        <f t="shared" si="3"/>
        <v>-1.75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B0EF-BE1B-4C1F-8E42-D6F619957616}">
  <sheetPr>
    <tabColor theme="4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167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5B7-DE15-4FC4-8890-9737FACA92FA}">
  <sheetPr>
    <tabColor theme="4" tint="0.39997558519241921"/>
  </sheetPr>
  <dimension ref="A1:AE131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321</v>
      </c>
      <c r="C1" s="1"/>
      <c r="D1" s="1"/>
      <c r="F1" s="230"/>
      <c r="G1" s="230"/>
      <c r="H1" s="230"/>
      <c r="J1" s="230"/>
    </row>
    <row r="3" spans="1:31" s="4" customFormat="1" ht="25.5" customHeight="1" thickBot="1" x14ac:dyDescent="0.3">
      <c r="B3" s="66" t="s">
        <v>322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172" t="s">
        <v>274</v>
      </c>
      <c r="D5" s="172" t="s">
        <v>275</v>
      </c>
      <c r="E5" s="172" t="s">
        <v>276</v>
      </c>
      <c r="F5" s="172" t="s">
        <v>277</v>
      </c>
      <c r="G5" s="173" t="str">
        <f>CONCATENATE("var. ",RIGHT(F5,2),"/",RIGHT(E5,2))</f>
        <v>var. 24/23</v>
      </c>
      <c r="H5" s="173" t="str">
        <f>CONCATENATE("dif. ",RIGHT(F5,2),"/",RIGHT(E5,2))</f>
        <v>dif. 24/23</v>
      </c>
      <c r="I5" s="173" t="str">
        <f>CONCATENATE("%/s total España ",RIGHT(F5,4))</f>
        <v>%/s total España 2024</v>
      </c>
      <c r="J5" s="172" t="s">
        <v>278</v>
      </c>
      <c r="K5" s="173" t="str">
        <f>CONCATENATE("var. ",RIGHT(J5,2),"/",RIGHT(F5,2))</f>
        <v>var. 25/24</v>
      </c>
      <c r="L5" s="173" t="str">
        <f>CONCATENATE("dif. ",RIGHT(J5,2),"/",RIGHT(F5,2))</f>
        <v>dif. 25/24</v>
      </c>
      <c r="M5" s="173" t="str">
        <f>CONCATENATE("%/s total España ",RIGHT(J5,4))</f>
        <v>%/s total España 2025</v>
      </c>
      <c r="N5" s="172" t="s">
        <v>279</v>
      </c>
      <c r="O5" s="173" t="str">
        <f>CONCATENATE("var. ",RIGHT(N5,2),"/",RIGHT(J5,2))</f>
        <v>var. 26/25</v>
      </c>
      <c r="P5" s="173" t="str">
        <f>CONCATENATE("dif. ",RIGHT(N5,2),"/",RIGHT(J5,2))</f>
        <v>dif. 26/25</v>
      </c>
      <c r="Q5" s="173" t="str">
        <f>CONCATENATE("var. ",RIGHT(N5,2),"/",RIGHT(C5,2))</f>
        <v>var. 26/21</v>
      </c>
      <c r="R5" s="173" t="str">
        <f>CONCATENATE("dif. ",RIGHT(N5,2),"/",RIGHT(C5,2))</f>
        <v>dif. 26/21</v>
      </c>
      <c r="S5" s="173" t="str">
        <f>CONCATENATE("%/s total España ",RIGHT(N5,4))</f>
        <v>%/s total España 2026</v>
      </c>
      <c r="T5" s="173" t="str">
        <f>CONCATENATE("%/s total Turistas ",RIGHT(N5,4))</f>
        <v>%/s total Turistas 2026</v>
      </c>
      <c r="AE5" s="1"/>
    </row>
    <row r="6" spans="1:31" s="4" customFormat="1" ht="18.75" x14ac:dyDescent="0.3">
      <c r="B6" s="231" t="s">
        <v>180</v>
      </c>
      <c r="C6" s="232">
        <v>30057</v>
      </c>
      <c r="D6" s="232">
        <v>103640</v>
      </c>
      <c r="E6" s="232">
        <v>112296</v>
      </c>
      <c r="F6" s="232">
        <v>120121</v>
      </c>
      <c r="G6" s="233">
        <f t="shared" ref="G6:G11" si="0">F6/E6-1</f>
        <v>6.9681912089477827E-2</v>
      </c>
      <c r="H6" s="232">
        <f t="shared" ref="H6:H11" si="1">F6-E6</f>
        <v>7825</v>
      </c>
      <c r="I6" s="233"/>
      <c r="J6" s="232">
        <v>112906</v>
      </c>
      <c r="K6" s="233">
        <f t="shared" ref="K6:K11" si="2">J6/F6-1</f>
        <v>-6.0064435028013397E-2</v>
      </c>
      <c r="L6" s="232">
        <f t="shared" ref="L6:L11" si="3">J6-F6</f>
        <v>-7215</v>
      </c>
      <c r="M6" s="233"/>
      <c r="N6" s="232">
        <v>116188</v>
      </c>
      <c r="O6" s="233">
        <f t="shared" ref="O6:O11" si="4">N6/J6-1</f>
        <v>2.906842860432568E-2</v>
      </c>
      <c r="P6" s="232">
        <f t="shared" ref="P6:P11" si="5">N6-J6</f>
        <v>3282</v>
      </c>
      <c r="Q6" s="233">
        <f>N6/C6-1</f>
        <v>2.8655887147752606</v>
      </c>
      <c r="R6" s="232">
        <f>N6-C6</f>
        <v>86131</v>
      </c>
      <c r="S6" s="233"/>
      <c r="T6" s="233"/>
      <c r="V6" s="29"/>
      <c r="AE6" s="1"/>
    </row>
    <row r="7" spans="1:31" ht="18.75" x14ac:dyDescent="0.3">
      <c r="A7" s="4"/>
      <c r="B7" s="231" t="s">
        <v>181</v>
      </c>
      <c r="C7" s="232">
        <v>17683</v>
      </c>
      <c r="D7" s="232">
        <v>9518</v>
      </c>
      <c r="E7" s="232">
        <v>11034</v>
      </c>
      <c r="F7" s="232">
        <v>8325</v>
      </c>
      <c r="G7" s="233">
        <f t="shared" si="0"/>
        <v>-0.24551386623164762</v>
      </c>
      <c r="H7" s="232">
        <f t="shared" si="1"/>
        <v>-2709</v>
      </c>
      <c r="I7" s="233">
        <f>F7/$F$7</f>
        <v>1</v>
      </c>
      <c r="J7" s="232">
        <v>6547</v>
      </c>
      <c r="K7" s="233">
        <f t="shared" si="2"/>
        <v>-0.21357357357357354</v>
      </c>
      <c r="L7" s="232">
        <f t="shared" si="3"/>
        <v>-1778</v>
      </c>
      <c r="M7" s="233">
        <f>J7/$J$7</f>
        <v>1</v>
      </c>
      <c r="N7" s="232">
        <v>11376</v>
      </c>
      <c r="O7" s="233">
        <f t="shared" si="4"/>
        <v>0.73758973575683529</v>
      </c>
      <c r="P7" s="232">
        <f t="shared" si="5"/>
        <v>4829</v>
      </c>
      <c r="Q7" s="233">
        <f t="shared" ref="Q7:Q11" si="6">N7/C7-1</f>
        <v>-0.35667024826104166</v>
      </c>
      <c r="R7" s="232">
        <f t="shared" ref="R7:R11" si="7">N7-C7</f>
        <v>-6307</v>
      </c>
      <c r="S7" s="233">
        <f>N7/$N$7</f>
        <v>1</v>
      </c>
      <c r="T7" s="233">
        <f>N7/$N$6</f>
        <v>9.7910283333907111E-2</v>
      </c>
      <c r="V7" s="29"/>
      <c r="W7" s="81"/>
      <c r="AE7" s="1" t="s">
        <v>182</v>
      </c>
    </row>
    <row r="8" spans="1:31" ht="15.75" x14ac:dyDescent="0.25">
      <c r="A8" s="4"/>
      <c r="B8" s="234" t="s">
        <v>105</v>
      </c>
      <c r="C8" s="235">
        <v>2208</v>
      </c>
      <c r="D8" s="235">
        <v>2888</v>
      </c>
      <c r="E8" s="235">
        <v>3665</v>
      </c>
      <c r="F8" s="235">
        <v>3073</v>
      </c>
      <c r="G8" s="236">
        <f t="shared" si="0"/>
        <v>-0.16152796725784446</v>
      </c>
      <c r="H8" s="235">
        <f t="shared" si="1"/>
        <v>-592</v>
      </c>
      <c r="I8" s="236">
        <f>F8/$F$7</f>
        <v>0.36912912912912915</v>
      </c>
      <c r="J8" s="235">
        <v>3545</v>
      </c>
      <c r="K8" s="236">
        <f t="shared" si="2"/>
        <v>0.15359583468922877</v>
      </c>
      <c r="L8" s="235">
        <f t="shared" si="3"/>
        <v>472</v>
      </c>
      <c r="M8" s="236">
        <f>J8/$J$7</f>
        <v>0.54146937528639072</v>
      </c>
      <c r="N8" s="235">
        <v>4503</v>
      </c>
      <c r="O8" s="236">
        <f t="shared" si="4"/>
        <v>0.2702397743300422</v>
      </c>
      <c r="P8" s="235">
        <f t="shared" si="5"/>
        <v>958</v>
      </c>
      <c r="Q8" s="236">
        <f t="shared" si="6"/>
        <v>1.0394021739130435</v>
      </c>
      <c r="R8" s="235">
        <f t="shared" si="7"/>
        <v>2295</v>
      </c>
      <c r="S8" s="236">
        <f>N8/$N$7</f>
        <v>0.39583333333333331</v>
      </c>
      <c r="T8" s="236">
        <f>N8/$N$6</f>
        <v>3.8756153819671568E-2</v>
      </c>
      <c r="V8" s="29"/>
      <c r="W8" s="81"/>
      <c r="AE8" s="1" t="s">
        <v>183</v>
      </c>
    </row>
    <row r="9" spans="1:31" s="4" customFormat="1" x14ac:dyDescent="0.25">
      <c r="B9" s="237" t="s">
        <v>108</v>
      </c>
      <c r="C9" s="238">
        <v>15475</v>
      </c>
      <c r="D9" s="238">
        <v>6630</v>
      </c>
      <c r="E9" s="238">
        <v>7369</v>
      </c>
      <c r="F9" s="238">
        <v>5252</v>
      </c>
      <c r="G9" s="239">
        <f t="shared" si="0"/>
        <v>-0.28728457049803224</v>
      </c>
      <c r="H9" s="240">
        <f t="shared" si="1"/>
        <v>-2117</v>
      </c>
      <c r="I9" s="241">
        <f>F9/$F$7</f>
        <v>0.6308708708708709</v>
      </c>
      <c r="J9" s="238">
        <v>3002</v>
      </c>
      <c r="K9" s="239">
        <f t="shared" si="2"/>
        <v>-0.42840822543792845</v>
      </c>
      <c r="L9" s="240">
        <f t="shared" si="3"/>
        <v>-2250</v>
      </c>
      <c r="M9" s="241">
        <f>J9/$J$7</f>
        <v>0.45853062471360928</v>
      </c>
      <c r="N9" s="238">
        <v>6873</v>
      </c>
      <c r="O9" s="239">
        <f t="shared" si="4"/>
        <v>1.2894736842105261</v>
      </c>
      <c r="P9" s="240">
        <f t="shared" si="5"/>
        <v>3871</v>
      </c>
      <c r="Q9" s="239">
        <f t="shared" si="6"/>
        <v>-0.55586429725363495</v>
      </c>
      <c r="R9" s="240">
        <f t="shared" si="7"/>
        <v>-8602</v>
      </c>
      <c r="S9" s="241">
        <f>N9/$N$7</f>
        <v>0.60416666666666663</v>
      </c>
      <c r="T9" s="241">
        <f>N9/$N$6</f>
        <v>5.915412951423555E-2</v>
      </c>
      <c r="V9" s="29"/>
      <c r="W9" s="81"/>
      <c r="AE9" s="1" t="s">
        <v>184</v>
      </c>
    </row>
    <row r="10" spans="1:31" s="4" customFormat="1" x14ac:dyDescent="0.25">
      <c r="B10" s="242" t="s">
        <v>185</v>
      </c>
      <c r="C10" s="29">
        <v>5709</v>
      </c>
      <c r="D10" s="29">
        <v>5680</v>
      </c>
      <c r="E10" s="29">
        <v>6699</v>
      </c>
      <c r="F10" s="29">
        <v>4576</v>
      </c>
      <c r="G10" s="22">
        <f t="shared" si="0"/>
        <v>-0.31691297208538582</v>
      </c>
      <c r="H10" s="20">
        <f t="shared" si="1"/>
        <v>-2123</v>
      </c>
      <c r="I10" s="31">
        <f>F10/$F$7</f>
        <v>0.54966966966966968</v>
      </c>
      <c r="J10" s="29">
        <v>1466</v>
      </c>
      <c r="K10" s="22">
        <f t="shared" si="2"/>
        <v>-0.67963286713286708</v>
      </c>
      <c r="L10" s="20">
        <f t="shared" si="3"/>
        <v>-3110</v>
      </c>
      <c r="M10" s="31">
        <f>J10/$J$7</f>
        <v>0.22391935237513366</v>
      </c>
      <c r="N10" s="29">
        <v>3720</v>
      </c>
      <c r="O10" s="22">
        <f t="shared" si="4"/>
        <v>1.5375170532060025</v>
      </c>
      <c r="P10" s="20">
        <f t="shared" si="5"/>
        <v>2254</v>
      </c>
      <c r="Q10" s="22">
        <f t="shared" si="6"/>
        <v>-0.34839726747241195</v>
      </c>
      <c r="R10" s="20">
        <f t="shared" si="7"/>
        <v>-1989</v>
      </c>
      <c r="S10" s="31">
        <f>N10/$N$7</f>
        <v>0.3270042194092827</v>
      </c>
      <c r="T10" s="31">
        <f>N10/$N$6</f>
        <v>3.2017075773745997E-2</v>
      </c>
      <c r="V10" s="29"/>
      <c r="W10" s="81"/>
      <c r="AE10" s="1" t="s">
        <v>186</v>
      </c>
    </row>
    <row r="11" spans="1:31" s="4" customFormat="1" x14ac:dyDescent="0.25">
      <c r="B11" s="242" t="s">
        <v>187</v>
      </c>
      <c r="C11" s="29">
        <f>C9-C10</f>
        <v>9766</v>
      </c>
      <c r="D11" s="29">
        <f>D9-D10</f>
        <v>950</v>
      </c>
      <c r="E11" s="29">
        <f>E9-E10</f>
        <v>670</v>
      </c>
      <c r="F11" s="29">
        <f>F9-F10</f>
        <v>676</v>
      </c>
      <c r="G11" s="22">
        <f t="shared" si="0"/>
        <v>8.9552238805969964E-3</v>
      </c>
      <c r="H11" s="20">
        <f t="shared" si="1"/>
        <v>6</v>
      </c>
      <c r="I11" s="31">
        <f>F11/$F$7</f>
        <v>8.1201201201201195E-2</v>
      </c>
      <c r="J11" s="29">
        <f>J9-J10</f>
        <v>1536</v>
      </c>
      <c r="K11" s="22">
        <f t="shared" si="2"/>
        <v>1.2721893491124261</v>
      </c>
      <c r="L11" s="20">
        <f t="shared" si="3"/>
        <v>860</v>
      </c>
      <c r="M11" s="31">
        <f>J11/$J$7</f>
        <v>0.23461127233847565</v>
      </c>
      <c r="N11" s="29">
        <f>N9-N10</f>
        <v>3153</v>
      </c>
      <c r="O11" s="22">
        <f t="shared" si="4"/>
        <v>1.052734375</v>
      </c>
      <c r="P11" s="20">
        <f t="shared" si="5"/>
        <v>1617</v>
      </c>
      <c r="Q11" s="22">
        <f t="shared" si="6"/>
        <v>-0.67714519762441117</v>
      </c>
      <c r="R11" s="20">
        <f t="shared" si="7"/>
        <v>-6613</v>
      </c>
      <c r="S11" s="31">
        <f>N11/$N$7</f>
        <v>0.27716244725738398</v>
      </c>
      <c r="T11" s="31">
        <f>N11/$N$6</f>
        <v>2.7137053740489553E-2</v>
      </c>
      <c r="V11" s="29"/>
      <c r="W11" s="81"/>
      <c r="AE11" s="1" t="s">
        <v>188</v>
      </c>
    </row>
    <row r="12" spans="1:31" s="4" customFormat="1" ht="7.5" customHeight="1" x14ac:dyDescent="0.25"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AE12" s="1" t="s">
        <v>189</v>
      </c>
    </row>
    <row r="13" spans="1:31" s="4" customFormat="1" x14ac:dyDescent="0.25">
      <c r="B13" s="171" t="s">
        <v>190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AE13" s="1" t="s">
        <v>191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77" t="s">
        <v>192</v>
      </c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193</v>
      </c>
      <c r="N39" s="14">
        <v>2021</v>
      </c>
      <c r="O39" s="14" t="s">
        <v>193</v>
      </c>
      <c r="P39" s="14" t="s">
        <v>194</v>
      </c>
      <c r="Q39" s="14" t="s">
        <v>195</v>
      </c>
      <c r="R39" s="14" t="s">
        <v>196</v>
      </c>
      <c r="S39" s="89"/>
      <c r="T39" s="89"/>
      <c r="AE39" s="1"/>
    </row>
    <row r="40" spans="2:31" s="4" customFormat="1" ht="18.75" hidden="1" x14ac:dyDescent="0.3">
      <c r="B40" s="231" t="s">
        <v>180</v>
      </c>
      <c r="C40" s="231"/>
      <c r="D40" s="231"/>
      <c r="E40" s="232"/>
      <c r="F40" s="232"/>
      <c r="G40" s="232"/>
      <c r="H40" s="232"/>
      <c r="I40" s="232"/>
      <c r="J40" s="232">
        <v>1824653</v>
      </c>
      <c r="K40" s="232"/>
      <c r="L40" s="232"/>
      <c r="M40" s="233"/>
      <c r="N40" s="232">
        <v>2354005</v>
      </c>
      <c r="O40" s="233"/>
      <c r="P40" s="233">
        <v>1</v>
      </c>
      <c r="Q40" s="233">
        <v>0.2901110512519367</v>
      </c>
      <c r="R40" s="232">
        <v>529352</v>
      </c>
      <c r="S40" s="244"/>
      <c r="T40" s="244"/>
      <c r="AE40" s="1"/>
    </row>
    <row r="41" spans="2:31" ht="18.75" hidden="1" x14ac:dyDescent="0.3">
      <c r="B41" s="231" t="s">
        <v>181</v>
      </c>
      <c r="C41" s="231"/>
      <c r="D41" s="231"/>
      <c r="E41" s="232"/>
      <c r="F41" s="232"/>
      <c r="G41" s="232"/>
      <c r="H41" s="232"/>
      <c r="I41" s="232"/>
      <c r="J41" s="232">
        <v>603938</v>
      </c>
      <c r="K41" s="232"/>
      <c r="L41" s="232"/>
      <c r="M41" s="233">
        <v>1</v>
      </c>
      <c r="N41" s="232">
        <v>936181</v>
      </c>
      <c r="O41" s="233">
        <v>1</v>
      </c>
      <c r="P41" s="233">
        <v>0.39769711619134201</v>
      </c>
      <c r="Q41" s="233">
        <v>0.55012766211101138</v>
      </c>
      <c r="R41" s="232">
        <v>332243</v>
      </c>
      <c r="S41" s="244"/>
      <c r="T41" s="244"/>
      <c r="AE41" s="1" t="s">
        <v>182</v>
      </c>
    </row>
    <row r="42" spans="2:31" ht="15.75" hidden="1" x14ac:dyDescent="0.25">
      <c r="B42" s="234" t="s">
        <v>105</v>
      </c>
      <c r="C42" s="234"/>
      <c r="D42" s="234"/>
      <c r="E42" s="235"/>
      <c r="F42" s="235"/>
      <c r="G42" s="235"/>
      <c r="H42" s="235"/>
      <c r="I42" s="235"/>
      <c r="J42" s="235">
        <v>276550.36166633503</v>
      </c>
      <c r="K42" s="235"/>
      <c r="L42" s="235"/>
      <c r="M42" s="236">
        <v>0.45791184139155844</v>
      </c>
      <c r="N42" s="235">
        <v>430252.45635520399</v>
      </c>
      <c r="O42" s="236">
        <v>0.4595825554622493</v>
      </c>
      <c r="P42" s="236">
        <v>0.18277465695918402</v>
      </c>
      <c r="Q42" s="236">
        <v>0.55578337978930015</v>
      </c>
      <c r="R42" s="235">
        <v>153702.09468886897</v>
      </c>
      <c r="S42" s="245"/>
      <c r="T42" s="245"/>
      <c r="AE42" s="1" t="s">
        <v>183</v>
      </c>
    </row>
    <row r="43" spans="2:31" s="4" customFormat="1" hidden="1" x14ac:dyDescent="0.25">
      <c r="B43" s="237" t="s">
        <v>108</v>
      </c>
      <c r="C43" s="246"/>
      <c r="D43" s="246"/>
      <c r="E43" s="238"/>
      <c r="F43" s="238"/>
      <c r="G43" s="238"/>
      <c r="H43" s="238"/>
      <c r="I43" s="238"/>
      <c r="J43" s="238">
        <v>327387.63833385095</v>
      </c>
      <c r="K43" s="238"/>
      <c r="L43" s="238"/>
      <c r="M43" s="241">
        <v>0.54208815860874948</v>
      </c>
      <c r="N43" s="238">
        <v>505927.5436448183</v>
      </c>
      <c r="O43" s="241">
        <v>0.54041637636826456</v>
      </c>
      <c r="P43" s="241">
        <v>0.21492203442423372</v>
      </c>
      <c r="Q43" s="239">
        <v>0.54534711884540576</v>
      </c>
      <c r="R43" s="240">
        <v>178539.90531096736</v>
      </c>
      <c r="S43" s="247"/>
      <c r="T43" s="247"/>
      <c r="AE43" s="1" t="s">
        <v>184</v>
      </c>
    </row>
    <row r="44" spans="2:31" s="4" customFormat="1" hidden="1" x14ac:dyDescent="0.25">
      <c r="B44" s="242" t="s">
        <v>185</v>
      </c>
      <c r="C44" s="242"/>
      <c r="D44" s="242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186</v>
      </c>
    </row>
    <row r="45" spans="2:31" s="4" customFormat="1" hidden="1" x14ac:dyDescent="0.25">
      <c r="B45" s="242" t="s">
        <v>187</v>
      </c>
      <c r="C45" s="242"/>
      <c r="D45" s="242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188</v>
      </c>
    </row>
    <row r="46" spans="2:31" s="4" customFormat="1" ht="7.5" hidden="1" customHeight="1" x14ac:dyDescent="0.25"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AE46" s="1" t="s">
        <v>189</v>
      </c>
    </row>
    <row r="47" spans="2:31" s="4" customFormat="1" hidden="1" x14ac:dyDescent="0.25">
      <c r="B47" s="276" t="s">
        <v>190</v>
      </c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49"/>
      <c r="T47" s="49"/>
      <c r="AE47" s="1" t="s">
        <v>191</v>
      </c>
    </row>
    <row r="48" spans="2:31" s="4" customFormat="1" hidden="1" x14ac:dyDescent="0.25">
      <c r="AE48" s="1"/>
    </row>
    <row r="49" spans="5:12" hidden="1" x14ac:dyDescent="0.25">
      <c r="E49" s="125"/>
      <c r="F49" s="125"/>
      <c r="G49" s="125"/>
      <c r="H49" s="125"/>
      <c r="I49" s="125"/>
      <c r="J49" s="125">
        <v>0.54208815860874948</v>
      </c>
      <c r="K49" s="125"/>
      <c r="L49" s="125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6" t="s">
        <v>322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5">
        <v>2021</v>
      </c>
      <c r="D123" s="185">
        <v>2022</v>
      </c>
      <c r="E123" s="185">
        <v>2023</v>
      </c>
      <c r="F123" s="185">
        <v>2024</v>
      </c>
      <c r="G123" s="173" t="str">
        <f>CONCATENATE("var. ",RIGHT(F123,2),"/",RIGHT(E123,2))</f>
        <v>var. 24/23</v>
      </c>
      <c r="H123" s="173" t="str">
        <f>CONCATENATE("dif. ",RIGHT(F123,2),"/",RIGHT(E123,2))</f>
        <v>dif. 24/23</v>
      </c>
      <c r="I123" s="173" t="str">
        <f>CONCATENATE("%/s total España ",RIGHT(F123,4))</f>
        <v>%/s total España 2024</v>
      </c>
      <c r="J123" s="185">
        <v>2025</v>
      </c>
      <c r="K123" s="173" t="str">
        <f>CONCATENATE("%/s total España ",RIGHT(J123,4))</f>
        <v>%/s total España 2025</v>
      </c>
      <c r="L123" s="173" t="str">
        <f>CONCATENATE("var. ",RIGHT(J123,2),"/",RIGHT(F123,2))</f>
        <v>var. 25/24</v>
      </c>
      <c r="M123" s="173" t="str">
        <f>CONCATENATE("dif. ",RIGHT(J123,2),"/",RIGHT(F123,2))</f>
        <v>dif. 25/24</v>
      </c>
      <c r="N123" s="173" t="str">
        <f>CONCATENATE("var. ",RIGHT(J123,2),"/",RIGHT(D123,2))</f>
        <v>var. 25/22</v>
      </c>
      <c r="O123" s="173" t="str">
        <f>CONCATENATE("dif. ",RIGHT(J123,2),"/",RIGHT(D123,2))</f>
        <v>dif. 25/22</v>
      </c>
      <c r="Z123" s="1"/>
      <c r="AE123"/>
    </row>
    <row r="124" spans="2:31" ht="18.75" x14ac:dyDescent="0.3">
      <c r="B124" s="231" t="s">
        <v>180</v>
      </c>
      <c r="C124" s="232">
        <v>140346</v>
      </c>
      <c r="D124" s="232">
        <v>257142</v>
      </c>
      <c r="E124" s="232">
        <v>280769</v>
      </c>
      <c r="F124" s="232">
        <v>288350</v>
      </c>
      <c r="G124" s="233">
        <f t="shared" ref="G124:G129" si="8">F124/E124-1</f>
        <v>2.7000844110282918E-2</v>
      </c>
      <c r="H124" s="232">
        <f t="shared" ref="H124:H129" si="9">F124-E124</f>
        <v>7581</v>
      </c>
      <c r="I124" s="233"/>
      <c r="J124" s="232">
        <v>287664</v>
      </c>
      <c r="K124" s="233"/>
      <c r="L124" s="233">
        <f t="shared" ref="L124:L129" si="10">J124/F124-1</f>
        <v>-2.3790532339170722E-3</v>
      </c>
      <c r="M124" s="232">
        <f t="shared" ref="M124:M129" si="11">J124-F124</f>
        <v>-686</v>
      </c>
      <c r="N124" s="233">
        <f t="shared" ref="N124:N129" si="12">J124/D124-1</f>
        <v>0.11869706232354105</v>
      </c>
      <c r="O124" s="232">
        <f t="shared" ref="O124:O129" si="13">J124-D124</f>
        <v>30522</v>
      </c>
      <c r="Z124" s="1"/>
      <c r="AE124"/>
    </row>
    <row r="125" spans="2:31" ht="18.75" x14ac:dyDescent="0.3">
      <c r="B125" s="231" t="s">
        <v>181</v>
      </c>
      <c r="C125" s="232">
        <v>45216</v>
      </c>
      <c r="D125" s="232">
        <v>29086</v>
      </c>
      <c r="E125" s="232">
        <v>33671</v>
      </c>
      <c r="F125" s="232">
        <v>29209</v>
      </c>
      <c r="G125" s="233">
        <f t="shared" si="8"/>
        <v>-0.13251759674497343</v>
      </c>
      <c r="H125" s="232">
        <f t="shared" si="9"/>
        <v>-4462</v>
      </c>
      <c r="I125" s="233">
        <f>F125/$F$7</f>
        <v>3.5085885885885886</v>
      </c>
      <c r="J125" s="232">
        <v>32990</v>
      </c>
      <c r="K125" s="233">
        <f>J125/$J$125</f>
        <v>1</v>
      </c>
      <c r="L125" s="233">
        <f t="shared" si="10"/>
        <v>0.12944640350576875</v>
      </c>
      <c r="M125" s="232">
        <f t="shared" si="11"/>
        <v>3781</v>
      </c>
      <c r="N125" s="233">
        <f t="shared" si="12"/>
        <v>0.13422265007219969</v>
      </c>
      <c r="O125" s="232">
        <f t="shared" si="13"/>
        <v>3904</v>
      </c>
      <c r="Z125" s="1"/>
      <c r="AE125"/>
    </row>
    <row r="126" spans="2:31" ht="15.75" x14ac:dyDescent="0.25">
      <c r="B126" s="234" t="s">
        <v>105</v>
      </c>
      <c r="C126" s="235">
        <v>11021</v>
      </c>
      <c r="D126" s="235">
        <v>9118</v>
      </c>
      <c r="E126" s="235">
        <v>11319</v>
      </c>
      <c r="F126" s="235">
        <v>10833</v>
      </c>
      <c r="G126" s="236">
        <f t="shared" si="8"/>
        <v>-4.2936655181553096E-2</v>
      </c>
      <c r="H126" s="235">
        <f t="shared" si="9"/>
        <v>-486</v>
      </c>
      <c r="I126" s="236">
        <f>F126/$F$7</f>
        <v>1.3012612612612613</v>
      </c>
      <c r="J126" s="235">
        <v>13384</v>
      </c>
      <c r="K126" s="236">
        <f>J126/$J$125</f>
        <v>0.40569869657471963</v>
      </c>
      <c r="L126" s="236">
        <f t="shared" si="10"/>
        <v>0.23548416874365374</v>
      </c>
      <c r="M126" s="235">
        <f t="shared" si="11"/>
        <v>2551</v>
      </c>
      <c r="N126" s="236">
        <f t="shared" si="12"/>
        <v>0.4678657600350955</v>
      </c>
      <c r="O126" s="235">
        <f t="shared" si="13"/>
        <v>4266</v>
      </c>
      <c r="Z126" s="1"/>
      <c r="AE126"/>
    </row>
    <row r="127" spans="2:31" x14ac:dyDescent="0.25">
      <c r="B127" s="237" t="s">
        <v>108</v>
      </c>
      <c r="C127" s="238">
        <v>34195</v>
      </c>
      <c r="D127" s="238">
        <v>19968</v>
      </c>
      <c r="E127" s="238">
        <v>22352</v>
      </c>
      <c r="F127" s="238">
        <v>18376</v>
      </c>
      <c r="G127" s="239">
        <f t="shared" si="8"/>
        <v>-0.17788117394416603</v>
      </c>
      <c r="H127" s="240">
        <f t="shared" si="9"/>
        <v>-3976</v>
      </c>
      <c r="I127" s="241">
        <f>F127/$F$7</f>
        <v>2.2073273273273273</v>
      </c>
      <c r="J127" s="238">
        <v>19606</v>
      </c>
      <c r="K127" s="241">
        <f>J127/$J$125</f>
        <v>0.59430130342528042</v>
      </c>
      <c r="L127" s="239">
        <f t="shared" si="10"/>
        <v>6.693513278188945E-2</v>
      </c>
      <c r="M127" s="240">
        <f t="shared" si="11"/>
        <v>1230</v>
      </c>
      <c r="N127" s="239">
        <f t="shared" si="12"/>
        <v>-1.8129006410256387E-2</v>
      </c>
      <c r="O127" s="240">
        <f t="shared" si="13"/>
        <v>-362</v>
      </c>
      <c r="Z127" s="1"/>
      <c r="AE127"/>
    </row>
    <row r="128" spans="2:31" x14ac:dyDescent="0.25">
      <c r="B128" s="242" t="s">
        <v>185</v>
      </c>
      <c r="C128" s="29">
        <v>22992</v>
      </c>
      <c r="D128" s="29">
        <v>14923</v>
      </c>
      <c r="E128" s="29">
        <v>19841</v>
      </c>
      <c r="F128" s="29">
        <v>14724</v>
      </c>
      <c r="G128" s="22">
        <f t="shared" si="8"/>
        <v>-0.25790030744418124</v>
      </c>
      <c r="H128" s="20">
        <f t="shared" si="9"/>
        <v>-5117</v>
      </c>
      <c r="I128" s="31">
        <f>F128/$F$7</f>
        <v>1.7686486486486486</v>
      </c>
      <c r="J128" s="29">
        <v>4249</v>
      </c>
      <c r="K128" s="31">
        <f>J128/$J$125</f>
        <v>0.12879660503182783</v>
      </c>
      <c r="L128" s="22">
        <f t="shared" si="10"/>
        <v>-0.71142352621570226</v>
      </c>
      <c r="M128" s="20">
        <f t="shared" si="11"/>
        <v>-10475</v>
      </c>
      <c r="N128" s="22">
        <f t="shared" si="12"/>
        <v>-0.71527172820478457</v>
      </c>
      <c r="O128" s="20">
        <f t="shared" si="13"/>
        <v>-10674</v>
      </c>
      <c r="Z128" s="1"/>
      <c r="AE128"/>
    </row>
    <row r="129" spans="2:31" x14ac:dyDescent="0.25">
      <c r="B129" s="242" t="s">
        <v>187</v>
      </c>
      <c r="C129" s="29">
        <f>C127-C128</f>
        <v>11203</v>
      </c>
      <c r="D129" s="29">
        <f>D127-D128</f>
        <v>5045</v>
      </c>
      <c r="E129" s="29">
        <f>E127-E128</f>
        <v>2511</v>
      </c>
      <c r="F129" s="29">
        <f>F127-F128</f>
        <v>3652</v>
      </c>
      <c r="G129" s="22">
        <f t="shared" si="8"/>
        <v>0.45440063719633605</v>
      </c>
      <c r="H129" s="20">
        <f t="shared" si="9"/>
        <v>1141</v>
      </c>
      <c r="I129" s="31">
        <f>F129/$F$7</f>
        <v>0.43867867867867866</v>
      </c>
      <c r="J129" s="29">
        <f>J127-J128</f>
        <v>15357</v>
      </c>
      <c r="K129" s="31">
        <f>J129/$J$125</f>
        <v>0.46550469839345254</v>
      </c>
      <c r="L129" s="22">
        <f t="shared" si="10"/>
        <v>3.2050930996714131</v>
      </c>
      <c r="M129" s="20">
        <f t="shared" si="11"/>
        <v>11705</v>
      </c>
      <c r="N129" s="22">
        <f t="shared" si="12"/>
        <v>2.0440039643211101</v>
      </c>
      <c r="O129" s="20">
        <f t="shared" si="13"/>
        <v>10312</v>
      </c>
      <c r="Z129" s="1"/>
      <c r="AE129"/>
    </row>
    <row r="130" spans="2:31" x14ac:dyDescent="0.25"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Z130" s="1"/>
      <c r="AE130"/>
    </row>
    <row r="131" spans="2:31" x14ac:dyDescent="0.25">
      <c r="B131" s="171" t="s">
        <v>190</v>
      </c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9CC4-21D5-445D-A00B-69AF3B4936F5}">
  <sheetPr>
    <tabColor rgb="FF336600"/>
  </sheetPr>
  <dimension ref="A3:A23"/>
  <sheetViews>
    <sheetView showGridLines="0" workbookViewId="0">
      <selection activeCell="D25" sqref="D25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34AC-C0AA-4947-B319-8219D4161094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323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198</v>
      </c>
      <c r="C6" s="250">
        <v>17683</v>
      </c>
      <c r="D6" s="250">
        <v>9518</v>
      </c>
      <c r="E6" s="250">
        <v>11034</v>
      </c>
      <c r="F6" s="251">
        <f>E6/$E$6</f>
        <v>1</v>
      </c>
      <c r="G6" s="250">
        <v>8325</v>
      </c>
      <c r="H6" s="251">
        <f>G6/E6-1</f>
        <v>-0.24551386623164762</v>
      </c>
      <c r="I6" s="250">
        <f>G6-E6</f>
        <v>-2709</v>
      </c>
      <c r="J6" s="251">
        <f>G6/$G$6</f>
        <v>1</v>
      </c>
      <c r="K6" s="250">
        <v>6547</v>
      </c>
      <c r="L6" s="251">
        <f t="shared" ref="L6:L12" si="0">K6/G6-1</f>
        <v>-0.21357357357357354</v>
      </c>
      <c r="M6" s="250">
        <f t="shared" ref="M6:M12" si="1">K6-G6</f>
        <v>-1778</v>
      </c>
      <c r="N6" s="251">
        <f>K6/$K$6</f>
        <v>1</v>
      </c>
      <c r="O6" s="250">
        <v>11376</v>
      </c>
      <c r="P6" s="251">
        <f t="shared" ref="P6:P11" si="2">O6/K6-1</f>
        <v>0.73758973575683529</v>
      </c>
      <c r="Q6" s="250">
        <f t="shared" ref="Q6:Q12" si="3">O6-K6</f>
        <v>4829</v>
      </c>
      <c r="R6" s="251">
        <f>O6/C6-1</f>
        <v>-0.35667024826104166</v>
      </c>
      <c r="S6" s="250">
        <f>O6-C6</f>
        <v>-6307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2" t="s">
        <v>199</v>
      </c>
      <c r="C7" s="253">
        <v>15565</v>
      </c>
      <c r="D7" s="253">
        <v>7731</v>
      </c>
      <c r="E7" s="253">
        <v>8163</v>
      </c>
      <c r="F7" s="254">
        <f t="shared" ref="F7:F12" si="4">E7/$E$6</f>
        <v>0.73980424143556278</v>
      </c>
      <c r="G7" s="253">
        <v>6139</v>
      </c>
      <c r="H7" s="255">
        <f>G7/E7-1</f>
        <v>-0.24794805831189515</v>
      </c>
      <c r="I7" s="256">
        <f>G7-E7</f>
        <v>-2024</v>
      </c>
      <c r="J7" s="254">
        <f>G7/$G$6</f>
        <v>0.7374174174174174</v>
      </c>
      <c r="K7" s="253">
        <v>4434</v>
      </c>
      <c r="L7" s="257">
        <f t="shared" si="0"/>
        <v>-0.27773252972796869</v>
      </c>
      <c r="M7" s="258">
        <f t="shared" si="1"/>
        <v>-1705</v>
      </c>
      <c r="N7" s="254">
        <f>K7/$K$6</f>
        <v>0.67725675882083392</v>
      </c>
      <c r="O7" s="253">
        <v>8866</v>
      </c>
      <c r="P7" s="255">
        <f t="shared" si="2"/>
        <v>0.99954894000902117</v>
      </c>
      <c r="Q7" s="256">
        <f t="shared" si="3"/>
        <v>4432</v>
      </c>
      <c r="R7" s="255">
        <f t="shared" ref="R7:R10" si="5">O7/C7-1</f>
        <v>-0.43038869257950529</v>
      </c>
      <c r="S7" s="256">
        <f t="shared" ref="S7:S10" si="6">O7-C7</f>
        <v>-6699</v>
      </c>
      <c r="T7" s="254">
        <f>O7/$O$6</f>
        <v>0.77936005625879046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59">
        <v>0</v>
      </c>
      <c r="D8" s="259">
        <v>1779</v>
      </c>
      <c r="E8" s="259">
        <v>2368</v>
      </c>
      <c r="F8" s="260">
        <f t="shared" si="4"/>
        <v>0.21460938916077579</v>
      </c>
      <c r="G8" s="259">
        <v>2702</v>
      </c>
      <c r="H8" s="261">
        <f>IFERROR(G8/E8-1,"-")</f>
        <v>0.14104729729729737</v>
      </c>
      <c r="I8" s="262">
        <f t="shared" ref="I8:I12" si="7">G8-E8</f>
        <v>334</v>
      </c>
      <c r="J8" s="260">
        <f t="shared" ref="J8:J12" si="8">G8/$G$6</f>
        <v>0.32456456456456456</v>
      </c>
      <c r="K8" s="259">
        <v>755</v>
      </c>
      <c r="L8" s="263">
        <f>IFERROR(K8/G8-1,"-")</f>
        <v>-0.72057735011102886</v>
      </c>
      <c r="M8" s="264">
        <f>IF(G8=0,"nd",K8-G8)</f>
        <v>-1947</v>
      </c>
      <c r="N8" s="265">
        <f t="shared" ref="N8:N12" si="9">K8/$K$6</f>
        <v>0.11531999389033144</v>
      </c>
      <c r="O8" s="259">
        <v>764</v>
      </c>
      <c r="P8" s="263">
        <f>IFERROR(O8/K8-1,"-")</f>
        <v>1.192052980132452E-2</v>
      </c>
      <c r="Q8" s="266">
        <f t="shared" si="3"/>
        <v>9</v>
      </c>
      <c r="R8" s="263" t="str">
        <f>IFERROR(O8/C8-1,"-")</f>
        <v>-</v>
      </c>
      <c r="S8" s="266">
        <f t="shared" si="6"/>
        <v>764</v>
      </c>
      <c r="T8" s="265">
        <f t="shared" ref="T8:T12" si="10">O8/$O$6</f>
        <v>6.715893108298171E-2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0</v>
      </c>
      <c r="D9" s="259">
        <v>5952</v>
      </c>
      <c r="E9" s="259">
        <v>5795</v>
      </c>
      <c r="F9" s="265">
        <f t="shared" si="4"/>
        <v>0.52519485227478702</v>
      </c>
      <c r="G9" s="259">
        <v>3437</v>
      </c>
      <c r="H9" s="261">
        <f>IFERROR(G9/E9-1,"-")</f>
        <v>-0.40690250215703194</v>
      </c>
      <c r="I9" s="266">
        <f t="shared" si="7"/>
        <v>-2358</v>
      </c>
      <c r="J9" s="265">
        <f t="shared" si="8"/>
        <v>0.41285285285285284</v>
      </c>
      <c r="K9" s="259">
        <v>3679</v>
      </c>
      <c r="L9" s="263">
        <f>IFERROR(K9/G9-1,"-")</f>
        <v>7.0410241489671233E-2</v>
      </c>
      <c r="M9" s="264">
        <f>IF(G9=0,"nd",K9-G9)</f>
        <v>242</v>
      </c>
      <c r="N9" s="265">
        <f t="shared" si="9"/>
        <v>0.56193676493050249</v>
      </c>
      <c r="O9" s="259">
        <v>8102</v>
      </c>
      <c r="P9" s="263">
        <f t="shared" si="2"/>
        <v>1.2022288665398206</v>
      </c>
      <c r="Q9" s="266">
        <f t="shared" si="3"/>
        <v>4423</v>
      </c>
      <c r="R9" s="267" t="e">
        <f t="shared" si="5"/>
        <v>#DIV/0!</v>
      </c>
      <c r="S9" s="266">
        <f t="shared" si="6"/>
        <v>8102</v>
      </c>
      <c r="T9" s="265">
        <f t="shared" si="10"/>
        <v>0.71220112517580869</v>
      </c>
      <c r="V9" s="29"/>
      <c r="W9" s="81"/>
      <c r="AE9" s="1"/>
    </row>
    <row r="10" spans="1:31" s="4" customFormat="1" x14ac:dyDescent="0.25">
      <c r="A10" s="1"/>
      <c r="B10" s="252" t="s">
        <v>200</v>
      </c>
      <c r="C10" s="268">
        <v>2118</v>
      </c>
      <c r="D10" s="268">
        <v>1787</v>
      </c>
      <c r="E10" s="268">
        <v>2871</v>
      </c>
      <c r="F10" s="269">
        <f>IFERROR(E10/$E$6,"-")</f>
        <v>0.26019575856443722</v>
      </c>
      <c r="G10" s="268">
        <v>2186</v>
      </c>
      <c r="H10" s="257">
        <f>IFERROR(G10/E10-1,"-")</f>
        <v>-0.23859282479972133</v>
      </c>
      <c r="I10" s="258">
        <f>IFERROR(G10-E10,"-")</f>
        <v>-685</v>
      </c>
      <c r="J10" s="269">
        <f>IFERROR(G10/$G$6,"-")</f>
        <v>0.2625825825825826</v>
      </c>
      <c r="K10" s="268">
        <v>2113</v>
      </c>
      <c r="L10" s="257">
        <f>IFERROR(K10/G10-1,"-")</f>
        <v>-3.3394327538883828E-2</v>
      </c>
      <c r="M10" s="258">
        <f>IFERROR(K10-G10,"-")</f>
        <v>-73</v>
      </c>
      <c r="N10" s="269">
        <f>IFERROR(K10/$K$6,"-")</f>
        <v>0.32274324117916603</v>
      </c>
      <c r="O10" s="268">
        <v>2510</v>
      </c>
      <c r="P10" s="257">
        <f>IFERROR(O10/K10-1,"-")</f>
        <v>0.18788452437292946</v>
      </c>
      <c r="Q10" s="258">
        <f>IFERROR(O10-K10,"-")</f>
        <v>397</v>
      </c>
      <c r="R10" s="257">
        <f t="shared" si="5"/>
        <v>0.18508026440037773</v>
      </c>
      <c r="S10" s="258">
        <f t="shared" si="6"/>
        <v>392</v>
      </c>
      <c r="T10" s="269">
        <f>IFERROR(O10/$O$6,"-")</f>
        <v>0.22063994374120957</v>
      </c>
      <c r="V10" s="29"/>
      <c r="W10" s="81"/>
      <c r="AE10" s="1"/>
    </row>
    <row r="11" spans="1:31" s="4" customFormat="1" hidden="1" x14ac:dyDescent="0.25">
      <c r="A11" s="1"/>
      <c r="B11" s="99" t="s">
        <v>179</v>
      </c>
      <c r="C11" s="259">
        <v>595</v>
      </c>
      <c r="D11" s="259">
        <v>646</v>
      </c>
      <c r="E11" s="259">
        <v>892</v>
      </c>
      <c r="F11" s="265">
        <f t="shared" si="4"/>
        <v>8.0841036795359797E-2</v>
      </c>
      <c r="G11" s="259">
        <v>645</v>
      </c>
      <c r="H11" s="267">
        <f t="shared" ref="H11:H12" si="11">G11/E11-1</f>
        <v>-0.27690582959641252</v>
      </c>
      <c r="I11" s="266">
        <f t="shared" si="7"/>
        <v>-247</v>
      </c>
      <c r="J11" s="265">
        <f t="shared" si="8"/>
        <v>7.7477477477477477E-2</v>
      </c>
      <c r="K11" s="259">
        <v>0</v>
      </c>
      <c r="L11" s="263">
        <f>K11/G11-1</f>
        <v>-1</v>
      </c>
      <c r="M11" s="266">
        <f t="shared" si="1"/>
        <v>-645</v>
      </c>
      <c r="N11" s="265">
        <f t="shared" si="9"/>
        <v>0</v>
      </c>
      <c r="O11" s="259">
        <v>0</v>
      </c>
      <c r="P11" s="267" t="e">
        <f t="shared" si="2"/>
        <v>#DIV/0!</v>
      </c>
      <c r="Q11" s="266">
        <f t="shared" si="3"/>
        <v>0</v>
      </c>
      <c r="R11" s="267">
        <f t="shared" ref="R11:R12" si="12">O11/D11-1</f>
        <v>-1</v>
      </c>
      <c r="S11" s="266">
        <f t="shared" ref="S11:S12" si="13">O11-D11</f>
        <v>-646</v>
      </c>
      <c r="T11" s="265">
        <f t="shared" si="10"/>
        <v>0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9">
        <v>0</v>
      </c>
      <c r="D12" s="259">
        <v>0</v>
      </c>
      <c r="E12" s="259">
        <v>0</v>
      </c>
      <c r="F12" s="265">
        <f t="shared" si="4"/>
        <v>0</v>
      </c>
      <c r="G12" s="259">
        <v>0</v>
      </c>
      <c r="H12" s="267" t="e">
        <f t="shared" si="11"/>
        <v>#DIV/0!</v>
      </c>
      <c r="I12" s="266">
        <f t="shared" si="7"/>
        <v>0</v>
      </c>
      <c r="J12" s="265">
        <f t="shared" si="8"/>
        <v>0</v>
      </c>
      <c r="K12" s="259">
        <v>0</v>
      </c>
      <c r="L12" s="263" t="e">
        <f t="shared" si="0"/>
        <v>#DIV/0!</v>
      </c>
      <c r="M12" s="266">
        <f t="shared" si="1"/>
        <v>0</v>
      </c>
      <c r="N12" s="265">
        <f t="shared" si="9"/>
        <v>0</v>
      </c>
      <c r="O12" s="259">
        <v>0</v>
      </c>
      <c r="P12" s="267" t="e">
        <f>O12/K12-1</f>
        <v>#DIV/0!</v>
      </c>
      <c r="Q12" s="266">
        <f t="shared" si="3"/>
        <v>0</v>
      </c>
      <c r="R12" s="267" t="e">
        <f t="shared" si="12"/>
        <v>#DIV/0!</v>
      </c>
      <c r="S12" s="266">
        <f t="shared" si="13"/>
        <v>0</v>
      </c>
      <c r="T12" s="265">
        <f t="shared" si="10"/>
        <v>0</v>
      </c>
      <c r="V12" s="29"/>
      <c r="W12" s="81"/>
      <c r="AE12" s="1"/>
    </row>
    <row r="13" spans="1:31" s="4" customFormat="1" ht="7.5" customHeight="1" x14ac:dyDescent="0.25">
      <c r="A13" s="1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189</v>
      </c>
    </row>
    <row r="14" spans="1:31" s="4" customFormat="1" x14ac:dyDescent="0.25">
      <c r="A14" s="1"/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8" spans="1:27" x14ac:dyDescent="0.25">
      <c r="A18" t="s">
        <v>201</v>
      </c>
    </row>
    <row r="19" spans="1:27" x14ac:dyDescent="0.25">
      <c r="AA19" t="str">
        <f>CONCATENATE("hotelera: 
",FIXED(O7,0)," viajeros 
cuota: ",FIXED(T7*100,1),"%")</f>
        <v>hotelera: 
8.866 viajeros 
cuota: 77,9%</v>
      </c>
    </row>
    <row r="20" spans="1:27" x14ac:dyDescent="0.25">
      <c r="AA20" t="str">
        <f>CONCATENATE("Apartamentos: 
",FIXED(O10,0)," viajeros
cuota: ",FIXED(T10*100,1),"%")</f>
        <v>Apartamentos: 
2.510 viajeros
cuota: 22,1%</v>
      </c>
    </row>
    <row r="38" spans="2:31" s="4" customFormat="1" ht="15.75" hidden="1" customHeight="1" thickBot="1" x14ac:dyDescent="0.3">
      <c r="B38" s="277" t="s">
        <v>192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1" t="s">
        <v>180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181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182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183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184</v>
      </c>
    </row>
    <row r="45" spans="2:31" s="4" customFormat="1" hidden="1" x14ac:dyDescent="0.25">
      <c r="B45" s="242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2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189</v>
      </c>
    </row>
    <row r="48" spans="2:31" s="4" customFormat="1" hidden="1" x14ac:dyDescent="0.25">
      <c r="B48" s="276" t="s">
        <v>190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202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1" t="s">
        <v>198</v>
      </c>
      <c r="C134" s="250">
        <v>17683</v>
      </c>
      <c r="D134" s="235">
        <v>9118</v>
      </c>
      <c r="E134" s="235">
        <v>11319</v>
      </c>
      <c r="F134" s="235">
        <v>10833</v>
      </c>
      <c r="G134" s="236">
        <f>F134/E134-1</f>
        <v>-4.2936655181553096E-2</v>
      </c>
      <c r="H134" s="235">
        <f>F134-E134</f>
        <v>-486</v>
      </c>
      <c r="I134" s="236">
        <f>F134/F$134</f>
        <v>1</v>
      </c>
      <c r="J134" s="235">
        <v>13384</v>
      </c>
      <c r="K134" s="236">
        <f>J134/J$134</f>
        <v>1</v>
      </c>
      <c r="L134" s="236">
        <f>J134/F134-1</f>
        <v>0.23548416874365374</v>
      </c>
      <c r="M134" s="235">
        <f>J134-F134</f>
        <v>2551</v>
      </c>
      <c r="N134" s="236">
        <f>J134/D134-1</f>
        <v>0.4678657600350955</v>
      </c>
      <c r="O134" s="235">
        <f>J134-D134</f>
        <v>4266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2" t="s">
        <v>199</v>
      </c>
      <c r="C135" s="253">
        <v>15565</v>
      </c>
      <c r="D135" s="253">
        <v>6650</v>
      </c>
      <c r="E135" s="253">
        <v>8564</v>
      </c>
      <c r="F135" s="253">
        <v>8462</v>
      </c>
      <c r="G135" s="257">
        <f>IFERROR(F135/E135-1,"-")</f>
        <v>-1.1910322279308772E-2</v>
      </c>
      <c r="H135" s="253">
        <f t="shared" ref="H135:H138" si="14">F135-E135</f>
        <v>-102</v>
      </c>
      <c r="I135" s="255">
        <f>F135/F$134</f>
        <v>0.78113172713006551</v>
      </c>
      <c r="J135" s="253">
        <v>9215</v>
      </c>
      <c r="K135" s="254">
        <f t="shared" ref="K135:K138" si="15">J135/J$134</f>
        <v>0.68850866706515246</v>
      </c>
      <c r="L135" s="255">
        <f t="shared" ref="L135:L138" si="16">J135/F135-1</f>
        <v>8.8986055306074174E-2</v>
      </c>
      <c r="M135" s="256">
        <f t="shared" ref="M135:M138" si="17">J135-F135</f>
        <v>753</v>
      </c>
      <c r="N135" s="254">
        <f t="shared" ref="N135:N138" si="18">J135/D135-1</f>
        <v>0.38571428571428568</v>
      </c>
      <c r="O135" s="253">
        <f t="shared" ref="O135:O138" si="19">J135-D135</f>
        <v>2565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59">
        <v>0</v>
      </c>
      <c r="D136" s="259">
        <v>71</v>
      </c>
      <c r="E136" s="259">
        <v>0</v>
      </c>
      <c r="F136" s="259">
        <v>0</v>
      </c>
      <c r="G136" s="263" t="str">
        <f t="shared" ref="G136:G138" si="20">IFERROR(F136/E136-1,"-")</f>
        <v>-</v>
      </c>
      <c r="H136" s="259">
        <f t="shared" si="14"/>
        <v>0</v>
      </c>
      <c r="I136" s="267">
        <f t="shared" ref="I136:I138" si="21">F136/F$134</f>
        <v>0</v>
      </c>
      <c r="J136" s="259">
        <v>0</v>
      </c>
      <c r="K136" s="265">
        <f t="shared" si="15"/>
        <v>0</v>
      </c>
      <c r="L136" s="267" t="e">
        <f t="shared" si="16"/>
        <v>#DIV/0!</v>
      </c>
      <c r="M136" s="266">
        <f t="shared" si="17"/>
        <v>0</v>
      </c>
      <c r="N136" s="265">
        <f t="shared" si="18"/>
        <v>-1</v>
      </c>
      <c r="O136" s="259">
        <f t="shared" si="19"/>
        <v>-71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8246</v>
      </c>
      <c r="D137" s="259">
        <v>6579</v>
      </c>
      <c r="E137" s="259">
        <v>8564</v>
      </c>
      <c r="F137" s="259">
        <v>8462</v>
      </c>
      <c r="G137" s="261">
        <f t="shared" si="20"/>
        <v>-1.1910322279308772E-2</v>
      </c>
      <c r="H137" s="259">
        <f t="shared" si="14"/>
        <v>-102</v>
      </c>
      <c r="I137" s="271">
        <f t="shared" si="21"/>
        <v>0.78113172713006551</v>
      </c>
      <c r="J137" s="259">
        <v>9215</v>
      </c>
      <c r="K137" s="265">
        <f t="shared" si="15"/>
        <v>0.68850866706515246</v>
      </c>
      <c r="L137" s="267">
        <f t="shared" si="16"/>
        <v>8.8986055306074174E-2</v>
      </c>
      <c r="M137" s="266">
        <f t="shared" si="17"/>
        <v>753</v>
      </c>
      <c r="N137" s="265">
        <f t="shared" si="18"/>
        <v>0.40066879464964278</v>
      </c>
      <c r="O137" s="259">
        <f t="shared" si="19"/>
        <v>2636</v>
      </c>
      <c r="Q137" s="29"/>
      <c r="R137" s="81"/>
      <c r="Z137" s="1"/>
    </row>
    <row r="138" spans="1:31" s="4" customFormat="1" x14ac:dyDescent="0.25">
      <c r="A138" s="1"/>
      <c r="B138" s="252" t="s">
        <v>200</v>
      </c>
      <c r="C138" s="253">
        <v>2775</v>
      </c>
      <c r="D138" s="253">
        <v>2468</v>
      </c>
      <c r="E138" s="253">
        <v>2755</v>
      </c>
      <c r="F138" s="253">
        <v>2371</v>
      </c>
      <c r="G138" s="257">
        <f t="shared" si="20"/>
        <v>-0.13938294010889296</v>
      </c>
      <c r="H138" s="253">
        <f t="shared" si="14"/>
        <v>-384</v>
      </c>
      <c r="I138" s="255">
        <f t="shared" si="21"/>
        <v>0.21886827286993446</v>
      </c>
      <c r="J138" s="253">
        <v>4169</v>
      </c>
      <c r="K138" s="254">
        <f t="shared" si="15"/>
        <v>0.3114913329348476</v>
      </c>
      <c r="L138" s="255">
        <f t="shared" si="16"/>
        <v>0.75832981864192317</v>
      </c>
      <c r="M138" s="256">
        <f t="shared" si="17"/>
        <v>1798</v>
      </c>
      <c r="N138" s="254">
        <f t="shared" si="18"/>
        <v>0.68922204213938421</v>
      </c>
      <c r="O138" s="253">
        <f t="shared" si="19"/>
        <v>1701</v>
      </c>
      <c r="Q138" s="29"/>
      <c r="R138" s="81"/>
      <c r="Z138" s="1"/>
    </row>
    <row r="139" spans="1:31" s="4" customFormat="1" ht="7.5" customHeight="1" x14ac:dyDescent="0.25">
      <c r="A139" s="1"/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189</v>
      </c>
    </row>
    <row r="140" spans="1:31" s="4" customFormat="1" ht="32.25" customHeight="1" x14ac:dyDescent="0.25">
      <c r="A140" s="1"/>
      <c r="B140" s="316" t="s">
        <v>203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4491-2F68-48FF-9BF5-471836B81799}">
  <sheetPr>
    <tabColor theme="4" tint="0.39997558519241921"/>
  </sheetPr>
  <dimension ref="A1:AE142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204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205</v>
      </c>
      <c r="C6" s="250">
        <v>2208</v>
      </c>
      <c r="D6" s="250">
        <v>2888</v>
      </c>
      <c r="E6" s="250">
        <v>3665</v>
      </c>
      <c r="F6" s="251">
        <f>E6/$E$6</f>
        <v>1</v>
      </c>
      <c r="G6" s="250">
        <v>3073</v>
      </c>
      <c r="H6" s="251">
        <f>G6/E6-1</f>
        <v>-0.16152796725784446</v>
      </c>
      <c r="I6" s="250">
        <f>G6-E6</f>
        <v>-592</v>
      </c>
      <c r="J6" s="251">
        <f>G6/$G$6</f>
        <v>1</v>
      </c>
      <c r="K6" s="250">
        <v>3545</v>
      </c>
      <c r="L6" s="251">
        <f t="shared" ref="L6:L12" si="0">K6/G6-1</f>
        <v>0.15359583468922877</v>
      </c>
      <c r="M6" s="250">
        <f t="shared" ref="M6:M12" si="1">K6-G6</f>
        <v>472</v>
      </c>
      <c r="N6" s="251">
        <f>K6/$K$6</f>
        <v>1</v>
      </c>
      <c r="O6" s="250">
        <v>4503</v>
      </c>
      <c r="P6" s="251">
        <f t="shared" ref="P6:P11" si="2">O6/K6-1</f>
        <v>0.2702397743300422</v>
      </c>
      <c r="Q6" s="250">
        <f t="shared" ref="Q6:Q12" si="3">O6-K6</f>
        <v>958</v>
      </c>
      <c r="R6" s="251">
        <f>O6/C6-1</f>
        <v>1.0394021739130435</v>
      </c>
      <c r="S6" s="250">
        <f>O6-C6</f>
        <v>2295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2" t="s">
        <v>199</v>
      </c>
      <c r="C7" s="253">
        <v>1613</v>
      </c>
      <c r="D7" s="253">
        <v>2242</v>
      </c>
      <c r="E7" s="253">
        <v>2773</v>
      </c>
      <c r="F7" s="254">
        <f t="shared" ref="F7:F12" si="4">E7/$E$6</f>
        <v>0.7566166439290587</v>
      </c>
      <c r="G7" s="253">
        <v>2428</v>
      </c>
      <c r="H7" s="255">
        <f>G7/E7-1</f>
        <v>-0.12441399206635417</v>
      </c>
      <c r="I7" s="256">
        <f>G7-E7</f>
        <v>-345</v>
      </c>
      <c r="J7" s="254">
        <f>G7/$G$6</f>
        <v>0.79010738691832083</v>
      </c>
      <c r="K7" s="253">
        <v>2736</v>
      </c>
      <c r="L7" s="257">
        <f t="shared" si="0"/>
        <v>0.12685337726523893</v>
      </c>
      <c r="M7" s="258">
        <f t="shared" si="1"/>
        <v>308</v>
      </c>
      <c r="N7" s="254">
        <f>K7/$K$6</f>
        <v>0.77179125528913961</v>
      </c>
      <c r="O7" s="253">
        <v>3559</v>
      </c>
      <c r="P7" s="255">
        <f t="shared" si="2"/>
        <v>0.30080409356725135</v>
      </c>
      <c r="Q7" s="256">
        <f t="shared" si="3"/>
        <v>823</v>
      </c>
      <c r="R7" s="255">
        <f t="shared" ref="R7:R10" si="5">O7/C7-1</f>
        <v>1.2064476131432116</v>
      </c>
      <c r="S7" s="256">
        <f t="shared" ref="S7:S10" si="6">O7-C7</f>
        <v>1946</v>
      </c>
      <c r="T7" s="254">
        <f>O7/$O$6</f>
        <v>0.79036198090162113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59">
        <v>0</v>
      </c>
      <c r="D8" s="259">
        <v>71</v>
      </c>
      <c r="E8" s="259">
        <v>0</v>
      </c>
      <c r="F8" s="260">
        <f t="shared" si="4"/>
        <v>0</v>
      </c>
      <c r="G8" s="259">
        <v>0</v>
      </c>
      <c r="H8" s="261" t="str">
        <f>IFERROR(G8/E8-1,"-")</f>
        <v>-</v>
      </c>
      <c r="I8" s="262">
        <f t="shared" ref="I8:I12" si="7">G8-E8</f>
        <v>0</v>
      </c>
      <c r="J8" s="260">
        <f t="shared" ref="J8:J12" si="8">G8/$G$6</f>
        <v>0</v>
      </c>
      <c r="K8" s="259">
        <v>0</v>
      </c>
      <c r="L8" s="263" t="str">
        <f>IFERROR(K8/G8-1,"-")</f>
        <v>-</v>
      </c>
      <c r="M8" s="264" t="str">
        <f>IF(G8=0,"nd",K8-G8)</f>
        <v>nd</v>
      </c>
      <c r="N8" s="265">
        <f t="shared" ref="N8:N12" si="9">K8/$K$6</f>
        <v>0</v>
      </c>
      <c r="O8" s="259">
        <v>0</v>
      </c>
      <c r="P8" s="263" t="str">
        <f>IFERROR(O8/K8-1,"-")</f>
        <v>-</v>
      </c>
      <c r="Q8" s="266">
        <f t="shared" si="3"/>
        <v>0</v>
      </c>
      <c r="R8" s="263" t="str">
        <f>IFERROR(O8/C8-1,"-")</f>
        <v>-</v>
      </c>
      <c r="S8" s="266">
        <f t="shared" si="6"/>
        <v>0</v>
      </c>
      <c r="T8" s="265">
        <f t="shared" ref="T8:T12" si="10">O8/$O$6</f>
        <v>0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0</v>
      </c>
      <c r="D9" s="259">
        <v>2171</v>
      </c>
      <c r="E9" s="259">
        <v>2773</v>
      </c>
      <c r="F9" s="265">
        <f t="shared" si="4"/>
        <v>0.7566166439290587</v>
      </c>
      <c r="G9" s="259">
        <v>2428</v>
      </c>
      <c r="H9" s="261">
        <f>IFERROR(G9/E9-1,"-")</f>
        <v>-0.12441399206635417</v>
      </c>
      <c r="I9" s="266">
        <f t="shared" si="7"/>
        <v>-345</v>
      </c>
      <c r="J9" s="265">
        <f t="shared" si="8"/>
        <v>0.79010738691832083</v>
      </c>
      <c r="K9" s="259">
        <v>2736</v>
      </c>
      <c r="L9" s="263">
        <f>IFERROR(K9/G9-1,"-")</f>
        <v>0.12685337726523893</v>
      </c>
      <c r="M9" s="264">
        <f>IF(G9=0,"nd",K9-G9)</f>
        <v>308</v>
      </c>
      <c r="N9" s="265">
        <f t="shared" si="9"/>
        <v>0.77179125528913961</v>
      </c>
      <c r="O9" s="259">
        <v>3559</v>
      </c>
      <c r="P9" s="263">
        <f t="shared" si="2"/>
        <v>0.30080409356725135</v>
      </c>
      <c r="Q9" s="266">
        <f t="shared" si="3"/>
        <v>823</v>
      </c>
      <c r="R9" s="267" t="e">
        <f t="shared" si="5"/>
        <v>#DIV/0!</v>
      </c>
      <c r="S9" s="266">
        <f t="shared" si="6"/>
        <v>3559</v>
      </c>
      <c r="T9" s="265">
        <f t="shared" si="10"/>
        <v>0.79036198090162113</v>
      </c>
      <c r="V9" s="29"/>
      <c r="W9" s="81"/>
      <c r="AE9" s="1"/>
    </row>
    <row r="10" spans="1:31" s="4" customFormat="1" x14ac:dyDescent="0.25">
      <c r="A10" s="1"/>
      <c r="B10" s="252" t="s">
        <v>200</v>
      </c>
      <c r="C10" s="268">
        <v>595</v>
      </c>
      <c r="D10" s="268">
        <v>646</v>
      </c>
      <c r="E10" s="268">
        <v>892</v>
      </c>
      <c r="F10" s="269">
        <f>IFERROR(E10/$E$6,"-")</f>
        <v>0.24338335607094133</v>
      </c>
      <c r="G10" s="268">
        <v>645</v>
      </c>
      <c r="H10" s="257">
        <f>IFERROR(G10/E10-1,"-")</f>
        <v>-0.27690582959641252</v>
      </c>
      <c r="I10" s="258">
        <f>IFERROR(G10-E10,"-")</f>
        <v>-247</v>
      </c>
      <c r="J10" s="269">
        <f>IFERROR(G10/$G$6,"-")</f>
        <v>0.20989261308167914</v>
      </c>
      <c r="K10" s="268">
        <v>809</v>
      </c>
      <c r="L10" s="257">
        <f>IFERROR(K10/G10-1,"-")</f>
        <v>0.25426356589147292</v>
      </c>
      <c r="M10" s="258">
        <f>IFERROR(K10-G10,"-")</f>
        <v>164</v>
      </c>
      <c r="N10" s="269">
        <f>IFERROR(K10/$K$6,"-")</f>
        <v>0.22820874471086036</v>
      </c>
      <c r="O10" s="268">
        <v>944</v>
      </c>
      <c r="P10" s="257">
        <f>IFERROR(O10/K10-1,"-")</f>
        <v>0.16687268232385666</v>
      </c>
      <c r="Q10" s="258">
        <f>IFERROR(O10-K10,"-")</f>
        <v>135</v>
      </c>
      <c r="R10" s="257">
        <f t="shared" si="5"/>
        <v>0.58655462184873941</v>
      </c>
      <c r="S10" s="258">
        <f t="shared" si="6"/>
        <v>349</v>
      </c>
      <c r="T10" s="269">
        <f>IFERROR(O10/$O$6,"-")</f>
        <v>0.20963801909837887</v>
      </c>
      <c r="V10" s="29"/>
      <c r="W10" s="81"/>
      <c r="AE10" s="1"/>
    </row>
    <row r="11" spans="1:31" s="4" customFormat="1" hidden="1" x14ac:dyDescent="0.25">
      <c r="B11" s="99" t="s">
        <v>179</v>
      </c>
      <c r="C11" s="259">
        <v>595</v>
      </c>
      <c r="D11" s="259">
        <v>646</v>
      </c>
      <c r="E11" s="259">
        <v>892</v>
      </c>
      <c r="F11" s="265">
        <f t="shared" si="4"/>
        <v>0.24338335607094133</v>
      </c>
      <c r="G11" s="259">
        <v>645</v>
      </c>
      <c r="H11" s="267">
        <f t="shared" ref="H11:H12" si="11">G11/E11-1</f>
        <v>-0.27690582959641252</v>
      </c>
      <c r="I11" s="266">
        <f t="shared" si="7"/>
        <v>-247</v>
      </c>
      <c r="J11" s="265">
        <f t="shared" si="8"/>
        <v>0.20989261308167914</v>
      </c>
      <c r="K11" s="259">
        <v>0</v>
      </c>
      <c r="L11" s="263">
        <f>K11/G11-1</f>
        <v>-1</v>
      </c>
      <c r="M11" s="266">
        <f t="shared" si="1"/>
        <v>-645</v>
      </c>
      <c r="N11" s="265">
        <f t="shared" si="9"/>
        <v>0</v>
      </c>
      <c r="O11" s="259">
        <v>0</v>
      </c>
      <c r="P11" s="267" t="e">
        <f t="shared" si="2"/>
        <v>#DIV/0!</v>
      </c>
      <c r="Q11" s="266">
        <f t="shared" si="3"/>
        <v>0</v>
      </c>
      <c r="R11" s="267">
        <f t="shared" ref="R11:R12" si="12">O11/D11-1</f>
        <v>-1</v>
      </c>
      <c r="S11" s="266">
        <f t="shared" ref="S11:S12" si="13">O11-D11</f>
        <v>-646</v>
      </c>
      <c r="T11" s="265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68</v>
      </c>
      <c r="C12" s="259">
        <v>0</v>
      </c>
      <c r="D12" s="259">
        <v>0</v>
      </c>
      <c r="E12" s="259">
        <v>0</v>
      </c>
      <c r="F12" s="265">
        <f t="shared" si="4"/>
        <v>0</v>
      </c>
      <c r="G12" s="259">
        <v>0</v>
      </c>
      <c r="H12" s="267" t="e">
        <f t="shared" si="11"/>
        <v>#DIV/0!</v>
      </c>
      <c r="I12" s="266">
        <f t="shared" si="7"/>
        <v>0</v>
      </c>
      <c r="J12" s="265">
        <f t="shared" si="8"/>
        <v>0</v>
      </c>
      <c r="K12" s="259">
        <v>0</v>
      </c>
      <c r="L12" s="263" t="e">
        <f t="shared" si="0"/>
        <v>#DIV/0!</v>
      </c>
      <c r="M12" s="266">
        <f t="shared" si="1"/>
        <v>0</v>
      </c>
      <c r="N12" s="265">
        <f t="shared" si="9"/>
        <v>0</v>
      </c>
      <c r="O12" s="259">
        <v>0</v>
      </c>
      <c r="P12" s="267" t="e">
        <f>O12/K12-1</f>
        <v>#DIV/0!</v>
      </c>
      <c r="Q12" s="266">
        <f t="shared" si="3"/>
        <v>0</v>
      </c>
      <c r="R12" s="267" t="e">
        <f t="shared" si="12"/>
        <v>#DIV/0!</v>
      </c>
      <c r="S12" s="266">
        <f t="shared" si="13"/>
        <v>0</v>
      </c>
      <c r="T12" s="265">
        <f t="shared" si="10"/>
        <v>0</v>
      </c>
      <c r="V12" s="29"/>
      <c r="W12" s="81"/>
      <c r="AE12" s="1"/>
    </row>
    <row r="13" spans="1:31" s="4" customFormat="1" ht="7.5" customHeight="1" x14ac:dyDescent="0.25"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189</v>
      </c>
    </row>
    <row r="14" spans="1:31" s="4" customFormat="1" x14ac:dyDescent="0.25"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3.559 viajeros 
cuota: 79,0%</v>
      </c>
    </row>
    <row r="20" spans="27:27" x14ac:dyDescent="0.25">
      <c r="AA20" t="str">
        <f>CONCATENATE("Apartamentos: 
",FIXED(O10,0)," viajeros
cuota: ",FIXED(T10*100,1),"%")</f>
        <v>Apartamentos: 
944 viajeros
cuota: 21,0%</v>
      </c>
    </row>
    <row r="38" spans="2:31" s="4" customFormat="1" ht="15.75" hidden="1" customHeight="1" thickBot="1" x14ac:dyDescent="0.3">
      <c r="B38" s="277" t="s">
        <v>192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1" t="s">
        <v>180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181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182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183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184</v>
      </c>
    </row>
    <row r="45" spans="2:31" s="4" customFormat="1" hidden="1" x14ac:dyDescent="0.25">
      <c r="B45" s="242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2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189</v>
      </c>
    </row>
    <row r="48" spans="2:31" s="4" customFormat="1" hidden="1" x14ac:dyDescent="0.25">
      <c r="B48" s="276" t="s">
        <v>190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206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1" t="s">
        <v>205</v>
      </c>
      <c r="C134" s="235">
        <v>11021</v>
      </c>
      <c r="D134" s="235">
        <v>9118</v>
      </c>
      <c r="E134" s="235">
        <v>11319</v>
      </c>
      <c r="F134" s="235">
        <v>10833</v>
      </c>
      <c r="G134" s="236">
        <f>F134/E134-1</f>
        <v>-4.2936655181553096E-2</v>
      </c>
      <c r="H134" s="235">
        <f>F134-E134</f>
        <v>-486</v>
      </c>
      <c r="I134" s="236">
        <f>F134/F$134</f>
        <v>1</v>
      </c>
      <c r="J134" s="235">
        <v>13384</v>
      </c>
      <c r="K134" s="236">
        <f>J134/J$134</f>
        <v>1</v>
      </c>
      <c r="L134" s="236">
        <f>J134/F134-1</f>
        <v>0.23548416874365374</v>
      </c>
      <c r="M134" s="235">
        <f>J134-F134</f>
        <v>2551</v>
      </c>
      <c r="N134" s="236">
        <f>J134/D134-1</f>
        <v>0.4678657600350955</v>
      </c>
      <c r="O134" s="235">
        <f>J134-D134</f>
        <v>4266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2" t="s">
        <v>199</v>
      </c>
      <c r="C135" s="253">
        <v>8246</v>
      </c>
      <c r="D135" s="253">
        <v>6650</v>
      </c>
      <c r="E135" s="253">
        <v>8564</v>
      </c>
      <c r="F135" s="253">
        <v>8462</v>
      </c>
      <c r="G135" s="257">
        <f>IFERROR(F135/E135-1,"-")</f>
        <v>-1.1910322279308772E-2</v>
      </c>
      <c r="H135" s="253">
        <f t="shared" ref="H135:H138" si="14">F135-E135</f>
        <v>-102</v>
      </c>
      <c r="I135" s="255">
        <f>F135/F$134</f>
        <v>0.78113172713006551</v>
      </c>
      <c r="J135" s="253">
        <v>9215</v>
      </c>
      <c r="K135" s="254">
        <f t="shared" ref="K135:K138" si="15">J135/J$134</f>
        <v>0.68850866706515246</v>
      </c>
      <c r="L135" s="255">
        <f t="shared" ref="L135:L138" si="16">J135/F135-1</f>
        <v>8.8986055306074174E-2</v>
      </c>
      <c r="M135" s="256">
        <f t="shared" ref="M135:M138" si="17">J135-F135</f>
        <v>753</v>
      </c>
      <c r="N135" s="254">
        <f t="shared" ref="N135:N138" si="18">J135/D135-1</f>
        <v>0.38571428571428568</v>
      </c>
      <c r="O135" s="253">
        <f t="shared" ref="O135:O138" si="19">J135-D135</f>
        <v>2565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59">
        <v>0</v>
      </c>
      <c r="D136" s="259">
        <v>71</v>
      </c>
      <c r="E136" s="259">
        <v>0</v>
      </c>
      <c r="F136" s="259">
        <v>0</v>
      </c>
      <c r="G136" s="263" t="str">
        <f t="shared" ref="G136:G138" si="20">IFERROR(F136/E136-1,"-")</f>
        <v>-</v>
      </c>
      <c r="H136" s="259">
        <f t="shared" si="14"/>
        <v>0</v>
      </c>
      <c r="I136" s="267">
        <f t="shared" ref="I136:I138" si="21">F136/F$134</f>
        <v>0</v>
      </c>
      <c r="J136" s="259">
        <v>0</v>
      </c>
      <c r="K136" s="265">
        <f t="shared" si="15"/>
        <v>0</v>
      </c>
      <c r="L136" s="267" t="e">
        <f t="shared" si="16"/>
        <v>#DIV/0!</v>
      </c>
      <c r="M136" s="266">
        <f t="shared" si="17"/>
        <v>0</v>
      </c>
      <c r="N136" s="265">
        <f t="shared" si="18"/>
        <v>-1</v>
      </c>
      <c r="O136" s="259">
        <f t="shared" si="19"/>
        <v>-71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8246</v>
      </c>
      <c r="D137" s="259">
        <v>6579</v>
      </c>
      <c r="E137" s="259">
        <v>8564</v>
      </c>
      <c r="F137" s="259">
        <v>8462</v>
      </c>
      <c r="G137" s="261">
        <f t="shared" si="20"/>
        <v>-1.1910322279308772E-2</v>
      </c>
      <c r="H137" s="259">
        <f t="shared" si="14"/>
        <v>-102</v>
      </c>
      <c r="I137" s="271">
        <f t="shared" si="21"/>
        <v>0.78113172713006551</v>
      </c>
      <c r="J137" s="259">
        <v>9215</v>
      </c>
      <c r="K137" s="265">
        <f t="shared" si="15"/>
        <v>0.68850866706515246</v>
      </c>
      <c r="L137" s="267">
        <f t="shared" si="16"/>
        <v>8.8986055306074174E-2</v>
      </c>
      <c r="M137" s="266">
        <f t="shared" si="17"/>
        <v>753</v>
      </c>
      <c r="N137" s="265">
        <f t="shared" si="18"/>
        <v>0.40066879464964278</v>
      </c>
      <c r="O137" s="259">
        <f t="shared" si="19"/>
        <v>2636</v>
      </c>
      <c r="Q137" s="29"/>
      <c r="R137" s="81"/>
      <c r="Z137" s="1"/>
    </row>
    <row r="138" spans="1:31" s="4" customFormat="1" x14ac:dyDescent="0.25">
      <c r="A138" s="1"/>
      <c r="B138" s="252" t="s">
        <v>200</v>
      </c>
      <c r="C138" s="253">
        <v>2775</v>
      </c>
      <c r="D138" s="253">
        <v>2468</v>
      </c>
      <c r="E138" s="253">
        <v>2755</v>
      </c>
      <c r="F138" s="253">
        <v>2371</v>
      </c>
      <c r="G138" s="257">
        <f t="shared" si="20"/>
        <v>-0.13938294010889296</v>
      </c>
      <c r="H138" s="253">
        <f t="shared" si="14"/>
        <v>-384</v>
      </c>
      <c r="I138" s="255">
        <f t="shared" si="21"/>
        <v>0.21886827286993446</v>
      </c>
      <c r="J138" s="253">
        <v>4169</v>
      </c>
      <c r="K138" s="254">
        <f t="shared" si="15"/>
        <v>0.3114913329348476</v>
      </c>
      <c r="L138" s="255">
        <f t="shared" si="16"/>
        <v>0.75832981864192317</v>
      </c>
      <c r="M138" s="256">
        <f t="shared" si="17"/>
        <v>1798</v>
      </c>
      <c r="N138" s="254">
        <f t="shared" si="18"/>
        <v>0.68922204213938421</v>
      </c>
      <c r="O138" s="253">
        <f t="shared" si="19"/>
        <v>1701</v>
      </c>
      <c r="Q138" s="29"/>
      <c r="R138" s="81"/>
      <c r="Z138" s="1"/>
    </row>
    <row r="139" spans="1:31" s="4" customFormat="1" ht="7.5" customHeight="1" x14ac:dyDescent="0.25"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189</v>
      </c>
    </row>
    <row r="140" spans="1:31" s="4" customFormat="1" ht="32.25" customHeight="1" x14ac:dyDescent="0.25">
      <c r="B140" s="316" t="s">
        <v>203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891E7-BAE2-4196-B742-C3EF11E84200}">
  <sheetPr>
    <tabColor theme="4" tint="0.39997558519241921"/>
  </sheetPr>
  <dimension ref="A1:AE142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325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207</v>
      </c>
      <c r="C6" s="250">
        <v>15475</v>
      </c>
      <c r="D6" s="250">
        <v>6630</v>
      </c>
      <c r="E6" s="250">
        <v>7369</v>
      </c>
      <c r="F6" s="251">
        <f>E6/$E$6</f>
        <v>1</v>
      </c>
      <c r="G6" s="250">
        <v>5252</v>
      </c>
      <c r="H6" s="251">
        <f>G6/E6-1</f>
        <v>-0.28728457049803224</v>
      </c>
      <c r="I6" s="250">
        <f>G6-E6</f>
        <v>-2117</v>
      </c>
      <c r="J6" s="251">
        <f>G6/$G$6</f>
        <v>1</v>
      </c>
      <c r="K6" s="250">
        <v>3002</v>
      </c>
      <c r="L6" s="251">
        <f t="shared" ref="L6:L12" si="0">K6/G6-1</f>
        <v>-0.42840822543792845</v>
      </c>
      <c r="M6" s="250">
        <f t="shared" ref="M6:M12" si="1">K6-G6</f>
        <v>-2250</v>
      </c>
      <c r="N6" s="251">
        <f>K6/$K$6</f>
        <v>1</v>
      </c>
      <c r="O6" s="250">
        <v>6873</v>
      </c>
      <c r="P6" s="251">
        <f t="shared" ref="P6:P11" si="2">O6/K6-1</f>
        <v>1.2894736842105261</v>
      </c>
      <c r="Q6" s="250">
        <f t="shared" ref="Q6:Q12" si="3">O6-K6</f>
        <v>3871</v>
      </c>
      <c r="R6" s="251">
        <f>O6/C6-1</f>
        <v>-0.55586429725363495</v>
      </c>
      <c r="S6" s="250">
        <f>O6-C6</f>
        <v>-8602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2" t="s">
        <v>208</v>
      </c>
      <c r="C7" s="253">
        <v>13952</v>
      </c>
      <c r="D7" s="253">
        <v>5489</v>
      </c>
      <c r="E7" s="253">
        <v>5390</v>
      </c>
      <c r="F7" s="254">
        <f t="shared" ref="F7:F12" si="4">E7/$E$6</f>
        <v>0.73144252951553812</v>
      </c>
      <c r="G7" s="253">
        <v>3711</v>
      </c>
      <c r="H7" s="255">
        <f>G7/E7-1</f>
        <v>-0.31150278293135436</v>
      </c>
      <c r="I7" s="256">
        <f>G7-E7</f>
        <v>-1679</v>
      </c>
      <c r="J7" s="254">
        <f>G7/$G$6</f>
        <v>0.70658796648895661</v>
      </c>
      <c r="K7" s="253">
        <v>1698</v>
      </c>
      <c r="L7" s="257">
        <f t="shared" si="0"/>
        <v>-0.54244139046079232</v>
      </c>
      <c r="M7" s="258">
        <f t="shared" si="1"/>
        <v>-2013</v>
      </c>
      <c r="N7" s="254">
        <f>K7/$K$6</f>
        <v>0.56562291805463027</v>
      </c>
      <c r="O7" s="253">
        <v>5307</v>
      </c>
      <c r="P7" s="255">
        <f t="shared" si="2"/>
        <v>2.1254416961130742</v>
      </c>
      <c r="Q7" s="256">
        <f t="shared" si="3"/>
        <v>3609</v>
      </c>
      <c r="R7" s="255">
        <f t="shared" ref="R7:R10" si="5">O7/C7-1</f>
        <v>-0.61962442660550465</v>
      </c>
      <c r="S7" s="256">
        <f t="shared" ref="S7:S10" si="6">O7-C7</f>
        <v>-8645</v>
      </c>
      <c r="T7" s="254">
        <f>O7/$O$6</f>
        <v>0.77215189873417722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59">
        <v>0</v>
      </c>
      <c r="D8" s="259">
        <v>1708</v>
      </c>
      <c r="E8" s="259">
        <v>2368</v>
      </c>
      <c r="F8" s="260">
        <f t="shared" si="4"/>
        <v>0.32134617994300446</v>
      </c>
      <c r="G8" s="259">
        <v>2702</v>
      </c>
      <c r="H8" s="261">
        <f>IFERROR(G8/E8-1,"-")</f>
        <v>0.14104729729729737</v>
      </c>
      <c r="I8" s="262">
        <f t="shared" ref="I8:I12" si="7">G8-E8</f>
        <v>334</v>
      </c>
      <c r="J8" s="260">
        <f t="shared" ref="J8:J12" si="8">G8/$G$6</f>
        <v>0.5144706778370145</v>
      </c>
      <c r="K8" s="259">
        <v>755</v>
      </c>
      <c r="L8" s="263">
        <f>IFERROR(K8/G8-1,"-")</f>
        <v>-0.72057735011102886</v>
      </c>
      <c r="M8" s="264">
        <f>IF(G8=0,"nd",K8-G8)</f>
        <v>-1947</v>
      </c>
      <c r="N8" s="265">
        <f t="shared" ref="N8:N12" si="9">K8/$K$6</f>
        <v>0.25149900066622249</v>
      </c>
      <c r="O8" s="259">
        <v>764</v>
      </c>
      <c r="P8" s="263">
        <f>IFERROR(O8/K8-1,"-")</f>
        <v>1.192052980132452E-2</v>
      </c>
      <c r="Q8" s="266">
        <f t="shared" si="3"/>
        <v>9</v>
      </c>
      <c r="R8" s="263" t="str">
        <f>IFERROR(O8/C8-1,"-")</f>
        <v>-</v>
      </c>
      <c r="S8" s="266">
        <f t="shared" si="6"/>
        <v>764</v>
      </c>
      <c r="T8" s="265">
        <f t="shared" ref="T8:T12" si="10">O8/$O$6</f>
        <v>0.11115961006838353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0</v>
      </c>
      <c r="D9" s="259">
        <v>3781</v>
      </c>
      <c r="E9" s="259">
        <v>3022</v>
      </c>
      <c r="F9" s="265">
        <f t="shared" si="4"/>
        <v>0.4100963495725336</v>
      </c>
      <c r="G9" s="259">
        <v>1009</v>
      </c>
      <c r="H9" s="261">
        <f>IFERROR(G9/E9-1,"-")</f>
        <v>-0.66611515552614164</v>
      </c>
      <c r="I9" s="266">
        <f t="shared" si="7"/>
        <v>-2013</v>
      </c>
      <c r="J9" s="265">
        <f t="shared" si="8"/>
        <v>0.19211728865194211</v>
      </c>
      <c r="K9" s="259">
        <v>943</v>
      </c>
      <c r="L9" s="263">
        <f>IFERROR(K9/G9-1,"-")</f>
        <v>-6.5411298315163569E-2</v>
      </c>
      <c r="M9" s="264">
        <f>IF(G9=0,"nd",K9-G9)</f>
        <v>-66</v>
      </c>
      <c r="N9" s="265">
        <f t="shared" si="9"/>
        <v>0.31412391738840773</v>
      </c>
      <c r="O9" s="259">
        <v>4543</v>
      </c>
      <c r="P9" s="263">
        <f t="shared" si="2"/>
        <v>3.8176033934252382</v>
      </c>
      <c r="Q9" s="266">
        <f t="shared" si="3"/>
        <v>3600</v>
      </c>
      <c r="R9" s="267" t="e">
        <f t="shared" si="5"/>
        <v>#DIV/0!</v>
      </c>
      <c r="S9" s="266">
        <f t="shared" si="6"/>
        <v>4543</v>
      </c>
      <c r="T9" s="265">
        <f t="shared" si="10"/>
        <v>0.66099228866579374</v>
      </c>
      <c r="V9" s="29"/>
      <c r="W9" s="81"/>
      <c r="AE9" s="1"/>
    </row>
    <row r="10" spans="1:31" s="4" customFormat="1" x14ac:dyDescent="0.25">
      <c r="A10" s="1"/>
      <c r="B10" s="252" t="s">
        <v>200</v>
      </c>
      <c r="C10" s="268">
        <v>1523</v>
      </c>
      <c r="D10" s="268">
        <v>1141</v>
      </c>
      <c r="E10" s="268">
        <v>1979</v>
      </c>
      <c r="F10" s="269">
        <f>IFERROR(E10/$E$6,"-")</f>
        <v>0.26855747048446194</v>
      </c>
      <c r="G10" s="268">
        <v>1541</v>
      </c>
      <c r="H10" s="257">
        <f>IFERROR(G10/E10-1,"-")</f>
        <v>-0.22132390096008081</v>
      </c>
      <c r="I10" s="258">
        <f>IFERROR(G10-E10,"-")</f>
        <v>-438</v>
      </c>
      <c r="J10" s="269">
        <f>IFERROR(G10/$G$6,"-")</f>
        <v>0.29341203351104339</v>
      </c>
      <c r="K10" s="268">
        <v>1304</v>
      </c>
      <c r="L10" s="257">
        <f>IFERROR(K10/G10-1,"-")</f>
        <v>-0.15379623621025307</v>
      </c>
      <c r="M10" s="258">
        <f>IFERROR(K10-G10,"-")</f>
        <v>-237</v>
      </c>
      <c r="N10" s="269">
        <f>IFERROR(K10/$K$6,"-")</f>
        <v>0.43437708194536978</v>
      </c>
      <c r="O10" s="268">
        <v>1566</v>
      </c>
      <c r="P10" s="257">
        <f>IFERROR(O10/K10-1,"-")</f>
        <v>0.20092024539877307</v>
      </c>
      <c r="Q10" s="258">
        <f>IFERROR(O10-K10,"-")</f>
        <v>262</v>
      </c>
      <c r="R10" s="257">
        <f t="shared" si="5"/>
        <v>2.8233749179251477E-2</v>
      </c>
      <c r="S10" s="258">
        <f t="shared" si="6"/>
        <v>43</v>
      </c>
      <c r="T10" s="269">
        <f>IFERROR(O10/$O$6,"-")</f>
        <v>0.22784810126582278</v>
      </c>
      <c r="V10" s="29"/>
      <c r="W10" s="81"/>
      <c r="AE10" s="1"/>
    </row>
    <row r="11" spans="1:31" s="4" customFormat="1" hidden="1" x14ac:dyDescent="0.25">
      <c r="A11" s="1"/>
      <c r="B11" s="99" t="s">
        <v>179</v>
      </c>
      <c r="C11" s="259">
        <v>1523</v>
      </c>
      <c r="D11" s="259">
        <v>1141</v>
      </c>
      <c r="E11" s="259">
        <v>1979</v>
      </c>
      <c r="F11" s="265">
        <f t="shared" si="4"/>
        <v>0.26855747048446194</v>
      </c>
      <c r="G11" s="259">
        <v>1541</v>
      </c>
      <c r="H11" s="267">
        <f t="shared" ref="H11:H12" si="11">G11/E11-1</f>
        <v>-0.22132390096008081</v>
      </c>
      <c r="I11" s="266">
        <f t="shared" si="7"/>
        <v>-438</v>
      </c>
      <c r="J11" s="265">
        <f t="shared" si="8"/>
        <v>0.29341203351104339</v>
      </c>
      <c r="K11" s="259">
        <v>0</v>
      </c>
      <c r="L11" s="263">
        <f>K11/G11-1</f>
        <v>-1</v>
      </c>
      <c r="M11" s="266">
        <f t="shared" si="1"/>
        <v>-1541</v>
      </c>
      <c r="N11" s="265">
        <f t="shared" si="9"/>
        <v>0</v>
      </c>
      <c r="O11" s="259">
        <v>0</v>
      </c>
      <c r="P11" s="267" t="e">
        <f t="shared" si="2"/>
        <v>#DIV/0!</v>
      </c>
      <c r="Q11" s="266">
        <f t="shared" si="3"/>
        <v>0</v>
      </c>
      <c r="R11" s="267">
        <f t="shared" ref="R11:R12" si="12">O11/D11-1</f>
        <v>-1</v>
      </c>
      <c r="S11" s="266">
        <f t="shared" ref="S11:S12" si="13">O11-D11</f>
        <v>-1141</v>
      </c>
      <c r="T11" s="265">
        <f t="shared" si="10"/>
        <v>0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9">
        <v>0</v>
      </c>
      <c r="D12" s="259">
        <v>0</v>
      </c>
      <c r="E12" s="259">
        <v>0</v>
      </c>
      <c r="F12" s="265">
        <f t="shared" si="4"/>
        <v>0</v>
      </c>
      <c r="G12" s="259">
        <v>0</v>
      </c>
      <c r="H12" s="267" t="e">
        <f t="shared" si="11"/>
        <v>#DIV/0!</v>
      </c>
      <c r="I12" s="266">
        <f t="shared" si="7"/>
        <v>0</v>
      </c>
      <c r="J12" s="265">
        <f t="shared" si="8"/>
        <v>0</v>
      </c>
      <c r="K12" s="259">
        <v>0</v>
      </c>
      <c r="L12" s="263" t="e">
        <f t="shared" si="0"/>
        <v>#DIV/0!</v>
      </c>
      <c r="M12" s="266">
        <f t="shared" si="1"/>
        <v>0</v>
      </c>
      <c r="N12" s="265">
        <f t="shared" si="9"/>
        <v>0</v>
      </c>
      <c r="O12" s="259">
        <v>0</v>
      </c>
      <c r="P12" s="267" t="e">
        <f>O12/K12-1</f>
        <v>#DIV/0!</v>
      </c>
      <c r="Q12" s="266">
        <f t="shared" si="3"/>
        <v>0</v>
      </c>
      <c r="R12" s="267" t="e">
        <f t="shared" si="12"/>
        <v>#DIV/0!</v>
      </c>
      <c r="S12" s="266">
        <f t="shared" si="13"/>
        <v>0</v>
      </c>
      <c r="T12" s="265">
        <f t="shared" si="10"/>
        <v>0</v>
      </c>
      <c r="V12" s="29"/>
      <c r="W12" s="81"/>
      <c r="AE12" s="1"/>
    </row>
    <row r="13" spans="1:31" s="4" customFormat="1" ht="7.5" customHeight="1" x14ac:dyDescent="0.25">
      <c r="A13" s="1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189</v>
      </c>
    </row>
    <row r="14" spans="1:31" s="4" customFormat="1" x14ac:dyDescent="0.25">
      <c r="A14" s="1"/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5.307 viajeros 
cuota: 77,2%</v>
      </c>
    </row>
    <row r="20" spans="27:27" x14ac:dyDescent="0.25">
      <c r="AA20" t="str">
        <f>CONCATENATE("Apartamentos: 
",FIXED(O10,0)," viajeros
cuota: ",FIXED(T10*100,1),"%")</f>
        <v>Apartamentos: 
1.566 viajeros
cuota: 22,8%</v>
      </c>
    </row>
    <row r="38" spans="2:31" s="4" customFormat="1" ht="15.75" hidden="1" customHeight="1" thickBot="1" x14ac:dyDescent="0.3">
      <c r="B38" s="277" t="s">
        <v>192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1" t="s">
        <v>180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181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182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183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184</v>
      </c>
    </row>
    <row r="45" spans="2:31" s="4" customFormat="1" hidden="1" x14ac:dyDescent="0.25">
      <c r="B45" s="242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2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189</v>
      </c>
    </row>
    <row r="48" spans="2:31" s="4" customFormat="1" hidden="1" x14ac:dyDescent="0.25">
      <c r="B48" s="276" t="s">
        <v>190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209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4"/>
      <c r="B134" s="231" t="s">
        <v>207</v>
      </c>
      <c r="C134" s="235">
        <v>34195</v>
      </c>
      <c r="D134" s="235">
        <v>19968</v>
      </c>
      <c r="E134" s="235">
        <v>22352</v>
      </c>
      <c r="F134" s="235">
        <v>18376</v>
      </c>
      <c r="G134" s="236">
        <f>F134/E134-1</f>
        <v>-0.17788117394416603</v>
      </c>
      <c r="H134" s="235">
        <f>F134-E134</f>
        <v>-3976</v>
      </c>
      <c r="I134" s="236">
        <f>F134/F$134</f>
        <v>1</v>
      </c>
      <c r="J134" s="235">
        <v>19606</v>
      </c>
      <c r="K134" s="236">
        <f>J134/J$134</f>
        <v>1</v>
      </c>
      <c r="L134" s="236">
        <f>J134/F134-1</f>
        <v>6.693513278188945E-2</v>
      </c>
      <c r="M134" s="235">
        <f>J134-F134</f>
        <v>1230</v>
      </c>
      <c r="N134" s="236">
        <f>J134/D134-1</f>
        <v>-1.8129006410256387E-2</v>
      </c>
      <c r="O134" s="235">
        <f>J134-D134</f>
        <v>-362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2" t="s">
        <v>199</v>
      </c>
      <c r="C135" s="253">
        <v>29524</v>
      </c>
      <c r="D135" s="253">
        <v>14679</v>
      </c>
      <c r="E135" s="253">
        <v>16252</v>
      </c>
      <c r="F135" s="253">
        <v>13022</v>
      </c>
      <c r="G135" s="257">
        <f>IFERROR(F135/E135-1,"-")</f>
        <v>-0.19874476987447698</v>
      </c>
      <c r="H135" s="253">
        <f t="shared" ref="H135:H138" si="14">F135-E135</f>
        <v>-3230</v>
      </c>
      <c r="I135" s="255">
        <f>F135/F$134</f>
        <v>0.70864170657379189</v>
      </c>
      <c r="J135" s="253">
        <v>14530</v>
      </c>
      <c r="K135" s="254">
        <f t="shared" ref="K135:K138" si="15">J135/J$134</f>
        <v>0.74109966336835664</v>
      </c>
      <c r="L135" s="255">
        <f t="shared" ref="L135:L138" si="16">J135/F135-1</f>
        <v>0.11580402395945333</v>
      </c>
      <c r="M135" s="256">
        <f t="shared" ref="M135:M138" si="17">J135-F135</f>
        <v>1508</v>
      </c>
      <c r="N135" s="254">
        <f t="shared" ref="N135:N138" si="18">J135/D135-1</f>
        <v>-1.015055521493291E-2</v>
      </c>
      <c r="O135" s="253">
        <f t="shared" ref="O135:O138" si="19">J135-D135</f>
        <v>-149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59">
        <v>9339</v>
      </c>
      <c r="D136" s="259">
        <v>5415</v>
      </c>
      <c r="E136" s="259">
        <v>7999</v>
      </c>
      <c r="F136" s="259">
        <v>6701</v>
      </c>
      <c r="G136" s="263">
        <f t="shared" ref="G136:G138" si="20">IFERROR(F136/E136-1,"-")</f>
        <v>-0.16227028378547315</v>
      </c>
      <c r="H136" s="259">
        <f t="shared" si="14"/>
        <v>-1298</v>
      </c>
      <c r="I136" s="267">
        <f t="shared" ref="I136:I138" si="21">F136/F$134</f>
        <v>0.364660426643448</v>
      </c>
      <c r="J136" s="259">
        <v>3206</v>
      </c>
      <c r="K136" s="265">
        <f t="shared" si="15"/>
        <v>0.16352137100887484</v>
      </c>
      <c r="L136" s="267">
        <f t="shared" si="16"/>
        <v>-0.52156394567974929</v>
      </c>
      <c r="M136" s="266">
        <f t="shared" si="17"/>
        <v>-3495</v>
      </c>
      <c r="N136" s="265">
        <f t="shared" si="18"/>
        <v>-0.40794090489381352</v>
      </c>
      <c r="O136" s="259">
        <f t="shared" si="19"/>
        <v>-2209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20185</v>
      </c>
      <c r="D137" s="259">
        <v>9264</v>
      </c>
      <c r="E137" s="259">
        <v>8253</v>
      </c>
      <c r="F137" s="259">
        <v>6321</v>
      </c>
      <c r="G137" s="261">
        <f t="shared" si="20"/>
        <v>-0.23409669211195927</v>
      </c>
      <c r="H137" s="259">
        <f t="shared" si="14"/>
        <v>-1932</v>
      </c>
      <c r="I137" s="271">
        <f t="shared" si="21"/>
        <v>0.34398127993034394</v>
      </c>
      <c r="J137" s="259">
        <v>11324</v>
      </c>
      <c r="K137" s="265">
        <f t="shared" si="15"/>
        <v>0.57757829235948177</v>
      </c>
      <c r="L137" s="267">
        <f t="shared" si="16"/>
        <v>0.79148868849865517</v>
      </c>
      <c r="M137" s="266">
        <f t="shared" si="17"/>
        <v>5003</v>
      </c>
      <c r="N137" s="265">
        <f t="shared" si="18"/>
        <v>0.22236614853195169</v>
      </c>
      <c r="O137" s="259">
        <f t="shared" si="19"/>
        <v>2060</v>
      </c>
      <c r="Q137" s="29"/>
      <c r="R137" s="81"/>
      <c r="Z137" s="1"/>
    </row>
    <row r="138" spans="1:31" s="4" customFormat="1" x14ac:dyDescent="0.25">
      <c r="B138" s="252" t="s">
        <v>200</v>
      </c>
      <c r="C138" s="253">
        <v>4671</v>
      </c>
      <c r="D138" s="253">
        <v>5289</v>
      </c>
      <c r="E138" s="253">
        <v>6100</v>
      </c>
      <c r="F138" s="253">
        <v>5354</v>
      </c>
      <c r="G138" s="257">
        <f t="shared" si="20"/>
        <v>-0.12229508196721306</v>
      </c>
      <c r="H138" s="253">
        <f t="shared" si="14"/>
        <v>-746</v>
      </c>
      <c r="I138" s="255">
        <f t="shared" si="21"/>
        <v>0.29135829342620811</v>
      </c>
      <c r="J138" s="253">
        <v>5076</v>
      </c>
      <c r="K138" s="254">
        <f t="shared" si="15"/>
        <v>0.25890033663164336</v>
      </c>
      <c r="L138" s="255">
        <f t="shared" si="16"/>
        <v>-5.192379529323865E-2</v>
      </c>
      <c r="M138" s="256">
        <f t="shared" si="17"/>
        <v>-278</v>
      </c>
      <c r="N138" s="254">
        <f t="shared" si="18"/>
        <v>-4.0272263187748125E-2</v>
      </c>
      <c r="O138" s="253">
        <f t="shared" si="19"/>
        <v>-213</v>
      </c>
      <c r="Q138" s="29"/>
      <c r="R138" s="81"/>
      <c r="Z138" s="1"/>
    </row>
    <row r="139" spans="1:31" s="4" customFormat="1" ht="7.5" customHeight="1" x14ac:dyDescent="0.25"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189</v>
      </c>
    </row>
    <row r="140" spans="1:31" s="4" customFormat="1" ht="32.25" customHeight="1" x14ac:dyDescent="0.25">
      <c r="B140" s="316" t="s">
        <v>203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D0F9-6E44-49A1-BDC7-6CB3FF2D0209}">
  <sheetPr>
    <tabColor theme="4" tint="0.39997558519241921"/>
  </sheetPr>
  <dimension ref="A1:AE149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211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212</v>
      </c>
      <c r="C6" s="250">
        <v>194447</v>
      </c>
      <c r="D6" s="250">
        <v>345836</v>
      </c>
      <c r="E6" s="250">
        <v>368879</v>
      </c>
      <c r="F6" s="251">
        <f>E6/$E$6</f>
        <v>1</v>
      </c>
      <c r="G6" s="250">
        <v>368938</v>
      </c>
      <c r="H6" s="251">
        <f>G6/E6-1</f>
        <v>1.5994404669283924E-4</v>
      </c>
      <c r="I6" s="250">
        <f>G6-E6</f>
        <v>59</v>
      </c>
      <c r="J6" s="251">
        <f>G6/$G$6</f>
        <v>1</v>
      </c>
      <c r="K6" s="250">
        <v>373306</v>
      </c>
      <c r="L6" s="251">
        <f>K6/G6-1</f>
        <v>1.1839387647789135E-2</v>
      </c>
      <c r="M6" s="250">
        <f>K6-G6</f>
        <v>4368</v>
      </c>
      <c r="N6" s="251">
        <f>K6/$K$6</f>
        <v>1</v>
      </c>
      <c r="O6" s="250">
        <v>382383</v>
      </c>
      <c r="P6" s="251">
        <f>O6/K6-1</f>
        <v>2.4315173075171614E-2</v>
      </c>
      <c r="Q6" s="250">
        <f>O6-K6</f>
        <v>9077</v>
      </c>
      <c r="R6" s="251">
        <f>IFERROR(O6/C6-1,"-")</f>
        <v>0.96651529722752216</v>
      </c>
      <c r="S6" s="250">
        <f>O6-C6</f>
        <v>187936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B7" s="242" t="s">
        <v>46</v>
      </c>
      <c r="C7" s="259">
        <v>67859</v>
      </c>
      <c r="D7" s="259">
        <v>65893</v>
      </c>
      <c r="E7" s="259">
        <v>57104</v>
      </c>
      <c r="F7" s="265">
        <f t="shared" ref="F7:F16" si="0">E7/$E$6</f>
        <v>0.15480414987028265</v>
      </c>
      <c r="G7" s="259">
        <v>49839</v>
      </c>
      <c r="H7" s="267">
        <f>G7/E7-1</f>
        <v>-0.12722401232838332</v>
      </c>
      <c r="I7" s="266">
        <f>G7-E7</f>
        <v>-7265</v>
      </c>
      <c r="J7" s="265">
        <f>G7/$G$6</f>
        <v>0.13508773831917559</v>
      </c>
      <c r="K7" s="259">
        <v>47755</v>
      </c>
      <c r="L7" s="267">
        <f>K7/G7-1</f>
        <v>-4.1814643150946074E-2</v>
      </c>
      <c r="M7" s="266">
        <f>K7-G7</f>
        <v>-2084</v>
      </c>
      <c r="N7" s="265">
        <f>K7/$K$6</f>
        <v>0.12792454447557769</v>
      </c>
      <c r="O7" s="259">
        <v>45034</v>
      </c>
      <c r="P7" s="267">
        <f>O7/K7-1</f>
        <v>-5.6978326876766849E-2</v>
      </c>
      <c r="Q7" s="266">
        <f>O7-K7</f>
        <v>-2721</v>
      </c>
      <c r="R7" s="267">
        <f t="shared" ref="R7:R16" si="1">IFERROR(O7/C7-1,"-")</f>
        <v>-0.33635921543199865</v>
      </c>
      <c r="S7" s="266">
        <f t="shared" ref="S7:S16" si="2">O7-C7</f>
        <v>-22825</v>
      </c>
      <c r="T7" s="265">
        <f>O7/$O$6</f>
        <v>0.11777197208034876</v>
      </c>
      <c r="V7" s="29"/>
      <c r="W7" s="81"/>
      <c r="AE7" s="1" t="s">
        <v>184</v>
      </c>
    </row>
    <row r="8" spans="1:31" s="4" customFormat="1" x14ac:dyDescent="0.25">
      <c r="B8" s="242" t="s">
        <v>47</v>
      </c>
      <c r="C8" s="259">
        <v>20214</v>
      </c>
      <c r="D8" s="259">
        <v>39365</v>
      </c>
      <c r="E8" s="259">
        <v>36909</v>
      </c>
      <c r="F8" s="265">
        <f t="shared" si="0"/>
        <v>0.10005720032856302</v>
      </c>
      <c r="G8" s="259">
        <v>35877</v>
      </c>
      <c r="H8" s="267">
        <f t="shared" ref="H8:H16" si="3">G8/E8-1</f>
        <v>-2.796066000162567E-2</v>
      </c>
      <c r="I8" s="266">
        <f t="shared" ref="I8:I16" si="4">G8-E8</f>
        <v>-1032</v>
      </c>
      <c r="J8" s="265">
        <f t="shared" ref="J8:J16" si="5">G8/$G$6</f>
        <v>9.7243981373564117E-2</v>
      </c>
      <c r="K8" s="259">
        <v>39006</v>
      </c>
      <c r="L8" s="267">
        <f t="shared" ref="L8:L16" si="6">K8/G8-1</f>
        <v>8.7214650054352472E-2</v>
      </c>
      <c r="M8" s="266">
        <f t="shared" ref="M8:M16" si="7">K8-G8</f>
        <v>3129</v>
      </c>
      <c r="N8" s="265">
        <f t="shared" ref="N8:N16" si="8">K8/$K$6</f>
        <v>0.1044880071576669</v>
      </c>
      <c r="O8" s="259">
        <v>44114</v>
      </c>
      <c r="P8" s="267">
        <f t="shared" ref="P8:P16" si="9">O8/K8-1</f>
        <v>0.13095421217248626</v>
      </c>
      <c r="Q8" s="266">
        <f t="shared" ref="Q8:Q16" si="10">O8-K8</f>
        <v>5108</v>
      </c>
      <c r="R8" s="267">
        <f t="shared" si="1"/>
        <v>1.1823488671217968</v>
      </c>
      <c r="S8" s="266">
        <f t="shared" si="2"/>
        <v>23900</v>
      </c>
      <c r="T8" s="265">
        <f t="shared" ref="T8:T16" si="11">O8/$O$6</f>
        <v>0.1153660073800352</v>
      </c>
      <c r="V8" s="29"/>
      <c r="W8" s="81"/>
      <c r="AE8" s="1"/>
    </row>
    <row r="9" spans="1:31" s="4" customFormat="1" x14ac:dyDescent="0.25">
      <c r="B9" s="242" t="s">
        <v>48</v>
      </c>
      <c r="C9" s="259">
        <v>787</v>
      </c>
      <c r="D9" s="259">
        <v>1482</v>
      </c>
      <c r="E9" s="259">
        <v>10615</v>
      </c>
      <c r="F9" s="260">
        <f t="shared" si="0"/>
        <v>2.8776373824479031E-2</v>
      </c>
      <c r="G9" s="259">
        <v>6609</v>
      </c>
      <c r="H9" s="271">
        <f t="shared" si="3"/>
        <v>-0.37739048516250584</v>
      </c>
      <c r="I9" s="262">
        <f t="shared" si="4"/>
        <v>-4006</v>
      </c>
      <c r="J9" s="260">
        <f t="shared" si="5"/>
        <v>1.7913578975329188E-2</v>
      </c>
      <c r="K9" s="259">
        <v>3481</v>
      </c>
      <c r="L9" s="267">
        <f t="shared" si="6"/>
        <v>-0.47329399303979425</v>
      </c>
      <c r="M9" s="266">
        <f t="shared" si="7"/>
        <v>-3128</v>
      </c>
      <c r="N9" s="265">
        <f t="shared" si="8"/>
        <v>9.324789850685496E-3</v>
      </c>
      <c r="O9" s="259">
        <v>6620</v>
      </c>
      <c r="P9" s="267">
        <f t="shared" si="9"/>
        <v>0.9017523700086183</v>
      </c>
      <c r="Q9" s="266">
        <f t="shared" si="10"/>
        <v>3139</v>
      </c>
      <c r="R9" s="267">
        <f t="shared" si="1"/>
        <v>7.4116899618805583</v>
      </c>
      <c r="S9" s="266">
        <f t="shared" si="2"/>
        <v>5833</v>
      </c>
      <c r="T9" s="265">
        <f t="shared" si="11"/>
        <v>1.7312485126169314E-2</v>
      </c>
      <c r="V9" s="29"/>
      <c r="W9" s="81"/>
      <c r="AE9" s="1"/>
    </row>
    <row r="10" spans="1:31" s="4" customFormat="1" x14ac:dyDescent="0.25">
      <c r="B10" s="242" t="s">
        <v>50</v>
      </c>
      <c r="C10" s="259">
        <v>23087</v>
      </c>
      <c r="D10" s="259">
        <v>115113</v>
      </c>
      <c r="E10" s="259">
        <v>123715</v>
      </c>
      <c r="F10" s="265">
        <f t="shared" si="0"/>
        <v>0.33538097858647414</v>
      </c>
      <c r="G10" s="259">
        <v>132384</v>
      </c>
      <c r="H10" s="267">
        <f t="shared" si="3"/>
        <v>7.0072343693165839E-2</v>
      </c>
      <c r="I10" s="266">
        <f t="shared" si="4"/>
        <v>8669</v>
      </c>
      <c r="J10" s="265">
        <f t="shared" si="5"/>
        <v>0.35882451794068382</v>
      </c>
      <c r="K10" s="259">
        <v>139895</v>
      </c>
      <c r="L10" s="267">
        <f t="shared" si="6"/>
        <v>5.6736463620981281E-2</v>
      </c>
      <c r="M10" s="266">
        <f t="shared" si="7"/>
        <v>7511</v>
      </c>
      <c r="N10" s="265">
        <f t="shared" si="8"/>
        <v>0.37474618677438881</v>
      </c>
      <c r="O10" s="259">
        <v>141066</v>
      </c>
      <c r="P10" s="267">
        <f t="shared" si="9"/>
        <v>8.370563637013495E-3</v>
      </c>
      <c r="Q10" s="266">
        <f t="shared" si="10"/>
        <v>1171</v>
      </c>
      <c r="R10" s="267">
        <f t="shared" si="1"/>
        <v>5.1101918828778103</v>
      </c>
      <c r="S10" s="266">
        <f t="shared" si="2"/>
        <v>117979</v>
      </c>
      <c r="T10" s="265">
        <f>O10/$O$6</f>
        <v>0.36891284392873114</v>
      </c>
      <c r="V10" s="29"/>
      <c r="W10" s="81"/>
      <c r="AE10" s="1"/>
    </row>
    <row r="11" spans="1:31" s="4" customFormat="1" x14ac:dyDescent="0.25">
      <c r="B11" s="242" t="s">
        <v>52</v>
      </c>
      <c r="C11" s="259">
        <v>12072</v>
      </c>
      <c r="D11" s="259">
        <v>15168</v>
      </c>
      <c r="E11" s="259">
        <v>19220</v>
      </c>
      <c r="F11" s="260">
        <f t="shared" si="0"/>
        <v>5.2103806397219683E-2</v>
      </c>
      <c r="G11" s="259">
        <v>17517</v>
      </c>
      <c r="H11" s="271">
        <f t="shared" si="3"/>
        <v>-8.8605619146722159E-2</v>
      </c>
      <c r="I11" s="262">
        <f t="shared" si="4"/>
        <v>-1703</v>
      </c>
      <c r="J11" s="260">
        <f t="shared" si="5"/>
        <v>4.7479522304560658E-2</v>
      </c>
      <c r="K11" s="259">
        <v>19777</v>
      </c>
      <c r="L11" s="267">
        <f t="shared" si="6"/>
        <v>0.12901752583204895</v>
      </c>
      <c r="M11" s="266">
        <f t="shared" si="7"/>
        <v>2260</v>
      </c>
      <c r="N11" s="265">
        <f t="shared" si="8"/>
        <v>5.2977985888252532E-2</v>
      </c>
      <c r="O11" s="259">
        <v>15554</v>
      </c>
      <c r="P11" s="267">
        <f t="shared" si="9"/>
        <v>-0.21353086919148501</v>
      </c>
      <c r="Q11" s="266">
        <f t="shared" si="10"/>
        <v>-4223</v>
      </c>
      <c r="R11" s="267">
        <f t="shared" si="1"/>
        <v>0.28843605036447983</v>
      </c>
      <c r="S11" s="266">
        <f t="shared" si="2"/>
        <v>3482</v>
      </c>
      <c r="T11" s="265">
        <f t="shared" si="11"/>
        <v>4.0676494509431643E-2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28730</v>
      </c>
      <c r="D12" s="259">
        <v>50567</v>
      </c>
      <c r="E12" s="259">
        <v>63399</v>
      </c>
      <c r="F12" s="265">
        <f t="shared" si="0"/>
        <v>0.17186936637759265</v>
      </c>
      <c r="G12" s="259">
        <v>60484</v>
      </c>
      <c r="H12" s="267">
        <f t="shared" si="3"/>
        <v>-4.5978643196264879E-2</v>
      </c>
      <c r="I12" s="266">
        <f t="shared" si="4"/>
        <v>-2915</v>
      </c>
      <c r="J12" s="265">
        <f t="shared" si="5"/>
        <v>0.16394082474562122</v>
      </c>
      <c r="K12" s="259">
        <v>71053</v>
      </c>
      <c r="L12" s="267">
        <f t="shared" si="6"/>
        <v>0.17474042722042182</v>
      </c>
      <c r="M12" s="266">
        <f t="shared" si="7"/>
        <v>10569</v>
      </c>
      <c r="N12" s="265">
        <f t="shared" si="8"/>
        <v>0.19033447091662067</v>
      </c>
      <c r="O12" s="259">
        <v>73996</v>
      </c>
      <c r="P12" s="267">
        <f t="shared" si="9"/>
        <v>4.1419785230743189E-2</v>
      </c>
      <c r="Q12" s="266">
        <f t="shared" si="10"/>
        <v>2943</v>
      </c>
      <c r="R12" s="267">
        <f t="shared" si="1"/>
        <v>1.5755656108597287</v>
      </c>
      <c r="S12" s="266">
        <f t="shared" si="2"/>
        <v>45266</v>
      </c>
      <c r="T12" s="265">
        <f t="shared" si="11"/>
        <v>0.19351278691782847</v>
      </c>
      <c r="V12" s="29"/>
      <c r="W12" s="81"/>
      <c r="AE12" s="1"/>
    </row>
    <row r="13" spans="1:31" s="4" customFormat="1" x14ac:dyDescent="0.25">
      <c r="B13" s="242" t="s">
        <v>51</v>
      </c>
      <c r="C13" s="259">
        <v>5503</v>
      </c>
      <c r="D13" s="259">
        <v>11803</v>
      </c>
      <c r="E13" s="259">
        <v>16636</v>
      </c>
      <c r="F13" s="260">
        <f t="shared" si="0"/>
        <v>4.5098799335283386E-2</v>
      </c>
      <c r="G13" s="259">
        <v>13888</v>
      </c>
      <c r="H13" s="271">
        <f t="shared" si="3"/>
        <v>-0.16518393844674195</v>
      </c>
      <c r="I13" s="262">
        <f t="shared" si="4"/>
        <v>-2748</v>
      </c>
      <c r="J13" s="260">
        <f t="shared" si="5"/>
        <v>3.764318123912419E-2</v>
      </c>
      <c r="K13" s="259">
        <v>13527</v>
      </c>
      <c r="L13" s="267">
        <f t="shared" si="6"/>
        <v>-2.5993663594470084E-2</v>
      </c>
      <c r="M13" s="266">
        <f t="shared" si="7"/>
        <v>-361</v>
      </c>
      <c r="N13" s="265">
        <f t="shared" si="8"/>
        <v>3.6235688684350106E-2</v>
      </c>
      <c r="O13" s="259">
        <v>14719</v>
      </c>
      <c r="P13" s="267">
        <f t="shared" si="9"/>
        <v>8.8120056183928375E-2</v>
      </c>
      <c r="Q13" s="266">
        <f t="shared" si="10"/>
        <v>1192</v>
      </c>
      <c r="R13" s="267">
        <f t="shared" si="1"/>
        <v>1.6747228784299475</v>
      </c>
      <c r="S13" s="266">
        <f t="shared" si="2"/>
        <v>9216</v>
      </c>
      <c r="T13" s="265">
        <f t="shared" si="11"/>
        <v>3.8492820025994877E-2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17683</v>
      </c>
      <c r="D14" s="259">
        <v>9518</v>
      </c>
      <c r="E14" s="259">
        <v>11034</v>
      </c>
      <c r="F14" s="265">
        <f t="shared" si="0"/>
        <v>2.9912247647602603E-2</v>
      </c>
      <c r="G14" s="259">
        <v>8325</v>
      </c>
      <c r="H14" s="267">
        <f t="shared" si="3"/>
        <v>-0.24551386623164762</v>
      </c>
      <c r="I14" s="266">
        <f t="shared" si="4"/>
        <v>-2709</v>
      </c>
      <c r="J14" s="265">
        <f t="shared" si="5"/>
        <v>2.2564766979817748E-2</v>
      </c>
      <c r="K14" s="259">
        <v>6547</v>
      </c>
      <c r="L14" s="267">
        <f t="shared" si="6"/>
        <v>-0.21357357357357354</v>
      </c>
      <c r="M14" s="266">
        <f t="shared" si="7"/>
        <v>-1778</v>
      </c>
      <c r="N14" s="265">
        <f t="shared" si="8"/>
        <v>1.7537891167031871E-2</v>
      </c>
      <c r="O14" s="259">
        <v>11376</v>
      </c>
      <c r="P14" s="267">
        <f t="shared" si="9"/>
        <v>0.73758973575683529</v>
      </c>
      <c r="Q14" s="266">
        <f t="shared" si="10"/>
        <v>4829</v>
      </c>
      <c r="R14" s="267">
        <f t="shared" si="1"/>
        <v>-0.35667024826104166</v>
      </c>
      <c r="S14" s="266">
        <f t="shared" si="2"/>
        <v>-6307</v>
      </c>
      <c r="T14" s="265">
        <f t="shared" si="11"/>
        <v>2.9750276555181584E-2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6965</v>
      </c>
      <c r="D15" s="259">
        <v>12964</v>
      </c>
      <c r="E15" s="259">
        <v>7172</v>
      </c>
      <c r="F15" s="260">
        <f t="shared" si="0"/>
        <v>1.9442689879337127E-2</v>
      </c>
      <c r="G15" s="259">
        <v>21594</v>
      </c>
      <c r="H15" s="271">
        <f t="shared" si="3"/>
        <v>2.0108756274400448</v>
      </c>
      <c r="I15" s="262">
        <f t="shared" si="4"/>
        <v>14422</v>
      </c>
      <c r="J15" s="260">
        <f t="shared" si="5"/>
        <v>5.8530159539001134E-2</v>
      </c>
      <c r="K15" s="259">
        <v>13320</v>
      </c>
      <c r="L15" s="267">
        <f t="shared" si="6"/>
        <v>-0.38316198944151159</v>
      </c>
      <c r="M15" s="266">
        <f t="shared" si="7"/>
        <v>-8274</v>
      </c>
      <c r="N15" s="265">
        <f t="shared" si="8"/>
        <v>3.5681183800956855E-2</v>
      </c>
      <c r="O15" s="259">
        <v>16788</v>
      </c>
      <c r="P15" s="267">
        <f t="shared" si="9"/>
        <v>0.26036036036036037</v>
      </c>
      <c r="Q15" s="266">
        <f t="shared" si="10"/>
        <v>3468</v>
      </c>
      <c r="R15" s="267">
        <f t="shared" si="1"/>
        <v>1.4103374012921752</v>
      </c>
      <c r="S15" s="266">
        <f t="shared" si="2"/>
        <v>9823</v>
      </c>
      <c r="T15" s="265">
        <f t="shared" si="11"/>
        <v>4.3903625422678311E-2</v>
      </c>
      <c r="V15" s="29"/>
      <c r="W15" s="81"/>
      <c r="AE15" s="1"/>
    </row>
    <row r="16" spans="1:31" s="4" customFormat="1" x14ac:dyDescent="0.25">
      <c r="B16" s="242" t="s">
        <v>213</v>
      </c>
      <c r="C16" s="259">
        <f>C6-SUM(C7:C15)</f>
        <v>11547</v>
      </c>
      <c r="D16" s="259">
        <f>D6-SUM(D7:D15)</f>
        <v>23963</v>
      </c>
      <c r="E16" s="259">
        <f>E6-SUM(E7:E15)</f>
        <v>23075</v>
      </c>
      <c r="F16" s="265">
        <f t="shared" si="0"/>
        <v>6.2554387753165672E-2</v>
      </c>
      <c r="G16" s="259">
        <f>G6-SUM(G7:G15)</f>
        <v>22421</v>
      </c>
      <c r="H16" s="267">
        <f t="shared" si="3"/>
        <v>-2.8342361863488597E-2</v>
      </c>
      <c r="I16" s="266">
        <f t="shared" si="4"/>
        <v>-654</v>
      </c>
      <c r="J16" s="265">
        <f t="shared" si="5"/>
        <v>6.0771728583122367E-2</v>
      </c>
      <c r="K16" s="259">
        <f>K6-SUM(K7:K15)</f>
        <v>18945</v>
      </c>
      <c r="L16" s="267">
        <f t="shared" si="6"/>
        <v>-0.15503322777753004</v>
      </c>
      <c r="M16" s="266">
        <f t="shared" si="7"/>
        <v>-3476</v>
      </c>
      <c r="N16" s="265">
        <f t="shared" si="8"/>
        <v>5.0749251284469041E-2</v>
      </c>
      <c r="O16" s="259">
        <f>O6-SUM(O7:O15)</f>
        <v>13116</v>
      </c>
      <c r="P16" s="267">
        <f t="shared" si="9"/>
        <v>-0.307680126682502</v>
      </c>
      <c r="Q16" s="266">
        <f t="shared" si="10"/>
        <v>-5829</v>
      </c>
      <c r="R16" s="267">
        <f t="shared" si="1"/>
        <v>0.13587944920758632</v>
      </c>
      <c r="S16" s="266">
        <f t="shared" si="2"/>
        <v>1569</v>
      </c>
      <c r="T16" s="265">
        <f t="shared" si="11"/>
        <v>3.430068805360071E-2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192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1" t="s">
        <v>180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181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182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183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184</v>
      </c>
    </row>
    <row r="49" spans="2:31" s="4" customFormat="1" hidden="1" x14ac:dyDescent="0.25">
      <c r="B49" s="242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2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189</v>
      </c>
    </row>
    <row r="52" spans="2:31" s="4" customFormat="1" hidden="1" x14ac:dyDescent="0.25">
      <c r="B52" s="276" t="s">
        <v>190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211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212</v>
      </c>
      <c r="C136" s="235">
        <v>800301</v>
      </c>
      <c r="D136" s="235">
        <v>1017559</v>
      </c>
      <c r="E136" s="235">
        <v>1042721</v>
      </c>
      <c r="F136" s="235">
        <v>1059034</v>
      </c>
      <c r="G136" s="236">
        <f>F136/E136-1</f>
        <v>1.56446451159995E-2</v>
      </c>
      <c r="H136" s="235">
        <f>F136-E136</f>
        <v>16313</v>
      </c>
      <c r="I136" s="236">
        <f>F136/F$136</f>
        <v>1</v>
      </c>
      <c r="J136" s="235">
        <v>1068407</v>
      </c>
      <c r="K136" s="236">
        <f>H136/H$136</f>
        <v>1</v>
      </c>
      <c r="L136" s="236">
        <f>J136/F136-1</f>
        <v>8.8505184913798551E-3</v>
      </c>
      <c r="M136" s="235">
        <f>J136-F136</f>
        <v>9373</v>
      </c>
      <c r="N136" s="236">
        <f>J136/C136-1</f>
        <v>0.33500645382174965</v>
      </c>
      <c r="O136" s="235">
        <f>J136-C136</f>
        <v>268106</v>
      </c>
      <c r="Q136" s="29"/>
      <c r="R136" s="81"/>
      <c r="Z136" s="1" t="s">
        <v>182</v>
      </c>
      <c r="AE136"/>
    </row>
    <row r="137" spans="1:31" s="4" customFormat="1" x14ac:dyDescent="0.25">
      <c r="B137" s="242" t="s">
        <v>46</v>
      </c>
      <c r="C137" s="259">
        <v>247584</v>
      </c>
      <c r="D137" s="259">
        <v>207257</v>
      </c>
      <c r="E137" s="259">
        <v>181700</v>
      </c>
      <c r="F137" s="259">
        <v>161848</v>
      </c>
      <c r="G137" s="265">
        <f t="shared" ref="G137:G146" si="12">F137/E137-1</f>
        <v>-0.1092570170610897</v>
      </c>
      <c r="H137" s="272">
        <f t="shared" ref="H137:H146" si="13">F137-E137</f>
        <v>-19852</v>
      </c>
      <c r="I137" s="267">
        <f t="shared" ref="I137:K146" si="14">F137/F$136</f>
        <v>0.15282606601865473</v>
      </c>
      <c r="J137" s="259">
        <v>147955</v>
      </c>
      <c r="K137" s="267">
        <f t="shared" si="14"/>
        <v>-1.2169435419603998</v>
      </c>
      <c r="L137" s="267">
        <f t="shared" ref="L137:L146" si="15">J137/F137-1</f>
        <v>-8.5839800306460434E-2</v>
      </c>
      <c r="M137" s="266">
        <f t="shared" ref="M137:M146" si="16">J137-F137</f>
        <v>-13893</v>
      </c>
      <c r="N137" s="265">
        <f t="shared" ref="N137:N146" si="17">J137/C137-1</f>
        <v>-0.40240484037740731</v>
      </c>
      <c r="O137" s="259">
        <f t="shared" ref="O137:O146" si="18">J137-C137</f>
        <v>-99629</v>
      </c>
      <c r="Q137" s="29"/>
      <c r="R137" s="81"/>
      <c r="Z137" s="1" t="s">
        <v>184</v>
      </c>
    </row>
    <row r="138" spans="1:31" s="4" customFormat="1" x14ac:dyDescent="0.25">
      <c r="B138" s="242" t="s">
        <v>47</v>
      </c>
      <c r="C138" s="259">
        <v>83468</v>
      </c>
      <c r="D138" s="259">
        <v>124091</v>
      </c>
      <c r="E138" s="259">
        <v>119487</v>
      </c>
      <c r="F138" s="259">
        <v>114632</v>
      </c>
      <c r="G138" s="265">
        <f t="shared" si="12"/>
        <v>-4.063203528417314E-2</v>
      </c>
      <c r="H138" s="272">
        <f t="shared" si="13"/>
        <v>-4855</v>
      </c>
      <c r="I138" s="267">
        <f t="shared" si="14"/>
        <v>0.10824203944349284</v>
      </c>
      <c r="J138" s="259">
        <v>118257</v>
      </c>
      <c r="K138" s="267">
        <f t="shared" si="14"/>
        <v>-0.29761539876172377</v>
      </c>
      <c r="L138" s="267">
        <f t="shared" si="15"/>
        <v>3.1622932514481228E-2</v>
      </c>
      <c r="M138" s="266">
        <f t="shared" si="16"/>
        <v>3625</v>
      </c>
      <c r="N138" s="265">
        <f t="shared" si="17"/>
        <v>0.41679446015239363</v>
      </c>
      <c r="O138" s="259">
        <f t="shared" si="18"/>
        <v>34789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4950</v>
      </c>
      <c r="D139" s="259">
        <v>6762</v>
      </c>
      <c r="E139" s="259">
        <v>20295</v>
      </c>
      <c r="F139" s="259">
        <v>11990</v>
      </c>
      <c r="G139" s="265">
        <f t="shared" si="12"/>
        <v>-0.40921409214092141</v>
      </c>
      <c r="H139" s="272">
        <f t="shared" si="13"/>
        <v>-8305</v>
      </c>
      <c r="I139" s="267">
        <f t="shared" si="14"/>
        <v>1.1321638398767179E-2</v>
      </c>
      <c r="J139" s="259">
        <v>10059</v>
      </c>
      <c r="K139" s="271">
        <f t="shared" si="14"/>
        <v>-0.50910316925151722</v>
      </c>
      <c r="L139" s="267">
        <f t="shared" si="15"/>
        <v>-0.16105087572977483</v>
      </c>
      <c r="M139" s="266">
        <f t="shared" si="16"/>
        <v>-1931</v>
      </c>
      <c r="N139" s="265">
        <f t="shared" si="17"/>
        <v>1.0321212121212122</v>
      </c>
      <c r="O139" s="259">
        <f t="shared" si="18"/>
        <v>5109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181693</v>
      </c>
      <c r="D140" s="259">
        <v>342907</v>
      </c>
      <c r="E140" s="259">
        <v>343297</v>
      </c>
      <c r="F140" s="259">
        <v>382439</v>
      </c>
      <c r="G140" s="265">
        <f t="shared" si="12"/>
        <v>0.1140178912137304</v>
      </c>
      <c r="H140" s="272">
        <f t="shared" si="13"/>
        <v>39142</v>
      </c>
      <c r="I140" s="267">
        <f t="shared" si="14"/>
        <v>0.36112060613729113</v>
      </c>
      <c r="J140" s="259">
        <v>398420</v>
      </c>
      <c r="K140" s="267">
        <f t="shared" si="14"/>
        <v>2.3994360326120274</v>
      </c>
      <c r="L140" s="267">
        <f t="shared" si="15"/>
        <v>4.1787056236419318E-2</v>
      </c>
      <c r="M140" s="266">
        <f t="shared" si="16"/>
        <v>15981</v>
      </c>
      <c r="N140" s="265">
        <f t="shared" si="17"/>
        <v>1.1928197564022831</v>
      </c>
      <c r="O140" s="259">
        <f t="shared" si="18"/>
        <v>216727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44398</v>
      </c>
      <c r="D141" s="259">
        <v>48630</v>
      </c>
      <c r="E141" s="259">
        <v>55684</v>
      </c>
      <c r="F141" s="259">
        <v>49807</v>
      </c>
      <c r="G141" s="265">
        <f t="shared" si="12"/>
        <v>-0.10554198692622652</v>
      </c>
      <c r="H141" s="272">
        <f t="shared" si="13"/>
        <v>-5877</v>
      </c>
      <c r="I141" s="267">
        <f t="shared" si="14"/>
        <v>4.7030595807122343E-2</v>
      </c>
      <c r="J141" s="259">
        <v>52122</v>
      </c>
      <c r="K141" s="271">
        <f t="shared" si="14"/>
        <v>-0.36026481946913502</v>
      </c>
      <c r="L141" s="267">
        <f t="shared" si="15"/>
        <v>4.647941052462512E-2</v>
      </c>
      <c r="M141" s="266">
        <f t="shared" si="16"/>
        <v>2315</v>
      </c>
      <c r="N141" s="265">
        <f t="shared" si="17"/>
        <v>0.17397180053155537</v>
      </c>
      <c r="O141" s="259">
        <f t="shared" si="18"/>
        <v>7724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104557</v>
      </c>
      <c r="D142" s="259">
        <v>134886</v>
      </c>
      <c r="E142" s="259">
        <v>147214</v>
      </c>
      <c r="F142" s="259">
        <v>155988</v>
      </c>
      <c r="G142" s="265">
        <f t="shared" si="12"/>
        <v>5.9600309753148561E-2</v>
      </c>
      <c r="H142" s="272">
        <f t="shared" si="13"/>
        <v>8774</v>
      </c>
      <c r="I142" s="267">
        <f t="shared" si="14"/>
        <v>0.14729272148014133</v>
      </c>
      <c r="J142" s="259">
        <v>178403</v>
      </c>
      <c r="K142" s="267">
        <f t="shared" si="14"/>
        <v>0.53785324587752104</v>
      </c>
      <c r="L142" s="267">
        <f t="shared" si="15"/>
        <v>0.14369695104751656</v>
      </c>
      <c r="M142" s="266">
        <f t="shared" si="16"/>
        <v>22415</v>
      </c>
      <c r="N142" s="265">
        <f t="shared" si="17"/>
        <v>0.7062750461470777</v>
      </c>
      <c r="O142" s="259">
        <f t="shared" si="18"/>
        <v>73846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21732</v>
      </c>
      <c r="D143" s="259">
        <v>33809</v>
      </c>
      <c r="E143" s="259">
        <v>37722</v>
      </c>
      <c r="F143" s="259">
        <v>35821</v>
      </c>
      <c r="G143" s="265">
        <f t="shared" si="12"/>
        <v>-5.0394994963151474E-2</v>
      </c>
      <c r="H143" s="272">
        <f t="shared" si="13"/>
        <v>-1901</v>
      </c>
      <c r="I143" s="267">
        <f t="shared" si="14"/>
        <v>3.3824220940970734E-2</v>
      </c>
      <c r="J143" s="259">
        <v>35565</v>
      </c>
      <c r="K143" s="271">
        <f t="shared" si="14"/>
        <v>-0.1165328265800282</v>
      </c>
      <c r="L143" s="267">
        <f t="shared" si="15"/>
        <v>-7.146645822282971E-3</v>
      </c>
      <c r="M143" s="266">
        <f t="shared" si="16"/>
        <v>-256</v>
      </c>
      <c r="N143" s="265">
        <f t="shared" si="17"/>
        <v>0.63652678078409708</v>
      </c>
      <c r="O143" s="259">
        <f t="shared" si="18"/>
        <v>13833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45216</v>
      </c>
      <c r="D144" s="259">
        <v>29086</v>
      </c>
      <c r="E144" s="259">
        <v>33671</v>
      </c>
      <c r="F144" s="259">
        <v>29209</v>
      </c>
      <c r="G144" s="265">
        <f t="shared" si="12"/>
        <v>-0.13251759674497343</v>
      </c>
      <c r="H144" s="272">
        <f t="shared" si="13"/>
        <v>-4462</v>
      </c>
      <c r="I144" s="267">
        <f t="shared" si="14"/>
        <v>2.7580795328573021E-2</v>
      </c>
      <c r="J144" s="259">
        <v>32990</v>
      </c>
      <c r="K144" s="267">
        <f t="shared" si="14"/>
        <v>-0.27352418316679949</v>
      </c>
      <c r="L144" s="267">
        <f t="shared" si="15"/>
        <v>0.12944640350576875</v>
      </c>
      <c r="M144" s="266">
        <f t="shared" si="16"/>
        <v>3781</v>
      </c>
      <c r="N144" s="265">
        <f t="shared" si="17"/>
        <v>-0.27039101203113947</v>
      </c>
      <c r="O144" s="259">
        <f t="shared" si="18"/>
        <v>-12226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26311</v>
      </c>
      <c r="D145" s="259">
        <v>32375</v>
      </c>
      <c r="E145" s="259">
        <v>43847</v>
      </c>
      <c r="F145" s="259">
        <v>61312</v>
      </c>
      <c r="G145" s="265">
        <f t="shared" si="12"/>
        <v>0.39831687458663079</v>
      </c>
      <c r="H145" s="272">
        <f t="shared" si="13"/>
        <v>17465</v>
      </c>
      <c r="I145" s="267">
        <f t="shared" si="14"/>
        <v>5.7894269683504022E-2</v>
      </c>
      <c r="J145" s="259">
        <v>42953</v>
      </c>
      <c r="K145" s="271">
        <f t="shared" si="14"/>
        <v>1.0706185251026787</v>
      </c>
      <c r="L145" s="267">
        <f t="shared" si="15"/>
        <v>-0.29943567327766174</v>
      </c>
      <c r="M145" s="266">
        <f t="shared" si="16"/>
        <v>-18359</v>
      </c>
      <c r="N145" s="265">
        <f t="shared" si="17"/>
        <v>0.63251111702329821</v>
      </c>
      <c r="O145" s="259">
        <f t="shared" si="18"/>
        <v>16642</v>
      </c>
      <c r="Q145" s="29"/>
      <c r="R145" s="81"/>
      <c r="Z145" s="1"/>
    </row>
    <row r="146" spans="2:31" s="4" customFormat="1" x14ac:dyDescent="0.25">
      <c r="B146" s="242" t="s">
        <v>213</v>
      </c>
      <c r="C146" s="259">
        <f>C136-SUM(C137:C145)</f>
        <v>40392</v>
      </c>
      <c r="D146" s="259">
        <f>D136-SUM(D137:D145)</f>
        <v>57756</v>
      </c>
      <c r="E146" s="259">
        <f>E136-SUM(E137:E145)</f>
        <v>59804</v>
      </c>
      <c r="F146" s="259">
        <f>F136-SUM(F137:F145)</f>
        <v>55988</v>
      </c>
      <c r="G146" s="265">
        <f t="shared" si="12"/>
        <v>-6.3808440906962693E-2</v>
      </c>
      <c r="H146" s="272">
        <f t="shared" si="13"/>
        <v>-3816</v>
      </c>
      <c r="I146" s="267">
        <f t="shared" si="14"/>
        <v>5.2867046761482635E-2</v>
      </c>
      <c r="J146" s="259">
        <f>J136-SUM(J137:J145)</f>
        <v>51683</v>
      </c>
      <c r="K146" s="267">
        <f t="shared" si="14"/>
        <v>-0.23392386440262367</v>
      </c>
      <c r="L146" s="267">
        <f t="shared" si="15"/>
        <v>-7.689147674501684E-2</v>
      </c>
      <c r="M146" s="266">
        <f t="shared" si="16"/>
        <v>-4305</v>
      </c>
      <c r="N146" s="265">
        <f t="shared" si="17"/>
        <v>0.27953555159437515</v>
      </c>
      <c r="O146" s="259">
        <f t="shared" si="18"/>
        <v>11291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5412-877B-494B-9A1D-4126000E4728}">
  <sheetPr>
    <tabColor theme="4" tint="0.39997558519241921"/>
  </sheetPr>
  <dimension ref="A1:AE149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214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215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212</v>
      </c>
      <c r="C6" s="250">
        <v>59393</v>
      </c>
      <c r="D6" s="250">
        <v>196651</v>
      </c>
      <c r="E6" s="250">
        <v>222242</v>
      </c>
      <c r="F6" s="251">
        <f>E6/$E$6</f>
        <v>1</v>
      </c>
      <c r="G6" s="250">
        <v>228121</v>
      </c>
      <c r="H6" s="251">
        <f>G6/E6-1</f>
        <v>2.6453145670035427E-2</v>
      </c>
      <c r="I6" s="250">
        <f>G6-E6</f>
        <v>5879</v>
      </c>
      <c r="J6" s="251">
        <f>G6/$G$6</f>
        <v>1</v>
      </c>
      <c r="K6" s="250">
        <v>237548</v>
      </c>
      <c r="L6" s="251">
        <f>K6/G6-1</f>
        <v>4.1324560211466688E-2</v>
      </c>
      <c r="M6" s="250">
        <f>K6-G6</f>
        <v>9427</v>
      </c>
      <c r="N6" s="251">
        <f>K6/$K$6</f>
        <v>1</v>
      </c>
      <c r="O6" s="250">
        <v>227475</v>
      </c>
      <c r="P6" s="251">
        <f>O6/K6-1</f>
        <v>-4.2404061494939915E-2</v>
      </c>
      <c r="Q6" s="250">
        <f>O6-K6</f>
        <v>-10073</v>
      </c>
      <c r="R6" s="251">
        <f>IFERROR(O6/C6-1,"-")</f>
        <v>2.8299968009698113</v>
      </c>
      <c r="S6" s="250">
        <f>O6-C6</f>
        <v>168082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B7" s="242" t="s">
        <v>46</v>
      </c>
      <c r="C7" s="259">
        <v>23249</v>
      </c>
      <c r="D7" s="259">
        <v>35485</v>
      </c>
      <c r="E7" s="259">
        <v>32677</v>
      </c>
      <c r="F7" s="265">
        <f t="shared" ref="F7:F16" si="0">E7/$E$6</f>
        <v>0.14703341402615167</v>
      </c>
      <c r="G7" s="259">
        <v>31243</v>
      </c>
      <c r="H7" s="267">
        <f>G7/E7-1</f>
        <v>-4.388407748569334E-2</v>
      </c>
      <c r="I7" s="266">
        <f>G7-E7</f>
        <v>-1434</v>
      </c>
      <c r="J7" s="265">
        <f>G7/$G$6</f>
        <v>0.13695801789401238</v>
      </c>
      <c r="K7" s="259">
        <v>27512</v>
      </c>
      <c r="L7" s="267">
        <f>K7/G7-1</f>
        <v>-0.11941874979995515</v>
      </c>
      <c r="M7" s="266">
        <f>K7-G7</f>
        <v>-3731</v>
      </c>
      <c r="N7" s="265">
        <f>K7/$K$6</f>
        <v>0.11581659285702257</v>
      </c>
      <c r="O7" s="259">
        <v>25494</v>
      </c>
      <c r="P7" s="267">
        <f>O7/K7-1</f>
        <v>-7.3349810991567344E-2</v>
      </c>
      <c r="Q7" s="266">
        <f>O7-K7</f>
        <v>-2018</v>
      </c>
      <c r="R7" s="267">
        <f t="shared" ref="R7:R16" si="1">IFERROR(O7/C7-1,"-")</f>
        <v>9.6563293044862109E-2</v>
      </c>
      <c r="S7" s="266">
        <f t="shared" ref="S7:S16" si="2">O7-C7</f>
        <v>2245</v>
      </c>
      <c r="T7" s="265">
        <f>O7/$O$6</f>
        <v>0.11207385426969997</v>
      </c>
      <c r="V7" s="29"/>
      <c r="W7" s="81"/>
      <c r="AE7" s="1" t="s">
        <v>184</v>
      </c>
    </row>
    <row r="8" spans="1:31" s="4" customFormat="1" x14ac:dyDescent="0.25">
      <c r="B8" s="242" t="s">
        <v>47</v>
      </c>
      <c r="C8" s="259">
        <v>3806</v>
      </c>
      <c r="D8" s="259">
        <v>23004</v>
      </c>
      <c r="E8" s="259">
        <v>22463</v>
      </c>
      <c r="F8" s="265">
        <f t="shared" si="0"/>
        <v>0.10107450436911115</v>
      </c>
      <c r="G8" s="259">
        <v>20968</v>
      </c>
      <c r="H8" s="267">
        <f t="shared" ref="H8:H16" si="3">G8/E8-1</f>
        <v>-6.6553888616836532E-2</v>
      </c>
      <c r="I8" s="266">
        <f t="shared" ref="I8:I16" si="4">G8-E8</f>
        <v>-1495</v>
      </c>
      <c r="J8" s="265">
        <f t="shared" ref="J8:J16" si="5">G8/$G$6</f>
        <v>9.1916132228071948E-2</v>
      </c>
      <c r="K8" s="259">
        <v>23308</v>
      </c>
      <c r="L8" s="267">
        <f t="shared" ref="L8:L16" si="6">K8/G8-1</f>
        <v>0.11159862647844343</v>
      </c>
      <c r="M8" s="266">
        <f t="shared" ref="M8:M16" si="7">K8-G8</f>
        <v>2340</v>
      </c>
      <c r="N8" s="265">
        <f t="shared" ref="N8:N16" si="8">K8/$K$6</f>
        <v>9.8119116978463303E-2</v>
      </c>
      <c r="O8" s="259">
        <v>23867</v>
      </c>
      <c r="P8" s="267">
        <f t="shared" ref="P8:P16" si="9">O8/K8-1</f>
        <v>2.3983181740174997E-2</v>
      </c>
      <c r="Q8" s="266">
        <f t="shared" ref="Q8:Q16" si="10">O8-K8</f>
        <v>559</v>
      </c>
      <c r="R8" s="267">
        <f t="shared" si="1"/>
        <v>5.2708880714661062</v>
      </c>
      <c r="S8" s="266">
        <f t="shared" si="2"/>
        <v>20061</v>
      </c>
      <c r="T8" s="265">
        <f t="shared" ref="T8:T16" si="11">O8/$O$6</f>
        <v>0.10492141993625673</v>
      </c>
      <c r="V8" s="29"/>
      <c r="W8" s="81"/>
      <c r="AE8" s="1"/>
    </row>
    <row r="9" spans="1:31" s="4" customFormat="1" x14ac:dyDescent="0.25">
      <c r="B9" s="242" t="s">
        <v>48</v>
      </c>
      <c r="C9" s="259">
        <v>478</v>
      </c>
      <c r="D9" s="259">
        <v>1003</v>
      </c>
      <c r="E9" s="259">
        <v>2724</v>
      </c>
      <c r="F9" s="260">
        <f t="shared" si="0"/>
        <v>1.2256909135086978E-2</v>
      </c>
      <c r="G9" s="259">
        <v>2216</v>
      </c>
      <c r="H9" s="271">
        <f t="shared" si="3"/>
        <v>-0.18649045521292218</v>
      </c>
      <c r="I9" s="262">
        <f t="shared" si="4"/>
        <v>-508</v>
      </c>
      <c r="J9" s="260">
        <f t="shared" si="5"/>
        <v>9.7141429329171795E-3</v>
      </c>
      <c r="K9" s="259">
        <v>1296</v>
      </c>
      <c r="L9" s="267">
        <f t="shared" si="6"/>
        <v>-0.41516245487364623</v>
      </c>
      <c r="M9" s="266">
        <f t="shared" si="7"/>
        <v>-920</v>
      </c>
      <c r="N9" s="265">
        <f t="shared" si="8"/>
        <v>5.4557394716015289E-3</v>
      </c>
      <c r="O9" s="259">
        <v>3765</v>
      </c>
      <c r="P9" s="267">
        <f t="shared" si="9"/>
        <v>1.9050925925925926</v>
      </c>
      <c r="Q9" s="266">
        <f t="shared" si="10"/>
        <v>2469</v>
      </c>
      <c r="R9" s="267">
        <f t="shared" si="1"/>
        <v>6.8765690376569042</v>
      </c>
      <c r="S9" s="266">
        <f t="shared" si="2"/>
        <v>3287</v>
      </c>
      <c r="T9" s="265">
        <f t="shared" si="11"/>
        <v>1.6551269370260469E-2</v>
      </c>
      <c r="V9" s="29"/>
      <c r="W9" s="81"/>
      <c r="AE9" s="1"/>
    </row>
    <row r="10" spans="1:31" s="4" customFormat="1" x14ac:dyDescent="0.25">
      <c r="B10" s="242" t="s">
        <v>50</v>
      </c>
      <c r="C10" s="259">
        <v>11597</v>
      </c>
      <c r="D10" s="259">
        <v>82138</v>
      </c>
      <c r="E10" s="259">
        <v>93908</v>
      </c>
      <c r="F10" s="265">
        <f t="shared" si="0"/>
        <v>0.4225483931930058</v>
      </c>
      <c r="G10" s="259">
        <v>97499</v>
      </c>
      <c r="H10" s="267">
        <f t="shared" si="3"/>
        <v>3.8239553605656562E-2</v>
      </c>
      <c r="I10" s="266">
        <f t="shared" si="4"/>
        <v>3591</v>
      </c>
      <c r="J10" s="265">
        <f t="shared" si="5"/>
        <v>0.42740037085581772</v>
      </c>
      <c r="K10" s="259">
        <v>108590</v>
      </c>
      <c r="L10" s="267">
        <f t="shared" si="6"/>
        <v>0.11375501287192691</v>
      </c>
      <c r="M10" s="266">
        <f t="shared" si="7"/>
        <v>11091</v>
      </c>
      <c r="N10" s="265">
        <f t="shared" si="8"/>
        <v>0.45712866452253859</v>
      </c>
      <c r="O10" s="259">
        <v>99707</v>
      </c>
      <c r="P10" s="267">
        <f t="shared" si="9"/>
        <v>-8.1803112625471908E-2</v>
      </c>
      <c r="Q10" s="266">
        <f t="shared" si="10"/>
        <v>-8883</v>
      </c>
      <c r="R10" s="267">
        <f t="shared" si="1"/>
        <v>7.5976545658359917</v>
      </c>
      <c r="S10" s="266">
        <f t="shared" si="2"/>
        <v>88110</v>
      </c>
      <c r="T10" s="265">
        <f>O10/$O$6</f>
        <v>0.43832069458182216</v>
      </c>
      <c r="V10" s="29"/>
      <c r="W10" s="81"/>
      <c r="AE10" s="1"/>
    </row>
    <row r="11" spans="1:31" s="4" customFormat="1" x14ac:dyDescent="0.25">
      <c r="B11" s="242" t="s">
        <v>52</v>
      </c>
      <c r="C11" s="259">
        <v>898</v>
      </c>
      <c r="D11" s="259">
        <v>8596</v>
      </c>
      <c r="E11" s="259">
        <v>11298</v>
      </c>
      <c r="F11" s="260">
        <f t="shared" si="0"/>
        <v>5.0836475553675722E-2</v>
      </c>
      <c r="G11" s="259">
        <v>12797</v>
      </c>
      <c r="H11" s="271">
        <f t="shared" si="3"/>
        <v>0.13267835015046914</v>
      </c>
      <c r="I11" s="262">
        <f t="shared" si="4"/>
        <v>1499</v>
      </c>
      <c r="J11" s="260">
        <f t="shared" si="5"/>
        <v>5.6097421982193661E-2</v>
      </c>
      <c r="K11" s="259">
        <v>13166</v>
      </c>
      <c r="L11" s="267">
        <f t="shared" si="6"/>
        <v>2.8834883175744341E-2</v>
      </c>
      <c r="M11" s="266">
        <f t="shared" si="7"/>
        <v>369</v>
      </c>
      <c r="N11" s="265">
        <f t="shared" si="8"/>
        <v>5.5424587872766766E-2</v>
      </c>
      <c r="O11" s="259">
        <v>6699</v>
      </c>
      <c r="P11" s="267">
        <f t="shared" si="9"/>
        <v>-0.49118942731277537</v>
      </c>
      <c r="Q11" s="266">
        <f t="shared" si="10"/>
        <v>-6467</v>
      </c>
      <c r="R11" s="267">
        <f t="shared" si="1"/>
        <v>6.4599109131403116</v>
      </c>
      <c r="S11" s="266">
        <f t="shared" si="2"/>
        <v>5801</v>
      </c>
      <c r="T11" s="265">
        <f t="shared" si="11"/>
        <v>2.9449390042861852E-2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13394</v>
      </c>
      <c r="D12" s="259">
        <v>25860</v>
      </c>
      <c r="E12" s="259">
        <v>34187</v>
      </c>
      <c r="F12" s="265">
        <f t="shared" si="0"/>
        <v>0.15382780932497009</v>
      </c>
      <c r="G12" s="259">
        <v>34313</v>
      </c>
      <c r="H12" s="267">
        <f t="shared" si="3"/>
        <v>3.6856114897476644E-3</v>
      </c>
      <c r="I12" s="266">
        <f t="shared" si="4"/>
        <v>126</v>
      </c>
      <c r="J12" s="265">
        <f t="shared" si="5"/>
        <v>0.1504157881124491</v>
      </c>
      <c r="K12" s="259">
        <v>35908</v>
      </c>
      <c r="L12" s="267">
        <f t="shared" si="6"/>
        <v>4.6483839944044592E-2</v>
      </c>
      <c r="M12" s="266">
        <f t="shared" si="7"/>
        <v>1595</v>
      </c>
      <c r="N12" s="265">
        <f t="shared" si="8"/>
        <v>0.1511610285079226</v>
      </c>
      <c r="O12" s="259">
        <v>38285</v>
      </c>
      <c r="P12" s="267">
        <f t="shared" si="9"/>
        <v>6.6196947755374769E-2</v>
      </c>
      <c r="Q12" s="266">
        <f t="shared" si="10"/>
        <v>2377</v>
      </c>
      <c r="R12" s="267">
        <f t="shared" si="1"/>
        <v>1.8583694191428997</v>
      </c>
      <c r="S12" s="266">
        <f t="shared" si="2"/>
        <v>24891</v>
      </c>
      <c r="T12" s="265">
        <f t="shared" si="11"/>
        <v>0.16830420925376416</v>
      </c>
      <c r="V12" s="29"/>
      <c r="W12" s="81"/>
      <c r="AE12" s="1"/>
    </row>
    <row r="13" spans="1:31" s="4" customFormat="1" x14ac:dyDescent="0.25">
      <c r="B13" s="242" t="s">
        <v>51</v>
      </c>
      <c r="C13" s="259">
        <v>2350</v>
      </c>
      <c r="D13" s="259">
        <v>6154</v>
      </c>
      <c r="E13" s="259">
        <v>11499</v>
      </c>
      <c r="F13" s="260">
        <f t="shared" si="0"/>
        <v>5.1740895060339631E-2</v>
      </c>
      <c r="G13" s="259">
        <v>9940</v>
      </c>
      <c r="H13" s="271">
        <f t="shared" si="3"/>
        <v>-0.1355770066962344</v>
      </c>
      <c r="I13" s="262">
        <f t="shared" si="4"/>
        <v>-1559</v>
      </c>
      <c r="J13" s="260">
        <f t="shared" si="5"/>
        <v>4.3573366765883019E-2</v>
      </c>
      <c r="K13" s="259">
        <v>9155</v>
      </c>
      <c r="L13" s="267">
        <f t="shared" si="6"/>
        <v>-7.8973843058350091E-2</v>
      </c>
      <c r="M13" s="266">
        <f t="shared" si="7"/>
        <v>-785</v>
      </c>
      <c r="N13" s="265">
        <f t="shared" si="8"/>
        <v>3.853957936922222E-2</v>
      </c>
      <c r="O13" s="259">
        <v>8911</v>
      </c>
      <c r="P13" s="267">
        <f t="shared" si="9"/>
        <v>-2.6652102676133271E-2</v>
      </c>
      <c r="Q13" s="266">
        <f t="shared" si="10"/>
        <v>-244</v>
      </c>
      <c r="R13" s="267">
        <f t="shared" si="1"/>
        <v>2.7919148936170215</v>
      </c>
      <c r="S13" s="266">
        <f t="shared" si="2"/>
        <v>6561</v>
      </c>
      <c r="T13" s="265">
        <f t="shared" si="11"/>
        <v>3.9173535553357515E-2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2208</v>
      </c>
      <c r="D14" s="259">
        <v>2888</v>
      </c>
      <c r="E14" s="259">
        <v>3665</v>
      </c>
      <c r="F14" s="265">
        <f t="shared" si="0"/>
        <v>1.6491032298125468E-2</v>
      </c>
      <c r="G14" s="259">
        <v>3073</v>
      </c>
      <c r="H14" s="267">
        <f t="shared" si="3"/>
        <v>-0.16152796725784446</v>
      </c>
      <c r="I14" s="266">
        <f t="shared" si="4"/>
        <v>-592</v>
      </c>
      <c r="J14" s="265">
        <f t="shared" si="5"/>
        <v>1.3470921133959609E-2</v>
      </c>
      <c r="K14" s="259">
        <v>3545</v>
      </c>
      <c r="L14" s="267">
        <f t="shared" si="6"/>
        <v>0.15359583468922877</v>
      </c>
      <c r="M14" s="266">
        <f t="shared" si="7"/>
        <v>472</v>
      </c>
      <c r="N14" s="265">
        <f t="shared" si="8"/>
        <v>1.4923299712058195E-2</v>
      </c>
      <c r="O14" s="259">
        <v>4503</v>
      </c>
      <c r="P14" s="267">
        <f t="shared" si="9"/>
        <v>0.2702397743300422</v>
      </c>
      <c r="Q14" s="266">
        <f t="shared" si="10"/>
        <v>958</v>
      </c>
      <c r="R14" s="267">
        <f t="shared" si="1"/>
        <v>1.0394021739130435</v>
      </c>
      <c r="S14" s="266">
        <f t="shared" si="2"/>
        <v>2295</v>
      </c>
      <c r="T14" s="265">
        <f t="shared" si="11"/>
        <v>1.9795581932080447E-2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154</v>
      </c>
      <c r="D15" s="259">
        <v>3868</v>
      </c>
      <c r="E15" s="259">
        <v>2605</v>
      </c>
      <c r="F15" s="260">
        <f t="shared" si="0"/>
        <v>1.1721456790345659E-2</v>
      </c>
      <c r="G15" s="259">
        <v>9404</v>
      </c>
      <c r="H15" s="271">
        <f t="shared" si="3"/>
        <v>2.6099808061420346</v>
      </c>
      <c r="I15" s="262">
        <f t="shared" si="4"/>
        <v>6799</v>
      </c>
      <c r="J15" s="260">
        <f t="shared" si="5"/>
        <v>4.1223736525791137E-2</v>
      </c>
      <c r="K15" s="259">
        <v>8323</v>
      </c>
      <c r="L15" s="267">
        <f t="shared" si="6"/>
        <v>-0.11495108464483195</v>
      </c>
      <c r="M15" s="266">
        <f t="shared" si="7"/>
        <v>-1081</v>
      </c>
      <c r="N15" s="265">
        <f t="shared" si="8"/>
        <v>3.503712933807062E-2</v>
      </c>
      <c r="O15" s="259">
        <v>8301</v>
      </c>
      <c r="P15" s="267">
        <f t="shared" si="9"/>
        <v>-2.6432776643037226E-3</v>
      </c>
      <c r="Q15" s="266">
        <f t="shared" si="10"/>
        <v>-22</v>
      </c>
      <c r="R15" s="267">
        <f t="shared" si="1"/>
        <v>52.902597402597401</v>
      </c>
      <c r="S15" s="266">
        <f t="shared" si="2"/>
        <v>8147</v>
      </c>
      <c r="T15" s="265">
        <f t="shared" si="11"/>
        <v>3.6491922189251569E-2</v>
      </c>
      <c r="V15" s="29"/>
      <c r="W15" s="81"/>
      <c r="AE15" s="1"/>
    </row>
    <row r="16" spans="1:31" s="4" customFormat="1" x14ac:dyDescent="0.25">
      <c r="B16" s="242" t="s">
        <v>213</v>
      </c>
      <c r="C16" s="259">
        <f>C6-SUM(C7:C15)</f>
        <v>1259</v>
      </c>
      <c r="D16" s="259">
        <f>D6-SUM(D7:D15)</f>
        <v>7655</v>
      </c>
      <c r="E16" s="259">
        <f>E6-SUM(E7:E15)</f>
        <v>7216</v>
      </c>
      <c r="F16" s="265">
        <f t="shared" si="0"/>
        <v>3.2469110249187826E-2</v>
      </c>
      <c r="G16" s="259">
        <f>G6-SUM(G7:G15)</f>
        <v>6668</v>
      </c>
      <c r="H16" s="267">
        <f t="shared" si="3"/>
        <v>-7.5942350332594222E-2</v>
      </c>
      <c r="I16" s="266">
        <f t="shared" si="4"/>
        <v>-548</v>
      </c>
      <c r="J16" s="265">
        <f t="shared" si="5"/>
        <v>2.923010156890422E-2</v>
      </c>
      <c r="K16" s="259">
        <f>K6-SUM(K7:K15)</f>
        <v>6745</v>
      </c>
      <c r="L16" s="267">
        <f t="shared" si="6"/>
        <v>1.1547690461907623E-2</v>
      </c>
      <c r="M16" s="266">
        <f t="shared" si="7"/>
        <v>77</v>
      </c>
      <c r="N16" s="265">
        <f t="shared" si="8"/>
        <v>2.8394261370333573E-2</v>
      </c>
      <c r="O16" s="259">
        <f>O6-SUM(O7:O15)</f>
        <v>7943</v>
      </c>
      <c r="P16" s="267">
        <f t="shared" si="9"/>
        <v>0.17761304670126021</v>
      </c>
      <c r="Q16" s="266">
        <f t="shared" si="10"/>
        <v>1198</v>
      </c>
      <c r="R16" s="267">
        <f t="shared" si="1"/>
        <v>5.3089753772835584</v>
      </c>
      <c r="S16" s="266">
        <f t="shared" si="2"/>
        <v>6684</v>
      </c>
      <c r="T16" s="265">
        <f t="shared" si="11"/>
        <v>3.4918122870645128E-2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192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1" t="s">
        <v>180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181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182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183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184</v>
      </c>
    </row>
    <row r="49" spans="2:31" s="4" customFormat="1" hidden="1" x14ac:dyDescent="0.25">
      <c r="B49" s="242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2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189</v>
      </c>
    </row>
    <row r="52" spans="2:31" s="4" customFormat="1" hidden="1" x14ac:dyDescent="0.25">
      <c r="B52" s="276" t="s">
        <v>190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215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212</v>
      </c>
      <c r="C136" s="235">
        <v>384253</v>
      </c>
      <c r="D136" s="235">
        <v>593573</v>
      </c>
      <c r="E136" s="235">
        <v>612402</v>
      </c>
      <c r="F136" s="235">
        <v>637010</v>
      </c>
      <c r="G136" s="236">
        <f>F136/E136-1</f>
        <v>4.0182755771535739E-2</v>
      </c>
      <c r="H136" s="235">
        <f>F136-E136</f>
        <v>24608</v>
      </c>
      <c r="I136" s="236">
        <f>F136/F$136</f>
        <v>1</v>
      </c>
      <c r="J136" s="235">
        <v>644247</v>
      </c>
      <c r="K136" s="236">
        <f>H136/H$136</f>
        <v>1</v>
      </c>
      <c r="L136" s="236">
        <f>J136/F136-1</f>
        <v>1.1360889154016451E-2</v>
      </c>
      <c r="M136" s="235">
        <f>J136-F136</f>
        <v>7237</v>
      </c>
      <c r="N136" s="236">
        <f>J136/C136-1</f>
        <v>0.6766219131665856</v>
      </c>
      <c r="O136" s="235">
        <f>J136-C136</f>
        <v>259994</v>
      </c>
      <c r="Q136" s="29"/>
      <c r="R136" s="81"/>
      <c r="Z136" s="1" t="s">
        <v>182</v>
      </c>
      <c r="AE136"/>
    </row>
    <row r="137" spans="1:31" s="4" customFormat="1" x14ac:dyDescent="0.25">
      <c r="B137" s="242" t="s">
        <v>46</v>
      </c>
      <c r="C137" s="259">
        <v>120918</v>
      </c>
      <c r="D137" s="259">
        <v>120397</v>
      </c>
      <c r="E137" s="259">
        <v>106339</v>
      </c>
      <c r="F137" s="259">
        <v>101169</v>
      </c>
      <c r="G137" s="265">
        <f t="shared" ref="G137:G146" si="12">F137/E137-1</f>
        <v>-4.8618098722011727E-2</v>
      </c>
      <c r="H137" s="272">
        <f t="shared" ref="H137:H146" si="13">F137-E137</f>
        <v>-5170</v>
      </c>
      <c r="I137" s="267">
        <f t="shared" ref="I137:K146" si="14">F137/F$136</f>
        <v>0.15881854288001759</v>
      </c>
      <c r="J137" s="259">
        <v>80536</v>
      </c>
      <c r="K137" s="267">
        <f t="shared" si="14"/>
        <v>-0.21009427828348504</v>
      </c>
      <c r="L137" s="267">
        <f t="shared" ref="L137:L146" si="15">J137/F137-1</f>
        <v>-0.2039458727475808</v>
      </c>
      <c r="M137" s="266">
        <f t="shared" ref="M137:M146" si="16">J137-F137</f>
        <v>-20633</v>
      </c>
      <c r="N137" s="265">
        <f t="shared" ref="N137:N145" si="17">J137/C137-1</f>
        <v>-0.33396185844952775</v>
      </c>
      <c r="O137" s="259">
        <f t="shared" ref="O137:O146" si="18">J137-C137</f>
        <v>-40382</v>
      </c>
      <c r="Q137" s="29"/>
      <c r="R137" s="81"/>
      <c r="Z137" s="1" t="s">
        <v>184</v>
      </c>
    </row>
    <row r="138" spans="1:31" s="4" customFormat="1" x14ac:dyDescent="0.25">
      <c r="B138" s="242" t="s">
        <v>47</v>
      </c>
      <c r="C138" s="259">
        <v>39986</v>
      </c>
      <c r="D138" s="259">
        <v>75857</v>
      </c>
      <c r="E138" s="259">
        <v>66877</v>
      </c>
      <c r="F138" s="259">
        <v>64410</v>
      </c>
      <c r="G138" s="265">
        <f t="shared" si="12"/>
        <v>-3.6888616415210018E-2</v>
      </c>
      <c r="H138" s="272">
        <f t="shared" si="13"/>
        <v>-2467</v>
      </c>
      <c r="I138" s="267">
        <f t="shared" si="14"/>
        <v>0.10111301235459412</v>
      </c>
      <c r="J138" s="259">
        <v>66849</v>
      </c>
      <c r="K138" s="267">
        <f t="shared" si="14"/>
        <v>-0.10025195058517555</v>
      </c>
      <c r="L138" s="267">
        <f t="shared" si="15"/>
        <v>3.7866790870982658E-2</v>
      </c>
      <c r="M138" s="266">
        <f t="shared" si="16"/>
        <v>2439</v>
      </c>
      <c r="N138" s="265">
        <f t="shared" si="17"/>
        <v>0.67181013354674146</v>
      </c>
      <c r="O138" s="259">
        <f t="shared" si="18"/>
        <v>26863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2535</v>
      </c>
      <c r="D139" s="259">
        <v>3247</v>
      </c>
      <c r="E139" s="259">
        <v>5439</v>
      </c>
      <c r="F139" s="259">
        <v>4225</v>
      </c>
      <c r="G139" s="265">
        <f t="shared" si="12"/>
        <v>-0.22320279463136605</v>
      </c>
      <c r="H139" s="273">
        <f t="shared" si="13"/>
        <v>-1214</v>
      </c>
      <c r="I139" s="271">
        <f t="shared" si="14"/>
        <v>6.6325489395770865E-3</v>
      </c>
      <c r="J139" s="259">
        <v>4151</v>
      </c>
      <c r="K139" s="271">
        <f t="shared" si="14"/>
        <v>-4.9333550065019507E-2</v>
      </c>
      <c r="L139" s="267">
        <f t="shared" si="15"/>
        <v>-1.7514792899408271E-2</v>
      </c>
      <c r="M139" s="266">
        <f t="shared" si="16"/>
        <v>-74</v>
      </c>
      <c r="N139" s="265">
        <f t="shared" si="17"/>
        <v>0.63747534516765292</v>
      </c>
      <c r="O139" s="259">
        <f t="shared" si="18"/>
        <v>1616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114704</v>
      </c>
      <c r="D140" s="259">
        <v>244952</v>
      </c>
      <c r="E140" s="259">
        <v>250432</v>
      </c>
      <c r="F140" s="259">
        <v>276037</v>
      </c>
      <c r="G140" s="265">
        <f t="shared" si="12"/>
        <v>0.10224332353692822</v>
      </c>
      <c r="H140" s="272">
        <f t="shared" si="13"/>
        <v>25605</v>
      </c>
      <c r="I140" s="267">
        <f t="shared" si="14"/>
        <v>0.43333228677728763</v>
      </c>
      <c r="J140" s="259">
        <v>294370</v>
      </c>
      <c r="K140" s="267">
        <f t="shared" si="14"/>
        <v>1.0405152795838752</v>
      </c>
      <c r="L140" s="267">
        <f t="shared" si="15"/>
        <v>6.6415009582048823E-2</v>
      </c>
      <c r="M140" s="266">
        <f t="shared" si="16"/>
        <v>18333</v>
      </c>
      <c r="N140" s="265">
        <f t="shared" si="17"/>
        <v>1.5663446784767752</v>
      </c>
      <c r="O140" s="259">
        <f t="shared" si="18"/>
        <v>179666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20278</v>
      </c>
      <c r="D141" s="259">
        <v>32271</v>
      </c>
      <c r="E141" s="259">
        <v>36164</v>
      </c>
      <c r="F141" s="259">
        <v>33708</v>
      </c>
      <c r="G141" s="265">
        <f t="shared" si="12"/>
        <v>-6.791284149983412E-2</v>
      </c>
      <c r="H141" s="273">
        <f t="shared" si="13"/>
        <v>-2456</v>
      </c>
      <c r="I141" s="271">
        <f t="shared" si="14"/>
        <v>5.2915966782311107E-2</v>
      </c>
      <c r="J141" s="259">
        <v>31636</v>
      </c>
      <c r="K141" s="271">
        <f t="shared" si="14"/>
        <v>-9.9804941482444731E-2</v>
      </c>
      <c r="L141" s="267">
        <f t="shared" si="15"/>
        <v>-6.146908745698354E-2</v>
      </c>
      <c r="M141" s="266">
        <f t="shared" si="16"/>
        <v>-2072</v>
      </c>
      <c r="N141" s="265">
        <f t="shared" si="17"/>
        <v>0.56011440970509918</v>
      </c>
      <c r="O141" s="259">
        <f t="shared" si="18"/>
        <v>11358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51310</v>
      </c>
      <c r="D142" s="259">
        <v>65021</v>
      </c>
      <c r="E142" s="259">
        <v>80189</v>
      </c>
      <c r="F142" s="259">
        <v>80800</v>
      </c>
      <c r="G142" s="265">
        <f t="shared" si="12"/>
        <v>7.6194989337690089E-3</v>
      </c>
      <c r="H142" s="272">
        <f t="shared" si="13"/>
        <v>611</v>
      </c>
      <c r="I142" s="267">
        <f t="shared" si="14"/>
        <v>0.1268425927379476</v>
      </c>
      <c r="J142" s="259">
        <v>84941</v>
      </c>
      <c r="K142" s="267">
        <f t="shared" si="14"/>
        <v>2.4829323797139143E-2</v>
      </c>
      <c r="L142" s="267">
        <f t="shared" si="15"/>
        <v>5.1250000000000018E-2</v>
      </c>
      <c r="M142" s="266">
        <f t="shared" si="16"/>
        <v>4141</v>
      </c>
      <c r="N142" s="265">
        <f t="shared" si="17"/>
        <v>0.65544728123172868</v>
      </c>
      <c r="O142" s="259">
        <f t="shared" si="18"/>
        <v>33631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10731</v>
      </c>
      <c r="D143" s="259">
        <v>17520</v>
      </c>
      <c r="E143" s="259">
        <v>25698</v>
      </c>
      <c r="F143" s="259">
        <v>23944</v>
      </c>
      <c r="G143" s="265">
        <f t="shared" si="12"/>
        <v>-6.8254338859055186E-2</v>
      </c>
      <c r="H143" s="273">
        <f t="shared" si="13"/>
        <v>-1754</v>
      </c>
      <c r="I143" s="271">
        <f t="shared" si="14"/>
        <v>3.758810693709675E-2</v>
      </c>
      <c r="J143" s="259">
        <v>21878</v>
      </c>
      <c r="K143" s="271">
        <f t="shared" si="14"/>
        <v>-7.1277633289987E-2</v>
      </c>
      <c r="L143" s="267">
        <f t="shared" si="15"/>
        <v>-8.6284664216505158E-2</v>
      </c>
      <c r="M143" s="266">
        <f t="shared" si="16"/>
        <v>-2066</v>
      </c>
      <c r="N143" s="265">
        <f t="shared" si="17"/>
        <v>1.0387661914080701</v>
      </c>
      <c r="O143" s="259">
        <f t="shared" si="18"/>
        <v>11147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11021</v>
      </c>
      <c r="D144" s="259">
        <v>9118</v>
      </c>
      <c r="E144" s="259">
        <v>11319</v>
      </c>
      <c r="F144" s="259">
        <v>10833</v>
      </c>
      <c r="G144" s="265">
        <f t="shared" si="12"/>
        <v>-4.2936655181553096E-2</v>
      </c>
      <c r="H144" s="272">
        <f t="shared" si="13"/>
        <v>-486</v>
      </c>
      <c r="I144" s="267">
        <f t="shared" si="14"/>
        <v>1.7006012464482505E-2</v>
      </c>
      <c r="J144" s="259">
        <v>13384</v>
      </c>
      <c r="K144" s="267">
        <f t="shared" si="14"/>
        <v>-1.9749674902470742E-2</v>
      </c>
      <c r="L144" s="267">
        <f t="shared" si="15"/>
        <v>0.23548416874365374</v>
      </c>
      <c r="M144" s="266">
        <f t="shared" si="16"/>
        <v>2551</v>
      </c>
      <c r="N144" s="265">
        <f t="shared" si="17"/>
        <v>0.21440885582070601</v>
      </c>
      <c r="O144" s="259">
        <f t="shared" si="18"/>
        <v>2363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4744</v>
      </c>
      <c r="D145" s="259">
        <v>9037</v>
      </c>
      <c r="E145" s="259">
        <v>14448</v>
      </c>
      <c r="F145" s="259">
        <v>23750</v>
      </c>
      <c r="G145" s="265">
        <f t="shared" si="12"/>
        <v>0.64382613510520481</v>
      </c>
      <c r="H145" s="273">
        <f t="shared" si="13"/>
        <v>9302</v>
      </c>
      <c r="I145" s="271">
        <f t="shared" si="14"/>
        <v>3.7283559127800195E-2</v>
      </c>
      <c r="J145" s="259">
        <v>26454</v>
      </c>
      <c r="K145" s="271">
        <f t="shared" si="14"/>
        <v>0.37800715214564368</v>
      </c>
      <c r="L145" s="267">
        <f t="shared" si="15"/>
        <v>0.11385263157894743</v>
      </c>
      <c r="M145" s="266">
        <f t="shared" si="16"/>
        <v>2704</v>
      </c>
      <c r="N145" s="265">
        <f t="shared" si="17"/>
        <v>4.5763069139966275</v>
      </c>
      <c r="O145" s="259">
        <f t="shared" si="18"/>
        <v>21710</v>
      </c>
      <c r="Q145" s="29"/>
      <c r="R145" s="81"/>
      <c r="Z145" s="1"/>
    </row>
    <row r="146" spans="2:31" s="4" customFormat="1" x14ac:dyDescent="0.25">
      <c r="B146" s="242" t="s">
        <v>213</v>
      </c>
      <c r="C146" s="259">
        <f>C136-SUM(C137:C145)</f>
        <v>8026</v>
      </c>
      <c r="D146" s="259">
        <f>D136-SUM(D137:D145)</f>
        <v>16153</v>
      </c>
      <c r="E146" s="259">
        <f>E136-SUM(E137:E145)</f>
        <v>15497</v>
      </c>
      <c r="F146" s="259">
        <f>F136-SUM(F137:F145)</f>
        <v>18134</v>
      </c>
      <c r="G146" s="265">
        <f t="shared" si="12"/>
        <v>0.17016196683229001</v>
      </c>
      <c r="H146" s="272">
        <f t="shared" si="13"/>
        <v>2637</v>
      </c>
      <c r="I146" s="267">
        <f t="shared" si="14"/>
        <v>2.8467370998885418E-2</v>
      </c>
      <c r="J146" s="259">
        <f>J136-SUM(J137:J145)</f>
        <v>20048</v>
      </c>
      <c r="K146" s="267">
        <f t="shared" si="14"/>
        <v>0.10716027308192458</v>
      </c>
      <c r="L146" s="267">
        <f t="shared" si="15"/>
        <v>0.10554759016212634</v>
      </c>
      <c r="M146" s="266">
        <f t="shared" si="16"/>
        <v>1914</v>
      </c>
      <c r="N146" s="265">
        <f>J146/C146-1</f>
        <v>1.4978818838773984</v>
      </c>
      <c r="O146" s="259">
        <f t="shared" si="18"/>
        <v>12022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3481-85FA-456E-8F9C-B45005710FDF}">
  <sheetPr>
    <tabColor theme="4" tint="0.39997558519241921"/>
  </sheetPr>
  <dimension ref="A1:AE149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216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217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212</v>
      </c>
      <c r="C6" s="250">
        <v>135054</v>
      </c>
      <c r="D6" s="250">
        <v>149185</v>
      </c>
      <c r="E6" s="250">
        <v>146637</v>
      </c>
      <c r="F6" s="251">
        <f>E6/$E$6</f>
        <v>1</v>
      </c>
      <c r="G6" s="250">
        <v>140817</v>
      </c>
      <c r="H6" s="251">
        <f>G6/E6-1</f>
        <v>-3.9689846355285496E-2</v>
      </c>
      <c r="I6" s="250">
        <f>G6-E6</f>
        <v>-5820</v>
      </c>
      <c r="J6" s="251">
        <f>G6/$G$6</f>
        <v>1</v>
      </c>
      <c r="K6" s="250">
        <v>135758</v>
      </c>
      <c r="L6" s="251">
        <f>K6/G6-1</f>
        <v>-3.5926060063770748E-2</v>
      </c>
      <c r="M6" s="250">
        <f>K6-G6</f>
        <v>-5059</v>
      </c>
      <c r="N6" s="251">
        <f>K6/$K$6</f>
        <v>1</v>
      </c>
      <c r="O6" s="250">
        <v>154908</v>
      </c>
      <c r="P6" s="251">
        <f>O6/K6-1</f>
        <v>0.14105982704518327</v>
      </c>
      <c r="Q6" s="250">
        <f>O6-K6</f>
        <v>19150</v>
      </c>
      <c r="R6" s="251">
        <f>IFERROR(O6/C6-1,"-")</f>
        <v>0.14700786352125816</v>
      </c>
      <c r="S6" s="250">
        <f>O6-C6</f>
        <v>19854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B7" s="242" t="s">
        <v>46</v>
      </c>
      <c r="C7" s="259">
        <v>44610</v>
      </c>
      <c r="D7" s="259">
        <v>30408</v>
      </c>
      <c r="E7" s="259">
        <v>24427</v>
      </c>
      <c r="F7" s="265">
        <f t="shared" ref="F7:F16" si="0">E7/$E$6</f>
        <v>0.16658142215129879</v>
      </c>
      <c r="G7" s="259">
        <v>18596</v>
      </c>
      <c r="H7" s="267">
        <f>G7/E7-1</f>
        <v>-0.23871126212797311</v>
      </c>
      <c r="I7" s="266">
        <f>G7-E7</f>
        <v>-5831</v>
      </c>
      <c r="J7" s="265">
        <f>G7/$G$6</f>
        <v>0.13205791914328527</v>
      </c>
      <c r="K7" s="259">
        <v>20243</v>
      </c>
      <c r="L7" s="267">
        <f>K7/G7-1</f>
        <v>8.8567433856743483E-2</v>
      </c>
      <c r="M7" s="266">
        <f>K7-G7</f>
        <v>1647</v>
      </c>
      <c r="N7" s="265">
        <f>K7/$K$6</f>
        <v>0.1491109179569528</v>
      </c>
      <c r="O7" s="259">
        <v>19540</v>
      </c>
      <c r="P7" s="267">
        <f>O7/K7-1</f>
        <v>-3.4728054142172615E-2</v>
      </c>
      <c r="Q7" s="266">
        <f>O7-K7</f>
        <v>-703</v>
      </c>
      <c r="R7" s="267">
        <f t="shared" ref="R7:R16" si="1">IFERROR(O7/C7-1,"-")</f>
        <v>-0.56198161847119477</v>
      </c>
      <c r="S7" s="266">
        <f t="shared" ref="S7:S16" si="2">O7-C7</f>
        <v>-25070</v>
      </c>
      <c r="T7" s="265">
        <f>O7/$O$6</f>
        <v>0.12613938595811708</v>
      </c>
      <c r="V7" s="29"/>
      <c r="W7" s="81"/>
      <c r="AE7" s="1" t="s">
        <v>184</v>
      </c>
    </row>
    <row r="8" spans="1:31" s="4" customFormat="1" x14ac:dyDescent="0.25">
      <c r="B8" s="242" t="s">
        <v>47</v>
      </c>
      <c r="C8" s="259">
        <v>16408</v>
      </c>
      <c r="D8" s="259">
        <v>16361</v>
      </c>
      <c r="E8" s="259">
        <v>14446</v>
      </c>
      <c r="F8" s="265">
        <f t="shared" si="0"/>
        <v>9.8515381520352982E-2</v>
      </c>
      <c r="G8" s="259">
        <v>14909</v>
      </c>
      <c r="H8" s="267">
        <f t="shared" ref="H8:H16" si="3">G8/E8-1</f>
        <v>3.2050394572892049E-2</v>
      </c>
      <c r="I8" s="266">
        <f t="shared" ref="I8:I16" si="4">G8-E8</f>
        <v>463</v>
      </c>
      <c r="J8" s="265">
        <f t="shared" ref="J8:J16" si="5">G8/$G$6</f>
        <v>0.10587500088767691</v>
      </c>
      <c r="K8" s="259">
        <v>15698</v>
      </c>
      <c r="L8" s="267">
        <f t="shared" ref="L8:L16" si="6">K8/G8-1</f>
        <v>5.2921054396673162E-2</v>
      </c>
      <c r="M8" s="266">
        <f t="shared" ref="M8:M16" si="7">K8-G8</f>
        <v>789</v>
      </c>
      <c r="N8" s="265">
        <f t="shared" ref="N8:N16" si="8">K8/$K$6</f>
        <v>0.11563222793500198</v>
      </c>
      <c r="O8" s="259">
        <v>20247</v>
      </c>
      <c r="P8" s="267">
        <f t="shared" ref="P8:P16" si="9">O8/K8-1</f>
        <v>0.28978213785195561</v>
      </c>
      <c r="Q8" s="266">
        <f t="shared" ref="Q8:Q16" si="10">O8-K8</f>
        <v>4549</v>
      </c>
      <c r="R8" s="267">
        <f t="shared" si="1"/>
        <v>0.23397123354461247</v>
      </c>
      <c r="S8" s="266">
        <f t="shared" si="2"/>
        <v>3839</v>
      </c>
      <c r="T8" s="265">
        <f t="shared" ref="T8:T16" si="11">O8/$O$6</f>
        <v>0.1307033852351073</v>
      </c>
      <c r="V8" s="29"/>
      <c r="W8" s="81"/>
      <c r="AE8" s="1"/>
    </row>
    <row r="9" spans="1:31" s="4" customFormat="1" x14ac:dyDescent="0.25">
      <c r="B9" s="242" t="s">
        <v>48</v>
      </c>
      <c r="C9" s="259">
        <v>309</v>
      </c>
      <c r="D9" s="259">
        <v>479</v>
      </c>
      <c r="E9" s="259">
        <v>7891</v>
      </c>
      <c r="F9" s="260">
        <f t="shared" si="0"/>
        <v>5.3813157661436066E-2</v>
      </c>
      <c r="G9" s="259">
        <v>4393</v>
      </c>
      <c r="H9" s="271">
        <f t="shared" si="3"/>
        <v>-0.44328982384995563</v>
      </c>
      <c r="I9" s="262">
        <f t="shared" si="4"/>
        <v>-3498</v>
      </c>
      <c r="J9" s="260">
        <f t="shared" si="5"/>
        <v>3.119651746593096E-2</v>
      </c>
      <c r="K9" s="259">
        <v>2185</v>
      </c>
      <c r="L9" s="267">
        <f t="shared" si="6"/>
        <v>-0.50261780104712039</v>
      </c>
      <c r="M9" s="266">
        <f t="shared" si="7"/>
        <v>-2208</v>
      </c>
      <c r="N9" s="265">
        <f t="shared" si="8"/>
        <v>1.6094815775129275E-2</v>
      </c>
      <c r="O9" s="259">
        <v>2855</v>
      </c>
      <c r="P9" s="267">
        <f t="shared" si="9"/>
        <v>0.30663615560640722</v>
      </c>
      <c r="Q9" s="266">
        <f t="shared" si="10"/>
        <v>670</v>
      </c>
      <c r="R9" s="267">
        <f t="shared" si="1"/>
        <v>8.2394822006472488</v>
      </c>
      <c r="S9" s="266">
        <f t="shared" si="2"/>
        <v>2546</v>
      </c>
      <c r="T9" s="265">
        <f t="shared" si="11"/>
        <v>1.8430294110052418E-2</v>
      </c>
      <c r="V9" s="29"/>
      <c r="W9" s="81"/>
      <c r="AE9" s="1"/>
    </row>
    <row r="10" spans="1:31" s="4" customFormat="1" x14ac:dyDescent="0.25">
      <c r="B10" s="242" t="s">
        <v>50</v>
      </c>
      <c r="C10" s="259">
        <v>11490</v>
      </c>
      <c r="D10" s="259">
        <v>32975</v>
      </c>
      <c r="E10" s="259">
        <v>29807</v>
      </c>
      <c r="F10" s="265">
        <f t="shared" si="0"/>
        <v>0.20327066156563486</v>
      </c>
      <c r="G10" s="259">
        <v>34885</v>
      </c>
      <c r="H10" s="267">
        <f t="shared" si="3"/>
        <v>0.17036266648773779</v>
      </c>
      <c r="I10" s="266">
        <f t="shared" si="4"/>
        <v>5078</v>
      </c>
      <c r="J10" s="265">
        <f t="shared" si="5"/>
        <v>0.2477328731616211</v>
      </c>
      <c r="K10" s="259">
        <v>31305</v>
      </c>
      <c r="L10" s="267">
        <f t="shared" si="6"/>
        <v>-0.10262290382685968</v>
      </c>
      <c r="M10" s="266">
        <f t="shared" si="7"/>
        <v>-3580</v>
      </c>
      <c r="N10" s="265">
        <f t="shared" si="8"/>
        <v>0.23059414546472398</v>
      </c>
      <c r="O10" s="259">
        <v>41359</v>
      </c>
      <c r="P10" s="267">
        <f t="shared" si="9"/>
        <v>0.32116275355374535</v>
      </c>
      <c r="Q10" s="266">
        <f t="shared" si="10"/>
        <v>10054</v>
      </c>
      <c r="R10" s="267">
        <f t="shared" si="1"/>
        <v>2.5995648389904265</v>
      </c>
      <c r="S10" s="266">
        <f t="shared" si="2"/>
        <v>29869</v>
      </c>
      <c r="T10" s="265">
        <f>O10/$O$6</f>
        <v>0.26699072998166656</v>
      </c>
      <c r="V10" s="29"/>
      <c r="W10" s="81"/>
      <c r="AE10" s="1"/>
    </row>
    <row r="11" spans="1:31" s="4" customFormat="1" x14ac:dyDescent="0.25">
      <c r="B11" s="242" t="s">
        <v>52</v>
      </c>
      <c r="C11" s="259">
        <v>11174</v>
      </c>
      <c r="D11" s="259">
        <v>6572</v>
      </c>
      <c r="E11" s="259">
        <v>7922</v>
      </c>
      <c r="F11" s="260">
        <f t="shared" si="0"/>
        <v>5.4024564059548412E-2</v>
      </c>
      <c r="G11" s="259">
        <v>4720</v>
      </c>
      <c r="H11" s="271">
        <f t="shared" si="3"/>
        <v>-0.4041908608937137</v>
      </c>
      <c r="I11" s="262">
        <f t="shared" si="4"/>
        <v>-3202</v>
      </c>
      <c r="J11" s="260">
        <f t="shared" si="5"/>
        <v>3.3518680272978406E-2</v>
      </c>
      <c r="K11" s="259">
        <v>6611</v>
      </c>
      <c r="L11" s="267">
        <f t="shared" si="6"/>
        <v>0.40063559322033893</v>
      </c>
      <c r="M11" s="266">
        <f t="shared" si="7"/>
        <v>1891</v>
      </c>
      <c r="N11" s="265">
        <f t="shared" si="8"/>
        <v>4.8696946036329354E-2</v>
      </c>
      <c r="O11" s="259">
        <v>8855</v>
      </c>
      <c r="P11" s="267">
        <f t="shared" si="9"/>
        <v>0.33943427620632272</v>
      </c>
      <c r="Q11" s="266">
        <f t="shared" si="10"/>
        <v>2244</v>
      </c>
      <c r="R11" s="267">
        <f t="shared" si="1"/>
        <v>-0.20753534991945588</v>
      </c>
      <c r="S11" s="266">
        <f t="shared" si="2"/>
        <v>-2319</v>
      </c>
      <c r="T11" s="265">
        <f t="shared" si="11"/>
        <v>5.7162961241511087E-2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15336</v>
      </c>
      <c r="D12" s="259">
        <v>24707</v>
      </c>
      <c r="E12" s="259">
        <v>29212</v>
      </c>
      <c r="F12" s="265">
        <f t="shared" si="0"/>
        <v>0.19921302263412372</v>
      </c>
      <c r="G12" s="259">
        <v>26171</v>
      </c>
      <c r="H12" s="267">
        <f t="shared" si="3"/>
        <v>-0.10410105436122141</v>
      </c>
      <c r="I12" s="266">
        <f t="shared" si="4"/>
        <v>-3041</v>
      </c>
      <c r="J12" s="265">
        <f t="shared" si="5"/>
        <v>0.18585114013222837</v>
      </c>
      <c r="K12" s="259">
        <v>35145</v>
      </c>
      <c r="L12" s="267">
        <f t="shared" si="6"/>
        <v>0.34289862825264605</v>
      </c>
      <c r="M12" s="266">
        <f t="shared" si="7"/>
        <v>8974</v>
      </c>
      <c r="N12" s="265">
        <f t="shared" si="8"/>
        <v>0.25887977135785739</v>
      </c>
      <c r="O12" s="259">
        <v>35711</v>
      </c>
      <c r="P12" s="267">
        <f t="shared" si="9"/>
        <v>1.6104709062455536E-2</v>
      </c>
      <c r="Q12" s="266">
        <f t="shared" si="10"/>
        <v>566</v>
      </c>
      <c r="R12" s="267">
        <f t="shared" si="1"/>
        <v>1.3285732916014608</v>
      </c>
      <c r="S12" s="266">
        <f t="shared" si="2"/>
        <v>20375</v>
      </c>
      <c r="T12" s="265">
        <f t="shared" si="11"/>
        <v>0.23053037932192011</v>
      </c>
      <c r="V12" s="29"/>
      <c r="W12" s="81"/>
      <c r="AE12" s="1"/>
    </row>
    <row r="13" spans="1:31" s="4" customFormat="1" x14ac:dyDescent="0.25">
      <c r="B13" s="242" t="s">
        <v>51</v>
      </c>
      <c r="C13" s="259">
        <v>3153</v>
      </c>
      <c r="D13" s="259">
        <v>5649</v>
      </c>
      <c r="E13" s="259">
        <v>5137</v>
      </c>
      <c r="F13" s="260">
        <f t="shared" si="0"/>
        <v>3.503208603558447E-2</v>
      </c>
      <c r="G13" s="259">
        <v>3948</v>
      </c>
      <c r="H13" s="271">
        <f t="shared" si="3"/>
        <v>-0.23145804944520143</v>
      </c>
      <c r="I13" s="262">
        <f t="shared" si="4"/>
        <v>-1189</v>
      </c>
      <c r="J13" s="260">
        <f t="shared" si="5"/>
        <v>2.8036387652059055E-2</v>
      </c>
      <c r="K13" s="259">
        <v>4372</v>
      </c>
      <c r="L13" s="267">
        <f t="shared" si="6"/>
        <v>0.10739614994934144</v>
      </c>
      <c r="M13" s="266">
        <f t="shared" si="7"/>
        <v>424</v>
      </c>
      <c r="N13" s="265">
        <f t="shared" si="8"/>
        <v>3.2204363647077891E-2</v>
      </c>
      <c r="O13" s="259">
        <v>5808</v>
      </c>
      <c r="P13" s="267">
        <f t="shared" si="9"/>
        <v>0.32845379688929555</v>
      </c>
      <c r="Q13" s="266">
        <f t="shared" si="10"/>
        <v>1436</v>
      </c>
      <c r="R13" s="267">
        <f t="shared" si="1"/>
        <v>0.8420551855375833</v>
      </c>
      <c r="S13" s="266">
        <f t="shared" si="2"/>
        <v>2655</v>
      </c>
      <c r="T13" s="265">
        <f t="shared" si="11"/>
        <v>3.7493221783251998E-2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15475</v>
      </c>
      <c r="D14" s="259">
        <v>6630</v>
      </c>
      <c r="E14" s="259">
        <v>7369</v>
      </c>
      <c r="F14" s="265">
        <f t="shared" si="0"/>
        <v>5.0253346699673344E-2</v>
      </c>
      <c r="G14" s="259">
        <v>5252</v>
      </c>
      <c r="H14" s="267">
        <f t="shared" si="3"/>
        <v>-0.28728457049803224</v>
      </c>
      <c r="I14" s="266">
        <f t="shared" si="4"/>
        <v>-2117</v>
      </c>
      <c r="J14" s="265">
        <f t="shared" si="5"/>
        <v>3.729663321900055E-2</v>
      </c>
      <c r="K14" s="259">
        <v>3002</v>
      </c>
      <c r="L14" s="267">
        <f t="shared" si="6"/>
        <v>-0.42840822543792845</v>
      </c>
      <c r="M14" s="266">
        <f t="shared" si="7"/>
        <v>-2250</v>
      </c>
      <c r="N14" s="265">
        <f t="shared" si="8"/>
        <v>2.2112877325829786E-2</v>
      </c>
      <c r="O14" s="259">
        <v>6873</v>
      </c>
      <c r="P14" s="267">
        <f t="shared" si="9"/>
        <v>1.2894736842105261</v>
      </c>
      <c r="Q14" s="266">
        <f t="shared" si="10"/>
        <v>3871</v>
      </c>
      <c r="R14" s="267">
        <f t="shared" si="1"/>
        <v>-0.55586429725363495</v>
      </c>
      <c r="S14" s="266">
        <f t="shared" si="2"/>
        <v>-8602</v>
      </c>
      <c r="T14" s="265">
        <f t="shared" si="11"/>
        <v>4.4368270199085909E-2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6811</v>
      </c>
      <c r="D15" s="259">
        <v>9096</v>
      </c>
      <c r="E15" s="259">
        <v>4567</v>
      </c>
      <c r="F15" s="260">
        <f t="shared" si="0"/>
        <v>3.1144936134809086E-2</v>
      </c>
      <c r="G15" s="259">
        <v>12190</v>
      </c>
      <c r="H15" s="271">
        <f t="shared" si="3"/>
        <v>1.6691482373549378</v>
      </c>
      <c r="I15" s="262">
        <f t="shared" si="4"/>
        <v>7623</v>
      </c>
      <c r="J15" s="260">
        <f t="shared" si="5"/>
        <v>8.6566252654153977E-2</v>
      </c>
      <c r="K15" s="259">
        <v>4997</v>
      </c>
      <c r="L15" s="267">
        <f t="shared" si="6"/>
        <v>-0.59007383100902377</v>
      </c>
      <c r="M15" s="266">
        <f t="shared" si="7"/>
        <v>-7193</v>
      </c>
      <c r="N15" s="265">
        <f t="shared" si="8"/>
        <v>3.6808143903121732E-2</v>
      </c>
      <c r="O15" s="259">
        <v>8487</v>
      </c>
      <c r="P15" s="267">
        <f t="shared" si="9"/>
        <v>0.69841905143085858</v>
      </c>
      <c r="Q15" s="266">
        <f t="shared" si="10"/>
        <v>3490</v>
      </c>
      <c r="R15" s="267">
        <f t="shared" si="1"/>
        <v>0.24607252973131688</v>
      </c>
      <c r="S15" s="266">
        <f t="shared" si="2"/>
        <v>1676</v>
      </c>
      <c r="T15" s="265">
        <f t="shared" si="11"/>
        <v>5.4787357657448292E-2</v>
      </c>
      <c r="V15" s="29"/>
      <c r="W15" s="81"/>
      <c r="AE15" s="1"/>
    </row>
    <row r="16" spans="1:31" s="4" customFormat="1" x14ac:dyDescent="0.25">
      <c r="B16" s="242" t="s">
        <v>213</v>
      </c>
      <c r="C16" s="259">
        <f>C6-SUM(C7:C15)</f>
        <v>10288</v>
      </c>
      <c r="D16" s="259">
        <f>D6-SUM(D7:D15)</f>
        <v>16308</v>
      </c>
      <c r="E16" s="259">
        <f>E6-SUM(E7:E15)</f>
        <v>15859</v>
      </c>
      <c r="F16" s="265">
        <f t="shared" si="0"/>
        <v>0.10815142153753828</v>
      </c>
      <c r="G16" s="259">
        <f>G6-SUM(G7:G15)</f>
        <v>15753</v>
      </c>
      <c r="H16" s="267">
        <f t="shared" si="3"/>
        <v>-6.6839018853648291E-3</v>
      </c>
      <c r="I16" s="266">
        <f t="shared" si="4"/>
        <v>-106</v>
      </c>
      <c r="J16" s="265">
        <f t="shared" si="5"/>
        <v>0.11186859541106542</v>
      </c>
      <c r="K16" s="259">
        <f>K6-SUM(K7:K15)</f>
        <v>12200</v>
      </c>
      <c r="L16" s="267">
        <f t="shared" si="6"/>
        <v>-0.22554434076049001</v>
      </c>
      <c r="M16" s="266">
        <f t="shared" si="7"/>
        <v>-3553</v>
      </c>
      <c r="N16" s="265">
        <f t="shared" si="8"/>
        <v>8.9865790597975809E-2</v>
      </c>
      <c r="O16" s="259">
        <f>O6-SUM(O7:O15)</f>
        <v>5173</v>
      </c>
      <c r="P16" s="267">
        <f t="shared" si="9"/>
        <v>-0.57598360655737713</v>
      </c>
      <c r="Q16" s="266">
        <f t="shared" si="10"/>
        <v>-7027</v>
      </c>
      <c r="R16" s="267">
        <f t="shared" si="1"/>
        <v>-0.49718118195956451</v>
      </c>
      <c r="S16" s="266">
        <f t="shared" si="2"/>
        <v>-5115</v>
      </c>
      <c r="T16" s="265">
        <f t="shared" si="11"/>
        <v>3.3394014511839286E-2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192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1" t="s">
        <v>180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181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182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183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184</v>
      </c>
    </row>
    <row r="49" spans="2:31" s="4" customFormat="1" hidden="1" x14ac:dyDescent="0.25">
      <c r="B49" s="242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2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189</v>
      </c>
    </row>
    <row r="52" spans="2:31" s="4" customFormat="1" hidden="1" x14ac:dyDescent="0.25">
      <c r="B52" s="276" t="s">
        <v>190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217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212</v>
      </c>
      <c r="C136" s="235">
        <v>416048</v>
      </c>
      <c r="D136" s="235">
        <v>423986</v>
      </c>
      <c r="E136" s="235">
        <v>430319</v>
      </c>
      <c r="F136" s="235">
        <v>422024</v>
      </c>
      <c r="G136" s="236">
        <f>F136/E136-1</f>
        <v>-1.9276397277368629E-2</v>
      </c>
      <c r="H136" s="235">
        <f>F136-E136</f>
        <v>-8295</v>
      </c>
      <c r="I136" s="236">
        <f>F136/F$136</f>
        <v>1</v>
      </c>
      <c r="J136" s="235">
        <v>424160</v>
      </c>
      <c r="K136" s="236">
        <f>H136/H$136</f>
        <v>1</v>
      </c>
      <c r="L136" s="236">
        <f>J136/F136-1</f>
        <v>5.0613235266241396E-3</v>
      </c>
      <c r="M136" s="235">
        <f>J136-F136</f>
        <v>2136</v>
      </c>
      <c r="N136" s="236">
        <f>J136/C136-1</f>
        <v>1.9497750259585445E-2</v>
      </c>
      <c r="O136" s="235">
        <f>J136-C136</f>
        <v>8112</v>
      </c>
      <c r="Q136" s="29"/>
      <c r="R136" s="81"/>
      <c r="Z136" s="1" t="s">
        <v>182</v>
      </c>
      <c r="AE136"/>
    </row>
    <row r="137" spans="1:31" s="4" customFormat="1" x14ac:dyDescent="0.25">
      <c r="B137" s="242" t="s">
        <v>46</v>
      </c>
      <c r="C137" s="259">
        <v>126666</v>
      </c>
      <c r="D137" s="259">
        <v>86860</v>
      </c>
      <c r="E137" s="259">
        <v>75361</v>
      </c>
      <c r="F137" s="259">
        <v>60679</v>
      </c>
      <c r="G137" s="265">
        <f t="shared" ref="G137:G146" si="12">F137/E137-1</f>
        <v>-0.19482225554331811</v>
      </c>
      <c r="H137" s="272">
        <f t="shared" ref="H137:H146" si="13">F137-E137</f>
        <v>-14682</v>
      </c>
      <c r="I137" s="267">
        <f t="shared" ref="I137:K146" si="14">F137/F$136</f>
        <v>0.14378092241199553</v>
      </c>
      <c r="J137" s="259">
        <v>67419</v>
      </c>
      <c r="K137" s="267">
        <f t="shared" si="14"/>
        <v>1.7699819168173598</v>
      </c>
      <c r="L137" s="267">
        <f t="shared" ref="L137:L146" si="15">J137/F137-1</f>
        <v>0.11107631964930209</v>
      </c>
      <c r="M137" s="266">
        <f t="shared" ref="M137:M146" si="16">J137-F137</f>
        <v>6740</v>
      </c>
      <c r="N137" s="265">
        <f t="shared" ref="N137:N146" si="17">J137/C137-1</f>
        <v>-0.467741935483871</v>
      </c>
      <c r="O137" s="259">
        <f t="shared" ref="O137:O146" si="18">J137-C137</f>
        <v>-59247</v>
      </c>
      <c r="Q137" s="29"/>
      <c r="R137" s="81"/>
      <c r="Z137" s="1" t="s">
        <v>184</v>
      </c>
    </row>
    <row r="138" spans="1:31" s="4" customFormat="1" x14ac:dyDescent="0.25">
      <c r="B138" s="242" t="s">
        <v>47</v>
      </c>
      <c r="C138" s="259">
        <v>43482</v>
      </c>
      <c r="D138" s="259">
        <v>48234</v>
      </c>
      <c r="E138" s="259">
        <v>52610</v>
      </c>
      <c r="F138" s="259">
        <v>50222</v>
      </c>
      <c r="G138" s="265">
        <f t="shared" si="12"/>
        <v>-4.5390610150161548E-2</v>
      </c>
      <c r="H138" s="272">
        <f t="shared" si="13"/>
        <v>-2388</v>
      </c>
      <c r="I138" s="267">
        <f t="shared" si="14"/>
        <v>0.11900271074630826</v>
      </c>
      <c r="J138" s="259">
        <v>51408</v>
      </c>
      <c r="K138" s="267">
        <f t="shared" si="14"/>
        <v>0.28788426763110309</v>
      </c>
      <c r="L138" s="267">
        <f t="shared" si="15"/>
        <v>2.3615148739596137E-2</v>
      </c>
      <c r="M138" s="266">
        <f t="shared" si="16"/>
        <v>1186</v>
      </c>
      <c r="N138" s="265">
        <f t="shared" si="17"/>
        <v>0.18228232372016007</v>
      </c>
      <c r="O138" s="259">
        <f t="shared" si="18"/>
        <v>7926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2415</v>
      </c>
      <c r="D139" s="259">
        <v>3515</v>
      </c>
      <c r="E139" s="259">
        <v>14856</v>
      </c>
      <c r="F139" s="259">
        <v>7765</v>
      </c>
      <c r="G139" s="265">
        <f t="shared" si="12"/>
        <v>-0.47731556273559506</v>
      </c>
      <c r="H139" s="273">
        <f t="shared" si="13"/>
        <v>-7091</v>
      </c>
      <c r="I139" s="271">
        <f t="shared" si="14"/>
        <v>1.8399427520709721E-2</v>
      </c>
      <c r="J139" s="259">
        <v>5908</v>
      </c>
      <c r="K139" s="271">
        <f t="shared" si="14"/>
        <v>0.85485232067510553</v>
      </c>
      <c r="L139" s="267">
        <f t="shared" si="15"/>
        <v>-0.23915003219575015</v>
      </c>
      <c r="M139" s="266">
        <f t="shared" si="16"/>
        <v>-1857</v>
      </c>
      <c r="N139" s="265">
        <f t="shared" si="17"/>
        <v>1.4463768115942028</v>
      </c>
      <c r="O139" s="259">
        <f t="shared" si="18"/>
        <v>3493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66989</v>
      </c>
      <c r="D140" s="259">
        <v>97955</v>
      </c>
      <c r="E140" s="259">
        <v>92865</v>
      </c>
      <c r="F140" s="259">
        <v>106402</v>
      </c>
      <c r="G140" s="265">
        <f t="shared" si="12"/>
        <v>0.14577074247563671</v>
      </c>
      <c r="H140" s="272">
        <f t="shared" si="13"/>
        <v>13537</v>
      </c>
      <c r="I140" s="267">
        <f t="shared" si="14"/>
        <v>0.25212310200367749</v>
      </c>
      <c r="J140" s="259">
        <v>104050</v>
      </c>
      <c r="K140" s="267">
        <f t="shared" si="14"/>
        <v>-1.631946955997589</v>
      </c>
      <c r="L140" s="267">
        <f t="shared" si="15"/>
        <v>-2.2104847653239612E-2</v>
      </c>
      <c r="M140" s="266">
        <f t="shared" si="16"/>
        <v>-2352</v>
      </c>
      <c r="N140" s="265">
        <f t="shared" si="17"/>
        <v>0.55324008419292725</v>
      </c>
      <c r="O140" s="259">
        <f t="shared" si="18"/>
        <v>37061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24120</v>
      </c>
      <c r="D141" s="259">
        <v>16359</v>
      </c>
      <c r="E141" s="259">
        <v>19520</v>
      </c>
      <c r="F141" s="259">
        <v>16099</v>
      </c>
      <c r="G141" s="265">
        <f t="shared" si="12"/>
        <v>-0.17525614754098362</v>
      </c>
      <c r="H141" s="273">
        <f t="shared" si="13"/>
        <v>-3421</v>
      </c>
      <c r="I141" s="271">
        <f t="shared" si="14"/>
        <v>3.814711959509412E-2</v>
      </c>
      <c r="J141" s="259">
        <v>20486</v>
      </c>
      <c r="K141" s="271">
        <f t="shared" si="14"/>
        <v>0.41241711874623266</v>
      </c>
      <c r="L141" s="267">
        <f t="shared" si="15"/>
        <v>0.2725013976023356</v>
      </c>
      <c r="M141" s="266">
        <f t="shared" si="16"/>
        <v>4387</v>
      </c>
      <c r="N141" s="265">
        <f t="shared" si="17"/>
        <v>-0.1506633499170813</v>
      </c>
      <c r="O141" s="259">
        <f t="shared" si="18"/>
        <v>-3634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53247</v>
      </c>
      <c r="D142" s="259">
        <v>69865</v>
      </c>
      <c r="E142" s="259">
        <v>67025</v>
      </c>
      <c r="F142" s="259">
        <v>75188</v>
      </c>
      <c r="G142" s="265">
        <f t="shared" si="12"/>
        <v>0.12179037672510251</v>
      </c>
      <c r="H142" s="272">
        <f t="shared" si="13"/>
        <v>8163</v>
      </c>
      <c r="I142" s="267">
        <f t="shared" si="14"/>
        <v>0.17816048376395655</v>
      </c>
      <c r="J142" s="259">
        <v>93462</v>
      </c>
      <c r="K142" s="267">
        <f t="shared" si="14"/>
        <v>-0.98408679927667264</v>
      </c>
      <c r="L142" s="267">
        <f t="shared" si="15"/>
        <v>0.24304410278235888</v>
      </c>
      <c r="M142" s="266">
        <f t="shared" si="16"/>
        <v>18274</v>
      </c>
      <c r="N142" s="265">
        <f t="shared" si="17"/>
        <v>0.75525381711645734</v>
      </c>
      <c r="O142" s="259">
        <f t="shared" si="18"/>
        <v>40215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11001</v>
      </c>
      <c r="D143" s="259">
        <v>16289</v>
      </c>
      <c r="E143" s="259">
        <v>12024</v>
      </c>
      <c r="F143" s="259">
        <v>11877</v>
      </c>
      <c r="G143" s="265">
        <f t="shared" si="12"/>
        <v>-1.2225548902195627E-2</v>
      </c>
      <c r="H143" s="273">
        <f t="shared" si="13"/>
        <v>-147</v>
      </c>
      <c r="I143" s="271">
        <f t="shared" si="14"/>
        <v>2.8142949216158324E-2</v>
      </c>
      <c r="J143" s="259">
        <v>13687</v>
      </c>
      <c r="K143" s="271">
        <f t="shared" si="14"/>
        <v>1.7721518987341773E-2</v>
      </c>
      <c r="L143" s="267">
        <f t="shared" si="15"/>
        <v>0.15239538604024583</v>
      </c>
      <c r="M143" s="266">
        <f t="shared" si="16"/>
        <v>1810</v>
      </c>
      <c r="N143" s="265">
        <f t="shared" si="17"/>
        <v>0.24415962185255879</v>
      </c>
      <c r="O143" s="259">
        <f t="shared" si="18"/>
        <v>2686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34195</v>
      </c>
      <c r="D144" s="259">
        <v>19968</v>
      </c>
      <c r="E144" s="259">
        <v>22352</v>
      </c>
      <c r="F144" s="259">
        <v>18376</v>
      </c>
      <c r="G144" s="265">
        <f t="shared" si="12"/>
        <v>-0.17788117394416603</v>
      </c>
      <c r="H144" s="272">
        <f t="shared" si="13"/>
        <v>-3976</v>
      </c>
      <c r="I144" s="267">
        <f t="shared" si="14"/>
        <v>4.3542547343279052E-2</v>
      </c>
      <c r="J144" s="259">
        <v>19606</v>
      </c>
      <c r="K144" s="267">
        <f t="shared" si="14"/>
        <v>0.47932489451476795</v>
      </c>
      <c r="L144" s="267">
        <f t="shared" si="15"/>
        <v>6.693513278188945E-2</v>
      </c>
      <c r="M144" s="266">
        <f t="shared" si="16"/>
        <v>1230</v>
      </c>
      <c r="N144" s="265">
        <f t="shared" si="17"/>
        <v>-0.42664132183067704</v>
      </c>
      <c r="O144" s="259">
        <f t="shared" si="18"/>
        <v>-14589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21567</v>
      </c>
      <c r="D145" s="259">
        <v>23338</v>
      </c>
      <c r="E145" s="259">
        <v>29399</v>
      </c>
      <c r="F145" s="259">
        <v>37562</v>
      </c>
      <c r="G145" s="265">
        <f t="shared" si="12"/>
        <v>0.27766250552739891</v>
      </c>
      <c r="H145" s="273">
        <f t="shared" si="13"/>
        <v>8163</v>
      </c>
      <c r="I145" s="271">
        <f t="shared" si="14"/>
        <v>8.900441681041836E-2</v>
      </c>
      <c r="J145" s="259">
        <v>16499</v>
      </c>
      <c r="K145" s="271">
        <f t="shared" si="14"/>
        <v>-0.98408679927667264</v>
      </c>
      <c r="L145" s="267">
        <f t="shared" si="15"/>
        <v>-0.56075288855758476</v>
      </c>
      <c r="M145" s="266">
        <f t="shared" si="16"/>
        <v>-21063</v>
      </c>
      <c r="N145" s="265">
        <f t="shared" si="17"/>
        <v>-0.23498864005193121</v>
      </c>
      <c r="O145" s="259">
        <f t="shared" si="18"/>
        <v>-5068</v>
      </c>
      <c r="Q145" s="29"/>
      <c r="R145" s="81"/>
      <c r="Z145" s="1"/>
    </row>
    <row r="146" spans="2:31" s="4" customFormat="1" x14ac:dyDescent="0.25">
      <c r="B146" s="242" t="s">
        <v>213</v>
      </c>
      <c r="C146" s="259">
        <f>C136-SUM(C137:C145)</f>
        <v>32366</v>
      </c>
      <c r="D146" s="259">
        <f>D136-SUM(D137:D145)</f>
        <v>41603</v>
      </c>
      <c r="E146" s="259">
        <f>E136-SUM(E137:E145)</f>
        <v>44307</v>
      </c>
      <c r="F146" s="259">
        <f>F136-SUM(F137:F145)</f>
        <v>37854</v>
      </c>
      <c r="G146" s="265">
        <f t="shared" si="12"/>
        <v>-0.14564290067032293</v>
      </c>
      <c r="H146" s="272">
        <f t="shared" si="13"/>
        <v>-6453</v>
      </c>
      <c r="I146" s="267">
        <f t="shared" si="14"/>
        <v>8.9696320588402559E-2</v>
      </c>
      <c r="J146" s="259">
        <f>J136-SUM(J137:J145)</f>
        <v>31635</v>
      </c>
      <c r="K146" s="267">
        <f t="shared" si="14"/>
        <v>0.77793851717902351</v>
      </c>
      <c r="L146" s="267">
        <f t="shared" si="15"/>
        <v>-0.16428911079410369</v>
      </c>
      <c r="M146" s="266">
        <f t="shared" si="16"/>
        <v>-6219</v>
      </c>
      <c r="N146" s="265">
        <f t="shared" si="17"/>
        <v>-2.2585429154050596E-2</v>
      </c>
      <c r="O146" s="259">
        <f t="shared" si="18"/>
        <v>-731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13B4-ACF0-4511-B800-FF8D151A59A2}">
  <sheetPr>
    <tabColor theme="4" tint="0.39997558519241921"/>
  </sheetPr>
  <dimension ref="A4:E24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326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218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32990</v>
      </c>
      <c r="D8" s="118">
        <f t="shared" ref="D8:D21" si="0">C8/C9-1</f>
        <v>0.12944640350576875</v>
      </c>
    </row>
    <row r="9" spans="1:5" x14ac:dyDescent="0.25">
      <c r="A9" s="1"/>
      <c r="B9" s="116">
        <f>B8-1</f>
        <v>2024</v>
      </c>
      <c r="C9" s="117">
        <v>29209</v>
      </c>
      <c r="D9" s="118">
        <f t="shared" si="0"/>
        <v>-0.13251759674497343</v>
      </c>
    </row>
    <row r="10" spans="1:5" x14ac:dyDescent="0.25">
      <c r="A10" s="1"/>
      <c r="B10" s="116">
        <f t="shared" ref="B10:B22" si="1">B9-1</f>
        <v>2023</v>
      </c>
      <c r="C10" s="117">
        <v>33671</v>
      </c>
      <c r="D10" s="118">
        <f t="shared" si="0"/>
        <v>0.15763597607096203</v>
      </c>
    </row>
    <row r="11" spans="1:5" x14ac:dyDescent="0.25">
      <c r="A11" s="1"/>
      <c r="B11" s="116">
        <f t="shared" si="1"/>
        <v>2022</v>
      </c>
      <c r="C11" s="117">
        <v>29086</v>
      </c>
      <c r="D11" s="118">
        <f t="shared" si="0"/>
        <v>-0.35673213021939132</v>
      </c>
    </row>
    <row r="12" spans="1:5" x14ac:dyDescent="0.25">
      <c r="A12" s="1" t="s">
        <v>77</v>
      </c>
      <c r="B12" s="116">
        <f t="shared" si="1"/>
        <v>2021</v>
      </c>
      <c r="C12" s="117">
        <v>45216</v>
      </c>
      <c r="D12" s="118">
        <f t="shared" si="0"/>
        <v>0.68471254517679503</v>
      </c>
    </row>
    <row r="13" spans="1:5" x14ac:dyDescent="0.25">
      <c r="A13" s="1" t="s">
        <v>79</v>
      </c>
      <c r="B13" s="116">
        <f t="shared" si="1"/>
        <v>2020</v>
      </c>
      <c r="C13" s="117">
        <v>26839</v>
      </c>
      <c r="D13" s="118">
        <f t="shared" si="0"/>
        <v>-0.41112842003642192</v>
      </c>
    </row>
    <row r="14" spans="1:5" x14ac:dyDescent="0.25">
      <c r="A14" s="1" t="s">
        <v>81</v>
      </c>
      <c r="B14" s="116">
        <f t="shared" si="1"/>
        <v>2019</v>
      </c>
      <c r="C14" s="117">
        <v>45577</v>
      </c>
      <c r="D14" s="118">
        <f t="shared" si="0"/>
        <v>-0.12297952586206895</v>
      </c>
    </row>
    <row r="15" spans="1:5" x14ac:dyDescent="0.25">
      <c r="A15" s="1" t="s">
        <v>83</v>
      </c>
      <c r="B15" s="116">
        <f t="shared" si="1"/>
        <v>2018</v>
      </c>
      <c r="C15" s="117">
        <v>51968</v>
      </c>
      <c r="D15" s="118">
        <f t="shared" si="0"/>
        <v>0.26233968130586871</v>
      </c>
    </row>
    <row r="16" spans="1:5" x14ac:dyDescent="0.25">
      <c r="A16" s="1" t="s">
        <v>85</v>
      </c>
      <c r="B16" s="116">
        <f t="shared" si="1"/>
        <v>2017</v>
      </c>
      <c r="C16" s="117">
        <v>41168</v>
      </c>
      <c r="D16" s="118">
        <f>C16/C17-1</f>
        <v>1.1424219345011366E-2</v>
      </c>
    </row>
    <row r="17" spans="1:4" x14ac:dyDescent="0.25">
      <c r="A17" s="1" t="s">
        <v>87</v>
      </c>
      <c r="B17" s="116">
        <f t="shared" si="1"/>
        <v>2016</v>
      </c>
      <c r="C17" s="117">
        <v>40703</v>
      </c>
      <c r="D17" s="118">
        <f t="shared" si="0"/>
        <v>-7.3165378143063009E-3</v>
      </c>
    </row>
    <row r="18" spans="1:4" x14ac:dyDescent="0.25">
      <c r="A18" s="1" t="s">
        <v>89</v>
      </c>
      <c r="B18" s="116">
        <f t="shared" si="1"/>
        <v>2015</v>
      </c>
      <c r="C18" s="117">
        <v>41003</v>
      </c>
      <c r="D18" s="118">
        <f t="shared" si="0"/>
        <v>-0.11377439643806597</v>
      </c>
    </row>
    <row r="19" spans="1:4" x14ac:dyDescent="0.25">
      <c r="A19" s="1" t="s">
        <v>91</v>
      </c>
      <c r="B19" s="116">
        <f t="shared" si="1"/>
        <v>2014</v>
      </c>
      <c r="C19" s="117">
        <v>46267</v>
      </c>
      <c r="D19" s="118">
        <f t="shared" si="0"/>
        <v>0.20732216481394494</v>
      </c>
    </row>
    <row r="20" spans="1:4" x14ac:dyDescent="0.25">
      <c r="A20" s="1" t="s">
        <v>93</v>
      </c>
      <c r="B20" s="116">
        <f t="shared" si="1"/>
        <v>2013</v>
      </c>
      <c r="C20" s="117">
        <v>38322</v>
      </c>
      <c r="D20" s="118">
        <f>C20/C21-1</f>
        <v>-7.4459606327738181E-2</v>
      </c>
    </row>
    <row r="21" spans="1:4" x14ac:dyDescent="0.25">
      <c r="A21" s="1" t="s">
        <v>95</v>
      </c>
      <c r="B21" s="116">
        <f t="shared" si="1"/>
        <v>2012</v>
      </c>
      <c r="C21" s="117">
        <v>41405</v>
      </c>
      <c r="D21" s="118">
        <f t="shared" si="0"/>
        <v>9.1270887143534818E-2</v>
      </c>
    </row>
    <row r="22" spans="1:4" x14ac:dyDescent="0.25">
      <c r="A22" s="1" t="s">
        <v>97</v>
      </c>
      <c r="B22" s="116">
        <f t="shared" si="1"/>
        <v>2011</v>
      </c>
      <c r="C22" s="117">
        <v>37942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E977-608A-4481-868B-92EF06A3205B}">
  <sheetPr>
    <tabColor theme="4" tint="0.39997558519241921"/>
  </sheetPr>
  <dimension ref="A4:E24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327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219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13384</v>
      </c>
      <c r="D8" s="118">
        <f t="shared" ref="D8:D21" si="0">C8/C9-1</f>
        <v>0.23548416874365374</v>
      </c>
    </row>
    <row r="9" spans="1:5" x14ac:dyDescent="0.25">
      <c r="A9" s="1"/>
      <c r="B9" s="116">
        <f>B8-1</f>
        <v>2024</v>
      </c>
      <c r="C9" s="117">
        <v>10833</v>
      </c>
      <c r="D9" s="118">
        <f t="shared" si="0"/>
        <v>-4.2936655181553096E-2</v>
      </c>
    </row>
    <row r="10" spans="1:5" x14ac:dyDescent="0.25">
      <c r="A10" s="1"/>
      <c r="B10" s="116">
        <f t="shared" ref="B10:B22" si="1">B9-1</f>
        <v>2023</v>
      </c>
      <c r="C10" s="117">
        <v>11319</v>
      </c>
      <c r="D10" s="118">
        <f t="shared" si="0"/>
        <v>0.24139065584558028</v>
      </c>
    </row>
    <row r="11" spans="1:5" x14ac:dyDescent="0.25">
      <c r="A11" s="1"/>
      <c r="B11" s="116">
        <f t="shared" si="1"/>
        <v>2022</v>
      </c>
      <c r="C11" s="117">
        <v>9118</v>
      </c>
      <c r="D11" s="118">
        <f t="shared" si="0"/>
        <v>-0.17267035659196084</v>
      </c>
    </row>
    <row r="12" spans="1:5" x14ac:dyDescent="0.25">
      <c r="A12" s="1" t="s">
        <v>77</v>
      </c>
      <c r="B12" s="116">
        <f t="shared" si="1"/>
        <v>2021</v>
      </c>
      <c r="C12" s="117">
        <v>11021</v>
      </c>
      <c r="D12" s="118">
        <f t="shared" si="0"/>
        <v>0.6252765078896918</v>
      </c>
    </row>
    <row r="13" spans="1:5" x14ac:dyDescent="0.25">
      <c r="A13" s="1" t="s">
        <v>79</v>
      </c>
      <c r="B13" s="116">
        <f t="shared" si="1"/>
        <v>2020</v>
      </c>
      <c r="C13" s="117">
        <v>6781</v>
      </c>
      <c r="D13" s="118">
        <f t="shared" si="0"/>
        <v>-0.6722096002320298</v>
      </c>
    </row>
    <row r="14" spans="1:5" x14ac:dyDescent="0.25">
      <c r="A14" s="1" t="s">
        <v>81</v>
      </c>
      <c r="B14" s="116">
        <f t="shared" si="1"/>
        <v>2019</v>
      </c>
      <c r="C14" s="117">
        <v>20687</v>
      </c>
      <c r="D14" s="118">
        <f t="shared" si="0"/>
        <v>0.35625778535370101</v>
      </c>
    </row>
    <row r="15" spans="1:5" x14ac:dyDescent="0.25">
      <c r="A15" s="1" t="s">
        <v>83</v>
      </c>
      <c r="B15" s="116">
        <f t="shared" si="1"/>
        <v>2018</v>
      </c>
      <c r="C15" s="117">
        <v>15253</v>
      </c>
      <c r="D15" s="118">
        <f>C15/C16-1</f>
        <v>0.23656262667207129</v>
      </c>
    </row>
    <row r="16" spans="1:5" x14ac:dyDescent="0.25">
      <c r="A16" s="1" t="s">
        <v>85</v>
      </c>
      <c r="B16" s="116">
        <f t="shared" si="1"/>
        <v>2017</v>
      </c>
      <c r="C16" s="117">
        <v>12335</v>
      </c>
      <c r="D16" s="118">
        <f>C16/C17-1</f>
        <v>0.10946213347724409</v>
      </c>
    </row>
    <row r="17" spans="1:4" x14ac:dyDescent="0.25">
      <c r="A17" s="1" t="s">
        <v>87</v>
      </c>
      <c r="B17" s="116">
        <f t="shared" si="1"/>
        <v>2016</v>
      </c>
      <c r="C17" s="117">
        <v>11118</v>
      </c>
      <c r="D17" s="118">
        <f t="shared" si="0"/>
        <v>4.081632653061229E-2</v>
      </c>
    </row>
    <row r="18" spans="1:4" x14ac:dyDescent="0.25">
      <c r="A18" s="1" t="s">
        <v>89</v>
      </c>
      <c r="B18" s="116">
        <f t="shared" si="1"/>
        <v>2015</v>
      </c>
      <c r="C18" s="117">
        <v>10682</v>
      </c>
      <c r="D18" s="118">
        <f t="shared" si="0"/>
        <v>-0.18638129332013098</v>
      </c>
    </row>
    <row r="19" spans="1:4" x14ac:dyDescent="0.25">
      <c r="A19" s="1" t="s">
        <v>91</v>
      </c>
      <c r="B19" s="116">
        <f t="shared" si="1"/>
        <v>2014</v>
      </c>
      <c r="C19" s="117">
        <v>13129</v>
      </c>
      <c r="D19" s="118">
        <f t="shared" si="0"/>
        <v>0.17770003588087557</v>
      </c>
    </row>
    <row r="20" spans="1:4" x14ac:dyDescent="0.25">
      <c r="A20" s="1" t="s">
        <v>93</v>
      </c>
      <c r="B20" s="116">
        <f t="shared" si="1"/>
        <v>2013</v>
      </c>
      <c r="C20" s="117">
        <v>11148</v>
      </c>
      <c r="D20" s="118">
        <f>C20/C21-1</f>
        <v>-0.50822709426970758</v>
      </c>
    </row>
    <row r="21" spans="1:4" x14ac:dyDescent="0.25">
      <c r="A21" s="1" t="s">
        <v>95</v>
      </c>
      <c r="B21" s="116">
        <f t="shared" si="1"/>
        <v>2012</v>
      </c>
      <c r="C21" s="117">
        <v>22669</v>
      </c>
      <c r="D21" s="118">
        <f t="shared" si="0"/>
        <v>0.75919602669563857</v>
      </c>
    </row>
    <row r="22" spans="1:4" x14ac:dyDescent="0.25">
      <c r="A22" s="1" t="s">
        <v>97</v>
      </c>
      <c r="B22" s="116">
        <f t="shared" si="1"/>
        <v>2011</v>
      </c>
      <c r="C22" s="117">
        <v>12886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D3DF-12CD-46B7-8349-6CA35FDCFE8C}">
  <sheetPr>
    <tabColor theme="4" tint="0.39997558519241921"/>
  </sheetPr>
  <dimension ref="A4:E24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328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220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19606</v>
      </c>
      <c r="D8" s="118">
        <f t="shared" ref="D8:D21" si="0">C8/C9-1</f>
        <v>6.693513278188945E-2</v>
      </c>
    </row>
    <row r="9" spans="1:5" x14ac:dyDescent="0.25">
      <c r="A9" s="1"/>
      <c r="B9" s="116">
        <f>B8-1</f>
        <v>2024</v>
      </c>
      <c r="C9" s="117">
        <v>18376</v>
      </c>
      <c r="D9" s="118">
        <f t="shared" si="0"/>
        <v>-0.17788117394416603</v>
      </c>
    </row>
    <row r="10" spans="1:5" x14ac:dyDescent="0.25">
      <c r="A10" s="1"/>
      <c r="B10" s="116">
        <f t="shared" ref="B10:B22" si="1">B9-1</f>
        <v>2023</v>
      </c>
      <c r="C10" s="117">
        <v>22352</v>
      </c>
      <c r="D10" s="118">
        <f t="shared" si="0"/>
        <v>0.11939102564102555</v>
      </c>
    </row>
    <row r="11" spans="1:5" x14ac:dyDescent="0.25">
      <c r="A11" s="1"/>
      <c r="B11" s="116">
        <f t="shared" si="1"/>
        <v>2022</v>
      </c>
      <c r="C11" s="117">
        <v>19968</v>
      </c>
      <c r="D11" s="118">
        <f t="shared" si="0"/>
        <v>-0.41605497879806985</v>
      </c>
    </row>
    <row r="12" spans="1:5" x14ac:dyDescent="0.25">
      <c r="A12" s="1" t="s">
        <v>77</v>
      </c>
      <c r="B12" s="116">
        <f t="shared" si="1"/>
        <v>2021</v>
      </c>
      <c r="C12" s="117">
        <v>34195</v>
      </c>
      <c r="D12" s="118">
        <f t="shared" si="0"/>
        <v>0.70480606241898491</v>
      </c>
    </row>
    <row r="13" spans="1:5" x14ac:dyDescent="0.25">
      <c r="A13" s="1" t="s">
        <v>79</v>
      </c>
      <c r="B13" s="116">
        <f t="shared" si="1"/>
        <v>2020</v>
      </c>
      <c r="C13" s="117">
        <v>20058</v>
      </c>
      <c r="D13" s="118">
        <f t="shared" si="0"/>
        <v>-0.1941341904379269</v>
      </c>
    </row>
    <row r="14" spans="1:5" x14ac:dyDescent="0.25">
      <c r="A14" s="1" t="s">
        <v>81</v>
      </c>
      <c r="B14" s="116">
        <f t="shared" si="1"/>
        <v>2019</v>
      </c>
      <c r="C14" s="117">
        <v>24890</v>
      </c>
      <c r="D14" s="118">
        <f t="shared" si="0"/>
        <v>-0.32207544600299609</v>
      </c>
    </row>
    <row r="15" spans="1:5" x14ac:dyDescent="0.25">
      <c r="A15" s="1" t="s">
        <v>83</v>
      </c>
      <c r="B15" s="116">
        <f t="shared" si="1"/>
        <v>2018</v>
      </c>
      <c r="C15" s="117">
        <v>36715</v>
      </c>
      <c r="D15" s="118">
        <f>C15/C16-1</f>
        <v>0.27336732216557413</v>
      </c>
    </row>
    <row r="16" spans="1:5" x14ac:dyDescent="0.25">
      <c r="A16" s="1" t="s">
        <v>85</v>
      </c>
      <c r="B16" s="116">
        <f t="shared" si="1"/>
        <v>2017</v>
      </c>
      <c r="C16" s="117">
        <v>28833</v>
      </c>
      <c r="D16" s="118">
        <f>C16/C17-1</f>
        <v>-2.5418286293729886E-2</v>
      </c>
    </row>
    <row r="17" spans="1:4" x14ac:dyDescent="0.25">
      <c r="A17" s="1" t="s">
        <v>87</v>
      </c>
      <c r="B17" s="116">
        <f t="shared" si="1"/>
        <v>2016</v>
      </c>
      <c r="C17" s="117">
        <v>29585</v>
      </c>
      <c r="D17" s="118">
        <f t="shared" si="0"/>
        <v>-2.4273605751789162E-2</v>
      </c>
    </row>
    <row r="18" spans="1:4" x14ac:dyDescent="0.25">
      <c r="A18" s="1" t="s">
        <v>89</v>
      </c>
      <c r="B18" s="116">
        <f t="shared" si="1"/>
        <v>2015</v>
      </c>
      <c r="C18" s="117">
        <v>30321</v>
      </c>
      <c r="D18" s="118">
        <f t="shared" si="0"/>
        <v>-8.5008147745790352E-2</v>
      </c>
    </row>
    <row r="19" spans="1:4" x14ac:dyDescent="0.25">
      <c r="A19" s="1" t="s">
        <v>91</v>
      </c>
      <c r="B19" s="116">
        <f t="shared" si="1"/>
        <v>2014</v>
      </c>
      <c r="C19" s="117">
        <v>33138</v>
      </c>
      <c r="D19" s="118">
        <f t="shared" si="0"/>
        <v>0.21947449768160743</v>
      </c>
    </row>
    <row r="20" spans="1:4" x14ac:dyDescent="0.25">
      <c r="A20" s="1" t="s">
        <v>93</v>
      </c>
      <c r="B20" s="116">
        <f t="shared" si="1"/>
        <v>2013</v>
      </c>
      <c r="C20" s="117">
        <v>27174</v>
      </c>
      <c r="D20" s="118">
        <f>C20/C21-1</f>
        <v>0.45036293766011948</v>
      </c>
    </row>
    <row r="21" spans="1:4" x14ac:dyDescent="0.25">
      <c r="A21" s="1" t="s">
        <v>95</v>
      </c>
      <c r="B21" s="116">
        <f t="shared" si="1"/>
        <v>2012</v>
      </c>
      <c r="C21" s="117">
        <v>18736</v>
      </c>
      <c r="D21" s="118">
        <f t="shared" si="0"/>
        <v>-0.2522349936143039</v>
      </c>
    </row>
    <row r="22" spans="1:4" x14ac:dyDescent="0.25">
      <c r="A22" s="1" t="s">
        <v>97</v>
      </c>
      <c r="B22" s="116">
        <f t="shared" si="1"/>
        <v>2011</v>
      </c>
      <c r="C22" s="117">
        <v>25056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249F8-B71F-4373-800B-CEFEF76637F7}">
  <sheetPr>
    <tabColor rgb="FF92D050"/>
  </sheetPr>
  <dimension ref="B1:W54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297" t="s">
        <v>60</v>
      </c>
      <c r="D5" s="297"/>
      <c r="E5" s="297"/>
      <c r="F5" s="297"/>
      <c r="G5" s="297"/>
      <c r="H5" s="297"/>
      <c r="I5" s="88"/>
      <c r="J5" s="88"/>
      <c r="K5" s="88"/>
      <c r="L5" s="88"/>
      <c r="M5" s="89"/>
      <c r="N5" s="298" t="s">
        <v>61</v>
      </c>
      <c r="O5" s="298"/>
      <c r="P5" s="298"/>
      <c r="Q5" s="298"/>
      <c r="R5" s="298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236</v>
      </c>
      <c r="O6" s="92" t="s">
        <v>237</v>
      </c>
      <c r="P6" s="92" t="s">
        <v>238</v>
      </c>
      <c r="Q6" s="92" t="s">
        <v>239</v>
      </c>
      <c r="R6" s="92" t="s">
        <v>240</v>
      </c>
      <c r="S6" s="91" t="str">
        <f>CONCATENATE("var. ",RIGHT(R6,2),"/",RIGHT(Q6,2))</f>
        <v>var. 26/25</v>
      </c>
      <c r="T6" s="91" t="str">
        <f>CONCATENATE("var. ",RIGHT(R6,2),"/",RIGHT(N6,2))</f>
        <v>var. 26/22</v>
      </c>
      <c r="U6" s="91" t="str">
        <f>CONCATENATE("dif. ",RIGHT(R6,2),"/",RIGHT(Q6,2))</f>
        <v>dif. 26/25</v>
      </c>
      <c r="V6" s="91" t="str">
        <f>CONCATENATE("dif. ",RIGHT(R6,2),"/",RIGHT(N6,2))</f>
        <v>dif. 26/22</v>
      </c>
      <c r="W6" s="89" t="str">
        <f>CONCATENATE("cuota/ total isla ",RIGHT(R6,2))</f>
        <v>cuota/ total isla 26</v>
      </c>
    </row>
    <row r="7" spans="2:23" x14ac:dyDescent="0.25">
      <c r="B7" s="93" t="s">
        <v>45</v>
      </c>
      <c r="C7" s="94">
        <v>66601</v>
      </c>
      <c r="D7" s="94">
        <v>82456</v>
      </c>
      <c r="E7" s="94">
        <v>123696</v>
      </c>
      <c r="F7" s="94">
        <v>125536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366819</v>
      </c>
      <c r="O7" s="94">
        <v>371679</v>
      </c>
      <c r="P7" s="94">
        <v>377490</v>
      </c>
      <c r="Q7" s="94">
        <v>369561</v>
      </c>
      <c r="R7" s="94">
        <v>384249</v>
      </c>
      <c r="S7" s="95">
        <f t="shared" ref="S7:S52" si="4">IFERROR(R7/Q7-1,"-")</f>
        <v>3.9744453554352299E-2</v>
      </c>
      <c r="T7" s="95">
        <f t="shared" ref="T7:T52" si="5">IFERROR(R7/N7-1,"-")</f>
        <v>4.7516622639503403E-2</v>
      </c>
      <c r="U7" s="94">
        <f t="shared" ref="U7:U52" si="6">IFERROR(R7-Q7,"-")</f>
        <v>14688</v>
      </c>
      <c r="V7" s="94">
        <f t="shared" ref="V7:V52" si="7">IFERROR(R7-N7,"-")</f>
        <v>17430</v>
      </c>
      <c r="W7" s="95">
        <f>R7/R7</f>
        <v>1</v>
      </c>
    </row>
    <row r="8" spans="2:23" x14ac:dyDescent="0.25">
      <c r="B8" s="96" t="s">
        <v>62</v>
      </c>
      <c r="C8" s="97">
        <v>44487</v>
      </c>
      <c r="D8" s="97">
        <v>56791</v>
      </c>
      <c r="E8" s="97">
        <v>89503</v>
      </c>
      <c r="F8" s="97">
        <v>89318</v>
      </c>
      <c r="G8" s="97">
        <v>99213</v>
      </c>
      <c r="H8" s="97">
        <v>89678</v>
      </c>
      <c r="I8" s="98">
        <f t="shared" si="0"/>
        <v>-9.6106357029824729E-2</v>
      </c>
      <c r="J8" s="98">
        <f t="shared" si="1"/>
        <v>0.57908823581201241</v>
      </c>
      <c r="K8" s="97">
        <f t="shared" si="2"/>
        <v>-9535</v>
      </c>
      <c r="L8" s="97">
        <f t="shared" si="3"/>
        <v>32887</v>
      </c>
      <c r="M8" s="98">
        <f>H8/H7</f>
        <v>0.71372973489219793</v>
      </c>
      <c r="N8" s="97">
        <v>88060</v>
      </c>
      <c r="O8" s="97">
        <v>87810</v>
      </c>
      <c r="P8" s="97">
        <v>90751</v>
      </c>
      <c r="Q8" s="97">
        <v>87853</v>
      </c>
      <c r="R8" s="97">
        <v>92235</v>
      </c>
      <c r="S8" s="98">
        <f t="shared" si="4"/>
        <v>4.9878774771493273E-2</v>
      </c>
      <c r="T8" s="98">
        <f t="shared" si="5"/>
        <v>4.7410856234385568E-2</v>
      </c>
      <c r="U8" s="97">
        <f t="shared" si="6"/>
        <v>4382</v>
      </c>
      <c r="V8" s="97">
        <f t="shared" si="7"/>
        <v>4175</v>
      </c>
      <c r="W8" s="98">
        <f>R8/R7</f>
        <v>0.24003966178181335</v>
      </c>
    </row>
    <row r="9" spans="2:23" x14ac:dyDescent="0.25">
      <c r="B9" s="99" t="s">
        <v>63</v>
      </c>
      <c r="C9" s="53">
        <v>34865</v>
      </c>
      <c r="D9" s="53">
        <v>45244</v>
      </c>
      <c r="E9" s="53">
        <v>71471</v>
      </c>
      <c r="F9" s="53">
        <v>72829</v>
      </c>
      <c r="G9" s="53">
        <v>81170</v>
      </c>
      <c r="H9" s="53">
        <v>73859</v>
      </c>
      <c r="I9" s="100">
        <f t="shared" si="0"/>
        <v>-9.0070222988788973E-2</v>
      </c>
      <c r="J9" s="100">
        <f t="shared" si="1"/>
        <v>0.63245955264786491</v>
      </c>
      <c r="K9" s="53">
        <f t="shared" si="2"/>
        <v>-7311</v>
      </c>
      <c r="L9" s="53">
        <f t="shared" si="3"/>
        <v>28615</v>
      </c>
      <c r="M9" s="100">
        <f>H9/H7</f>
        <v>0.5878293950512149</v>
      </c>
      <c r="N9" s="53">
        <v>70739</v>
      </c>
      <c r="O9" s="53">
        <v>71887</v>
      </c>
      <c r="P9" s="53">
        <v>74240</v>
      </c>
      <c r="Q9" s="53">
        <v>72308</v>
      </c>
      <c r="R9" s="53">
        <v>76168</v>
      </c>
      <c r="S9" s="100">
        <f t="shared" si="4"/>
        <v>5.3382751562759401E-2</v>
      </c>
      <c r="T9" s="100">
        <f t="shared" si="5"/>
        <v>7.6746914714655334E-2</v>
      </c>
      <c r="U9" s="53">
        <f t="shared" si="6"/>
        <v>3860</v>
      </c>
      <c r="V9" s="53">
        <f t="shared" si="7"/>
        <v>5429</v>
      </c>
      <c r="W9" s="100">
        <f>R9/R7</f>
        <v>0.19822562973488544</v>
      </c>
    </row>
    <row r="10" spans="2:23" x14ac:dyDescent="0.25">
      <c r="B10" s="99" t="s">
        <v>64</v>
      </c>
      <c r="C10" s="53">
        <v>9622</v>
      </c>
      <c r="D10" s="53">
        <v>11547</v>
      </c>
      <c r="E10" s="53">
        <v>18032</v>
      </c>
      <c r="F10" s="53">
        <v>16489</v>
      </c>
      <c r="G10" s="53">
        <v>18043</v>
      </c>
      <c r="H10" s="53">
        <v>15819</v>
      </c>
      <c r="I10" s="100">
        <f t="shared" si="0"/>
        <v>-0.12326109848694788</v>
      </c>
      <c r="J10" s="100">
        <f t="shared" si="1"/>
        <v>0.36996622499350473</v>
      </c>
      <c r="K10" s="53">
        <f t="shared" si="2"/>
        <v>-2224</v>
      </c>
      <c r="L10" s="53">
        <f t="shared" si="3"/>
        <v>4272</v>
      </c>
      <c r="M10" s="100">
        <f>H10/H7</f>
        <v>0.12590033984098306</v>
      </c>
      <c r="N10" s="53">
        <v>17321</v>
      </c>
      <c r="O10" s="53">
        <v>15923</v>
      </c>
      <c r="P10" s="53">
        <v>16511</v>
      </c>
      <c r="Q10" s="53">
        <v>15545</v>
      </c>
      <c r="R10" s="53">
        <v>16067</v>
      </c>
      <c r="S10" s="100">
        <f t="shared" si="4"/>
        <v>3.3579929237697037E-2</v>
      </c>
      <c r="T10" s="100">
        <f t="shared" si="5"/>
        <v>-7.2397667571156399E-2</v>
      </c>
      <c r="U10" s="53">
        <f t="shared" si="6"/>
        <v>522</v>
      </c>
      <c r="V10" s="53">
        <f t="shared" si="7"/>
        <v>-1254</v>
      </c>
      <c r="W10" s="100">
        <f>R10/R7</f>
        <v>4.1814032046927907E-2</v>
      </c>
    </row>
    <row r="11" spans="2:23" x14ac:dyDescent="0.25">
      <c r="B11" s="96" t="s">
        <v>65</v>
      </c>
      <c r="C11" s="97">
        <v>22114</v>
      </c>
      <c r="D11" s="97">
        <v>25665</v>
      </c>
      <c r="E11" s="97">
        <v>34193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0.40144165205532834</v>
      </c>
      <c r="K11" s="97">
        <f t="shared" si="2"/>
        <v>135</v>
      </c>
      <c r="L11" s="97">
        <f t="shared" si="3"/>
        <v>10303</v>
      </c>
      <c r="M11" s="98">
        <f>H11/H7</f>
        <v>0.28626230630257787</v>
      </c>
      <c r="N11" s="97">
        <v>34213</v>
      </c>
      <c r="O11" s="97">
        <v>36083</v>
      </c>
      <c r="P11" s="97">
        <v>35079</v>
      </c>
      <c r="Q11" s="97">
        <v>35334</v>
      </c>
      <c r="R11" s="97">
        <v>35848</v>
      </c>
      <c r="S11" s="98">
        <f t="shared" si="4"/>
        <v>1.4546895341597255E-2</v>
      </c>
      <c r="T11" s="98">
        <f t="shared" si="5"/>
        <v>4.7788852190687736E-2</v>
      </c>
      <c r="U11" s="97">
        <f t="shared" si="6"/>
        <v>514</v>
      </c>
      <c r="V11" s="97">
        <f t="shared" si="7"/>
        <v>1635</v>
      </c>
      <c r="W11" s="98">
        <f>R11/R7</f>
        <v>9.3293671551519977E-2</v>
      </c>
    </row>
    <row r="12" spans="2:23" x14ac:dyDescent="0.25">
      <c r="B12" s="93" t="s">
        <v>46</v>
      </c>
      <c r="C12" s="101">
        <v>23742</v>
      </c>
      <c r="D12" s="101">
        <v>29697</v>
      </c>
      <c r="E12" s="101">
        <v>44233</v>
      </c>
      <c r="F12" s="101">
        <v>45902</v>
      </c>
      <c r="G12" s="101">
        <v>49468</v>
      </c>
      <c r="H12" s="101">
        <v>45191</v>
      </c>
      <c r="I12" s="102">
        <f t="shared" si="0"/>
        <v>-8.645993369450955E-2</v>
      </c>
      <c r="J12" s="102">
        <f t="shared" si="1"/>
        <v>0.52173620230999762</v>
      </c>
      <c r="K12" s="101">
        <f t="shared" si="2"/>
        <v>-4277</v>
      </c>
      <c r="L12" s="101">
        <f t="shared" si="3"/>
        <v>15494</v>
      </c>
      <c r="M12" s="95">
        <f>H12/H12</f>
        <v>1</v>
      </c>
      <c r="N12" s="101">
        <v>44594</v>
      </c>
      <c r="O12" s="101">
        <v>45668</v>
      </c>
      <c r="P12" s="101">
        <v>46009</v>
      </c>
      <c r="Q12" s="101">
        <v>43356</v>
      </c>
      <c r="R12" s="101">
        <v>46718</v>
      </c>
      <c r="S12" s="102">
        <f t="shared" si="4"/>
        <v>7.7544053879509134E-2</v>
      </c>
      <c r="T12" s="102">
        <f t="shared" si="5"/>
        <v>4.7629725972103909E-2</v>
      </c>
      <c r="U12" s="101">
        <f t="shared" si="6"/>
        <v>3362</v>
      </c>
      <c r="V12" s="101">
        <f t="shared" si="7"/>
        <v>2124</v>
      </c>
      <c r="W12" s="95">
        <f>R12/R12</f>
        <v>1</v>
      </c>
    </row>
    <row r="13" spans="2:23" x14ac:dyDescent="0.25">
      <c r="B13" s="96" t="s">
        <v>62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0.74379854395786771</v>
      </c>
      <c r="N13" s="97">
        <v>34839</v>
      </c>
      <c r="O13" s="97">
        <v>34658</v>
      </c>
      <c r="P13" s="97">
        <v>34832</v>
      </c>
      <c r="Q13" s="97">
        <v>32335</v>
      </c>
      <c r="R13" s="97">
        <v>35012</v>
      </c>
      <c r="S13" s="98">
        <f t="shared" si="4"/>
        <v>8.2789546930570612E-2</v>
      </c>
      <c r="T13" s="98">
        <f t="shared" si="5"/>
        <v>4.9656993599127563E-3</v>
      </c>
      <c r="U13" s="97">
        <f t="shared" si="6"/>
        <v>2677</v>
      </c>
      <c r="V13" s="97">
        <f t="shared" si="7"/>
        <v>173</v>
      </c>
      <c r="W13" s="98">
        <f>R13/R12</f>
        <v>0.7494327668136479</v>
      </c>
    </row>
    <row r="14" spans="2:23" x14ac:dyDescent="0.25">
      <c r="B14" s="99" t="s">
        <v>63</v>
      </c>
      <c r="C14" s="53">
        <v>14847</v>
      </c>
      <c r="D14" s="53">
        <v>20181</v>
      </c>
      <c r="E14" s="53">
        <v>29820</v>
      </c>
      <c r="F14" s="53">
        <v>30493</v>
      </c>
      <c r="G14" s="53">
        <v>33752</v>
      </c>
      <c r="H14" s="53">
        <v>29550</v>
      </c>
      <c r="I14" s="100">
        <f t="shared" si="0"/>
        <v>-0.12449632614363593</v>
      </c>
      <c r="J14" s="100">
        <f t="shared" si="1"/>
        <v>0.46424855061691694</v>
      </c>
      <c r="K14" s="53">
        <f t="shared" si="2"/>
        <v>-4202</v>
      </c>
      <c r="L14" s="53">
        <f t="shared" si="3"/>
        <v>9369</v>
      </c>
      <c r="M14" s="100">
        <f>H14/H12</f>
        <v>0.65389126153437627</v>
      </c>
      <c r="N14" s="53">
        <v>29827</v>
      </c>
      <c r="O14" s="53">
        <v>30333</v>
      </c>
      <c r="P14" s="53">
        <v>30875</v>
      </c>
      <c r="Q14" s="53">
        <v>28330</v>
      </c>
      <c r="R14" s="53">
        <v>30861</v>
      </c>
      <c r="S14" s="100">
        <f t="shared" si="4"/>
        <v>8.9339922343805167E-2</v>
      </c>
      <c r="T14" s="100">
        <f t="shared" si="5"/>
        <v>3.4666577262212117E-2</v>
      </c>
      <c r="U14" s="53">
        <f t="shared" si="6"/>
        <v>2531</v>
      </c>
      <c r="V14" s="53">
        <f t="shared" si="7"/>
        <v>1034</v>
      </c>
      <c r="W14" s="100">
        <f>R14/R12</f>
        <v>0.66058050430241022</v>
      </c>
    </row>
    <row r="15" spans="2:23" x14ac:dyDescent="0.25">
      <c r="B15" s="99" t="s">
        <v>64</v>
      </c>
      <c r="C15" s="53">
        <v>2720</v>
      </c>
      <c r="D15" s="53">
        <v>3159</v>
      </c>
      <c r="E15" s="53">
        <v>5006</v>
      </c>
      <c r="F15" s="53">
        <v>4453</v>
      </c>
      <c r="G15" s="53">
        <v>4387</v>
      </c>
      <c r="H15" s="53">
        <v>4063</v>
      </c>
      <c r="I15" s="100">
        <f t="shared" si="0"/>
        <v>-7.3854570321404189E-2</v>
      </c>
      <c r="J15" s="100">
        <f t="shared" si="1"/>
        <v>0.28616650838873059</v>
      </c>
      <c r="K15" s="53">
        <f t="shared" si="2"/>
        <v>-324</v>
      </c>
      <c r="L15" s="53">
        <f t="shared" si="3"/>
        <v>904</v>
      </c>
      <c r="M15" s="100">
        <f>H15/H12</f>
        <v>8.99072824234914E-2</v>
      </c>
      <c r="N15" s="53">
        <v>5012</v>
      </c>
      <c r="O15" s="53">
        <v>4325</v>
      </c>
      <c r="P15" s="53">
        <v>3957</v>
      </c>
      <c r="Q15" s="53">
        <v>4005</v>
      </c>
      <c r="R15" s="53">
        <v>4151</v>
      </c>
      <c r="S15" s="100">
        <f t="shared" si="4"/>
        <v>3.6454431960049938E-2</v>
      </c>
      <c r="T15" s="100">
        <f t="shared" si="5"/>
        <v>-0.17178770949720668</v>
      </c>
      <c r="U15" s="53">
        <f t="shared" si="6"/>
        <v>146</v>
      </c>
      <c r="V15" s="53">
        <f t="shared" si="7"/>
        <v>-861</v>
      </c>
      <c r="W15" s="100">
        <f>R15/R12</f>
        <v>8.8852262511237637E-2</v>
      </c>
    </row>
    <row r="16" spans="2:23" x14ac:dyDescent="0.25">
      <c r="B16" s="96" t="s">
        <v>65</v>
      </c>
      <c r="C16" s="97">
        <v>6176</v>
      </c>
      <c r="D16" s="97">
        <v>6357</v>
      </c>
      <c r="E16" s="97">
        <v>9406</v>
      </c>
      <c r="F16" s="97">
        <v>10956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0.25622358434201498</v>
      </c>
      <c r="N16" s="97">
        <v>9755</v>
      </c>
      <c r="O16" s="97">
        <v>11010</v>
      </c>
      <c r="P16" s="97">
        <v>11177</v>
      </c>
      <c r="Q16" s="97">
        <v>11021</v>
      </c>
      <c r="R16" s="97">
        <v>11706</v>
      </c>
      <c r="S16" s="98">
        <f t="shared" si="4"/>
        <v>6.2154069503674858E-2</v>
      </c>
      <c r="T16" s="98">
        <f t="shared" si="5"/>
        <v>0.19999999999999996</v>
      </c>
      <c r="U16" s="97">
        <f t="shared" si="6"/>
        <v>685</v>
      </c>
      <c r="V16" s="97">
        <f t="shared" si="7"/>
        <v>1951</v>
      </c>
      <c r="W16" s="98">
        <f>R16/R12</f>
        <v>0.25056723318635216</v>
      </c>
    </row>
    <row r="17" spans="2:23" x14ac:dyDescent="0.25">
      <c r="B17" s="93" t="s">
        <v>54</v>
      </c>
      <c r="C17" s="101">
        <v>3786</v>
      </c>
      <c r="D17" s="101">
        <v>4393</v>
      </c>
      <c r="E17" s="101">
        <v>6413</v>
      </c>
      <c r="F17" s="101">
        <v>6356</v>
      </c>
      <c r="G17" s="101">
        <v>6825</v>
      </c>
      <c r="H17" s="101">
        <v>6497</v>
      </c>
      <c r="I17" s="102">
        <f t="shared" si="0"/>
        <v>-4.8058608058608066E-2</v>
      </c>
      <c r="J17" s="102">
        <f t="shared" si="1"/>
        <v>0.47894377418620526</v>
      </c>
      <c r="K17" s="101">
        <f t="shared" si="2"/>
        <v>-328</v>
      </c>
      <c r="L17" s="101">
        <f t="shared" si="3"/>
        <v>2104</v>
      </c>
      <c r="M17" s="95">
        <f>H17/H17</f>
        <v>1</v>
      </c>
      <c r="N17" s="101">
        <v>6412</v>
      </c>
      <c r="O17" s="101">
        <v>6177</v>
      </c>
      <c r="P17" s="101">
        <v>6415</v>
      </c>
      <c r="Q17" s="101">
        <v>6497</v>
      </c>
      <c r="R17" s="101">
        <v>6393</v>
      </c>
      <c r="S17" s="102">
        <f t="shared" si="4"/>
        <v>-1.6007388025242375E-2</v>
      </c>
      <c r="T17" s="102">
        <f t="shared" si="5"/>
        <v>-2.963194011228909E-3</v>
      </c>
      <c r="U17" s="101">
        <f t="shared" si="6"/>
        <v>-104</v>
      </c>
      <c r="V17" s="101">
        <f t="shared" si="7"/>
        <v>-19</v>
      </c>
      <c r="W17" s="95">
        <f>R17/R17</f>
        <v>1</v>
      </c>
    </row>
    <row r="18" spans="2:23" x14ac:dyDescent="0.25">
      <c r="B18" s="96" t="s">
        <v>62</v>
      </c>
      <c r="C18" s="97">
        <v>2472</v>
      </c>
      <c r="D18" s="97">
        <v>2822</v>
      </c>
      <c r="E18" s="97">
        <v>4753</v>
      </c>
      <c r="F18" s="97">
        <v>4696</v>
      </c>
      <c r="G18" s="97">
        <v>5151</v>
      </c>
      <c r="H18" s="97">
        <v>4755</v>
      </c>
      <c r="I18" s="98">
        <f t="shared" si="0"/>
        <v>-7.687827606290043E-2</v>
      </c>
      <c r="J18" s="98">
        <f t="shared" si="1"/>
        <v>0.68497519489723602</v>
      </c>
      <c r="K18" s="97">
        <f t="shared" si="2"/>
        <v>-396</v>
      </c>
      <c r="L18" s="97">
        <f t="shared" si="3"/>
        <v>1933</v>
      </c>
      <c r="M18" s="98">
        <f>H18/H17</f>
        <v>0.73187625057718952</v>
      </c>
      <c r="N18" s="97">
        <v>4752</v>
      </c>
      <c r="O18" s="97">
        <v>4517</v>
      </c>
      <c r="P18" s="97">
        <v>4755</v>
      </c>
      <c r="Q18" s="97">
        <v>4755</v>
      </c>
      <c r="R18" s="97">
        <v>4755</v>
      </c>
      <c r="S18" s="98">
        <f t="shared" si="4"/>
        <v>0</v>
      </c>
      <c r="T18" s="98">
        <f t="shared" si="5"/>
        <v>6.3131313131314926E-4</v>
      </c>
      <c r="U18" s="97">
        <f t="shared" si="6"/>
        <v>0</v>
      </c>
      <c r="V18" s="97">
        <f t="shared" si="7"/>
        <v>3</v>
      </c>
      <c r="W18" s="98">
        <f>R18/R17</f>
        <v>0.74378226184889729</v>
      </c>
    </row>
    <row r="19" spans="2:23" x14ac:dyDescent="0.25">
      <c r="B19" s="99" t="s">
        <v>63</v>
      </c>
      <c r="C19" s="53">
        <v>0</v>
      </c>
      <c r="D19" s="53">
        <v>2173</v>
      </c>
      <c r="E19" s="53">
        <v>3692</v>
      </c>
      <c r="F19" s="53">
        <v>3635</v>
      </c>
      <c r="G19" s="53">
        <v>4002</v>
      </c>
      <c r="H19" s="53">
        <v>3694</v>
      </c>
      <c r="I19" s="100">
        <f t="shared" si="0"/>
        <v>-7.6961519240379861E-2</v>
      </c>
      <c r="J19" s="100">
        <f t="shared" si="1"/>
        <v>0.69995398067188219</v>
      </c>
      <c r="K19" s="53">
        <f t="shared" si="2"/>
        <v>-308</v>
      </c>
      <c r="L19" s="53">
        <f t="shared" si="3"/>
        <v>1521</v>
      </c>
      <c r="M19" s="100">
        <f>H19/H17</f>
        <v>0.56857010928120666</v>
      </c>
      <c r="N19" s="53">
        <v>3691</v>
      </c>
      <c r="O19" s="53">
        <v>3456</v>
      </c>
      <c r="P19" s="53">
        <v>3694</v>
      </c>
      <c r="Q19" s="53">
        <v>3694</v>
      </c>
      <c r="R19" s="53">
        <v>3694</v>
      </c>
      <c r="S19" s="100">
        <f t="shared" si="4"/>
        <v>0</v>
      </c>
      <c r="T19" s="100">
        <f t="shared" si="5"/>
        <v>8.127878623678253E-4</v>
      </c>
      <c r="U19" s="53">
        <f t="shared" si="6"/>
        <v>0</v>
      </c>
      <c r="V19" s="53">
        <f t="shared" si="7"/>
        <v>3</v>
      </c>
      <c r="W19" s="100">
        <f>R19/R17</f>
        <v>0.57781949006726108</v>
      </c>
    </row>
    <row r="20" spans="2:23" x14ac:dyDescent="0.25">
      <c r="B20" s="99" t="s">
        <v>64</v>
      </c>
      <c r="C20" s="53">
        <v>0</v>
      </c>
      <c r="D20" s="53">
        <v>649</v>
      </c>
      <c r="E20" s="53">
        <v>1061</v>
      </c>
      <c r="F20" s="53">
        <v>1061</v>
      </c>
      <c r="G20" s="53">
        <v>1149</v>
      </c>
      <c r="H20" s="53">
        <v>1061</v>
      </c>
      <c r="I20" s="100">
        <f t="shared" si="0"/>
        <v>-7.6588337684943442E-2</v>
      </c>
      <c r="J20" s="100">
        <f t="shared" si="1"/>
        <v>0.6348228043143298</v>
      </c>
      <c r="K20" s="53">
        <f t="shared" si="2"/>
        <v>-88</v>
      </c>
      <c r="L20" s="53">
        <f t="shared" si="3"/>
        <v>412</v>
      </c>
      <c r="M20" s="100">
        <f>H20/H17</f>
        <v>0.16330614129598275</v>
      </c>
      <c r="N20" s="53">
        <v>1061</v>
      </c>
      <c r="O20" s="53">
        <v>1061</v>
      </c>
      <c r="P20" s="53">
        <v>1061</v>
      </c>
      <c r="Q20" s="53">
        <v>1061</v>
      </c>
      <c r="R20" s="53">
        <v>1061</v>
      </c>
      <c r="S20" s="100">
        <f t="shared" si="4"/>
        <v>0</v>
      </c>
      <c r="T20" s="100">
        <f t="shared" si="5"/>
        <v>0</v>
      </c>
      <c r="U20" s="53">
        <f t="shared" si="6"/>
        <v>0</v>
      </c>
      <c r="V20" s="53">
        <f t="shared" si="7"/>
        <v>0</v>
      </c>
      <c r="W20" s="100">
        <f>R20/R17</f>
        <v>0.16596277178163615</v>
      </c>
    </row>
    <row r="21" spans="2:23" x14ac:dyDescent="0.25">
      <c r="B21" s="96" t="s">
        <v>65</v>
      </c>
      <c r="C21" s="97">
        <v>1314</v>
      </c>
      <c r="D21" s="97">
        <v>1571</v>
      </c>
      <c r="E21" s="97">
        <v>1660</v>
      </c>
      <c r="F21" s="97">
        <v>1660</v>
      </c>
      <c r="G21" s="97">
        <v>1674</v>
      </c>
      <c r="H21" s="97">
        <v>1742</v>
      </c>
      <c r="I21" s="98">
        <f t="shared" si="0"/>
        <v>4.0621266427718128E-2</v>
      </c>
      <c r="J21" s="98">
        <f t="shared" si="1"/>
        <v>0.10884786760025467</v>
      </c>
      <c r="K21" s="97">
        <f t="shared" si="2"/>
        <v>68</v>
      </c>
      <c r="L21" s="97">
        <f t="shared" si="3"/>
        <v>171</v>
      </c>
      <c r="M21" s="98">
        <f>H21/H17</f>
        <v>0.26812374942281053</v>
      </c>
      <c r="N21" s="97">
        <v>1660</v>
      </c>
      <c r="O21" s="97">
        <v>1660</v>
      </c>
      <c r="P21" s="97">
        <v>1660</v>
      </c>
      <c r="Q21" s="97">
        <v>1742</v>
      </c>
      <c r="R21" s="97">
        <v>1638</v>
      </c>
      <c r="S21" s="98">
        <f t="shared" si="4"/>
        <v>-5.9701492537313383E-2</v>
      </c>
      <c r="T21" s="98">
        <f t="shared" si="5"/>
        <v>-1.3253012048192736E-2</v>
      </c>
      <c r="U21" s="97">
        <f t="shared" si="6"/>
        <v>-104</v>
      </c>
      <c r="V21" s="97">
        <f t="shared" si="7"/>
        <v>-22</v>
      </c>
      <c r="W21" s="98">
        <f>R21/R17</f>
        <v>0.25621773815110277</v>
      </c>
    </row>
    <row r="22" spans="2:23" x14ac:dyDescent="0.25">
      <c r="B22" s="93" t="s">
        <v>48</v>
      </c>
      <c r="C22" s="101">
        <v>437</v>
      </c>
      <c r="D22" s="101">
        <v>669</v>
      </c>
      <c r="E22" s="101">
        <v>857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844</v>
      </c>
      <c r="O22" s="101">
        <v>912</v>
      </c>
      <c r="P22" s="101">
        <v>912</v>
      </c>
      <c r="Q22" s="101">
        <v>916</v>
      </c>
      <c r="R22" s="101">
        <v>905</v>
      </c>
      <c r="S22" s="102">
        <f t="shared" si="4"/>
        <v>-1.2008733624454093E-2</v>
      </c>
      <c r="T22" s="102">
        <f t="shared" si="5"/>
        <v>7.2274881516587675E-2</v>
      </c>
      <c r="U22" s="101">
        <f t="shared" si="6"/>
        <v>-11</v>
      </c>
      <c r="V22" s="101">
        <f t="shared" si="7"/>
        <v>61</v>
      </c>
      <c r="W22" s="102">
        <f>R22/R22</f>
        <v>1</v>
      </c>
    </row>
    <row r="23" spans="2:23" x14ac:dyDescent="0.25">
      <c r="B23" s="96" t="s">
        <v>62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844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5.0947867298578142E-2</v>
      </c>
      <c r="U23" s="97">
        <f t="shared" si="6"/>
        <v>-11</v>
      </c>
      <c r="V23" s="97">
        <f t="shared" si="7"/>
        <v>43</v>
      </c>
      <c r="W23" s="98">
        <f>R23/R22</f>
        <v>0.98011049723756904</v>
      </c>
    </row>
    <row r="24" spans="2:23" x14ac:dyDescent="0.25"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49</v>
      </c>
      <c r="C25" s="101">
        <v>2900</v>
      </c>
      <c r="D25" s="101">
        <v>4012</v>
      </c>
      <c r="E25" s="101">
        <v>4562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4276</v>
      </c>
      <c r="P25" s="101">
        <v>4307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62</v>
      </c>
      <c r="C26" s="97">
        <v>2534</v>
      </c>
      <c r="D26" s="97">
        <v>3312</v>
      </c>
      <c r="E26" s="97">
        <v>3862</v>
      </c>
      <c r="F26" s="97">
        <v>3695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3576</v>
      </c>
      <c r="P26" s="97">
        <v>3607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0"/>
        <v>-</v>
      </c>
      <c r="J27" s="100" t="str">
        <f t="shared" si="1"/>
        <v>-</v>
      </c>
      <c r="K27" s="53">
        <f t="shared" si="2"/>
        <v>0</v>
      </c>
      <c r="L27" s="53">
        <f t="shared" si="3"/>
        <v>0</v>
      </c>
      <c r="M27" s="100">
        <f>H27/H25</f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100" t="str">
        <f t="shared" si="4"/>
        <v>-</v>
      </c>
      <c r="T27" s="100" t="str">
        <f t="shared" si="5"/>
        <v>-</v>
      </c>
      <c r="U27" s="53">
        <f t="shared" si="6"/>
        <v>0</v>
      </c>
      <c r="V27" s="53">
        <f t="shared" si="7"/>
        <v>0</v>
      </c>
      <c r="W27" s="100">
        <f>R27/R25</f>
        <v>0</v>
      </c>
    </row>
    <row r="28" spans="2:23" x14ac:dyDescent="0.25">
      <c r="B28" s="99" t="s">
        <v>64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0"/>
        <v>-</v>
      </c>
      <c r="J28" s="100" t="str">
        <f t="shared" si="1"/>
        <v>-</v>
      </c>
      <c r="K28" s="53">
        <f t="shared" si="2"/>
        <v>0</v>
      </c>
      <c r="L28" s="53">
        <f t="shared" si="3"/>
        <v>0</v>
      </c>
      <c r="M28" s="100">
        <f>H28/H25</f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100" t="str">
        <f t="shared" si="5"/>
        <v>-</v>
      </c>
      <c r="U28" s="53">
        <f t="shared" si="6"/>
        <v>0</v>
      </c>
      <c r="V28" s="53">
        <f t="shared" si="7"/>
        <v>0</v>
      </c>
      <c r="W28" s="100">
        <f>R28/R25</f>
        <v>0</v>
      </c>
    </row>
    <row r="29" spans="2:23" x14ac:dyDescent="0.25">
      <c r="B29" s="93" t="s">
        <v>50</v>
      </c>
      <c r="C29" s="101">
        <v>9244</v>
      </c>
      <c r="D29" s="101">
        <v>11050</v>
      </c>
      <c r="E29" s="101">
        <v>18364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17794</v>
      </c>
      <c r="O29" s="101">
        <v>18608</v>
      </c>
      <c r="P29" s="101">
        <v>20140</v>
      </c>
      <c r="Q29" s="101">
        <v>19545</v>
      </c>
      <c r="R29" s="101">
        <v>20745</v>
      </c>
      <c r="S29" s="102">
        <f t="shared" si="4"/>
        <v>6.1396776669224939E-2</v>
      </c>
      <c r="T29" s="102">
        <f t="shared" si="5"/>
        <v>0.16584241879285155</v>
      </c>
      <c r="U29" s="101">
        <f t="shared" si="6"/>
        <v>1200</v>
      </c>
      <c r="V29" s="101">
        <f t="shared" si="7"/>
        <v>2951</v>
      </c>
      <c r="W29" s="95">
        <f>R29/R29</f>
        <v>1</v>
      </c>
    </row>
    <row r="30" spans="2:23" x14ac:dyDescent="0.25">
      <c r="B30" s="96" t="s">
        <v>62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13709</v>
      </c>
      <c r="O30" s="97">
        <v>14261</v>
      </c>
      <c r="P30" s="97">
        <v>15777</v>
      </c>
      <c r="Q30" s="97">
        <v>15092</v>
      </c>
      <c r="R30" s="97">
        <v>16322</v>
      </c>
      <c r="S30" s="98">
        <f t="shared" si="4"/>
        <v>8.1500132520540669E-2</v>
      </c>
      <c r="T30" s="98">
        <f t="shared" si="5"/>
        <v>0.19060471223283981</v>
      </c>
      <c r="U30" s="97">
        <f t="shared" si="6"/>
        <v>1230</v>
      </c>
      <c r="V30" s="97">
        <f t="shared" si="7"/>
        <v>2613</v>
      </c>
      <c r="W30" s="98">
        <f>R30/R29</f>
        <v>0.78679199807182454</v>
      </c>
    </row>
    <row r="31" spans="2:23" x14ac:dyDescent="0.25">
      <c r="B31" s="99" t="s">
        <v>63</v>
      </c>
      <c r="C31" s="53">
        <v>5381</v>
      </c>
      <c r="D31" s="53">
        <v>6550</v>
      </c>
      <c r="E31" s="53">
        <v>12095</v>
      </c>
      <c r="F31" s="53">
        <v>12793</v>
      </c>
      <c r="G31" s="53">
        <v>14687</v>
      </c>
      <c r="H31" s="53">
        <v>13444</v>
      </c>
      <c r="I31" s="100">
        <f t="shared" si="0"/>
        <v>-8.4632668346156459E-2</v>
      </c>
      <c r="J31" s="100">
        <f t="shared" si="1"/>
        <v>1.0525190839694658</v>
      </c>
      <c r="K31" s="53">
        <f t="shared" si="2"/>
        <v>-1243</v>
      </c>
      <c r="L31" s="53">
        <f t="shared" si="3"/>
        <v>6894</v>
      </c>
      <c r="M31" s="100">
        <f>H31/H29</f>
        <v>0.67122672125418148</v>
      </c>
      <c r="N31" s="53">
        <v>11804</v>
      </c>
      <c r="O31" s="53">
        <v>12252</v>
      </c>
      <c r="P31" s="53">
        <v>13674</v>
      </c>
      <c r="Q31" s="53">
        <v>12983</v>
      </c>
      <c r="R31" s="53">
        <v>13902</v>
      </c>
      <c r="S31" s="100">
        <f t="shared" si="4"/>
        <v>7.0784872525610387E-2</v>
      </c>
      <c r="T31" s="100">
        <f t="shared" si="5"/>
        <v>0.17773636055574382</v>
      </c>
      <c r="U31" s="53">
        <f t="shared" si="6"/>
        <v>919</v>
      </c>
      <c r="V31" s="53">
        <f t="shared" si="7"/>
        <v>2098</v>
      </c>
      <c r="W31" s="100">
        <f>R31/R29</f>
        <v>0.67013738250180765</v>
      </c>
    </row>
    <row r="32" spans="2:23" x14ac:dyDescent="0.25">
      <c r="B32" s="99" t="s">
        <v>64</v>
      </c>
      <c r="C32" s="53">
        <v>1118</v>
      </c>
      <c r="D32" s="53">
        <v>1561</v>
      </c>
      <c r="E32" s="53">
        <v>2067</v>
      </c>
      <c r="F32" s="53">
        <v>2069</v>
      </c>
      <c r="G32" s="53">
        <v>2278</v>
      </c>
      <c r="H32" s="53">
        <v>2134</v>
      </c>
      <c r="I32" s="100">
        <f t="shared" si="0"/>
        <v>-6.3213345039508373E-2</v>
      </c>
      <c r="J32" s="100">
        <f t="shared" si="1"/>
        <v>0.36707238949391408</v>
      </c>
      <c r="K32" s="53">
        <f t="shared" si="2"/>
        <v>-144</v>
      </c>
      <c r="L32" s="53">
        <f t="shared" si="3"/>
        <v>573</v>
      </c>
      <c r="M32" s="100">
        <f>H32/H29</f>
        <v>0.1065455090119327</v>
      </c>
      <c r="N32" s="53">
        <v>1905</v>
      </c>
      <c r="O32" s="53">
        <v>2009</v>
      </c>
      <c r="P32" s="53">
        <v>2103</v>
      </c>
      <c r="Q32" s="53">
        <v>2109</v>
      </c>
      <c r="R32" s="53">
        <v>2420</v>
      </c>
      <c r="S32" s="100">
        <f t="shared" si="4"/>
        <v>0.14746325272641059</v>
      </c>
      <c r="T32" s="100">
        <f t="shared" si="5"/>
        <v>0.2703412073490814</v>
      </c>
      <c r="U32" s="53">
        <f t="shared" si="6"/>
        <v>311</v>
      </c>
      <c r="V32" s="53">
        <f t="shared" si="7"/>
        <v>515</v>
      </c>
      <c r="W32" s="100">
        <f>R32/R29</f>
        <v>0.11665461557001687</v>
      </c>
    </row>
    <row r="33" spans="2:23" x14ac:dyDescent="0.25">
      <c r="B33" s="96" t="s">
        <v>65</v>
      </c>
      <c r="C33" s="97">
        <v>2745</v>
      </c>
      <c r="D33" s="97">
        <v>2940</v>
      </c>
      <c r="E33" s="97">
        <v>4202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4085</v>
      </c>
      <c r="O33" s="97">
        <v>4347</v>
      </c>
      <c r="P33" s="97">
        <v>4363</v>
      </c>
      <c r="Q33" s="97">
        <v>4453</v>
      </c>
      <c r="R33" s="97">
        <v>4423</v>
      </c>
      <c r="S33" s="98">
        <f t="shared" si="4"/>
        <v>-6.7370312149113154E-3</v>
      </c>
      <c r="T33" s="98">
        <f t="shared" si="5"/>
        <v>8.2741738066095527E-2</v>
      </c>
      <c r="U33" s="97">
        <f t="shared" si="6"/>
        <v>-30</v>
      </c>
      <c r="V33" s="97">
        <f t="shared" si="7"/>
        <v>338</v>
      </c>
      <c r="W33" s="98">
        <f>R33/R29</f>
        <v>0.21320800192817546</v>
      </c>
    </row>
    <row r="34" spans="2:23" x14ac:dyDescent="0.25">
      <c r="B34" s="93" t="s">
        <v>51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663</v>
      </c>
      <c r="O34" s="101">
        <v>663</v>
      </c>
      <c r="P34" s="101">
        <v>673</v>
      </c>
      <c r="Q34" s="101">
        <v>673</v>
      </c>
      <c r="R34" s="101">
        <v>677</v>
      </c>
      <c r="S34" s="102">
        <f t="shared" si="4"/>
        <v>5.9435364041604544E-3</v>
      </c>
      <c r="T34" s="102">
        <f t="shared" si="5"/>
        <v>2.1116138763197512E-2</v>
      </c>
      <c r="U34" s="101">
        <f t="shared" si="6"/>
        <v>4</v>
      </c>
      <c r="V34" s="101">
        <f t="shared" si="7"/>
        <v>14</v>
      </c>
      <c r="W34" s="95">
        <f>R34/R34</f>
        <v>1</v>
      </c>
    </row>
    <row r="35" spans="2:23" x14ac:dyDescent="0.25">
      <c r="B35" s="96" t="s">
        <v>62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663</v>
      </c>
      <c r="O35" s="97">
        <v>663</v>
      </c>
      <c r="P35" s="97">
        <v>673</v>
      </c>
      <c r="Q35" s="97">
        <v>673</v>
      </c>
      <c r="R35" s="97">
        <v>677</v>
      </c>
      <c r="S35" s="98">
        <f t="shared" si="4"/>
        <v>5.9435364041604544E-3</v>
      </c>
      <c r="T35" s="98">
        <f t="shared" si="5"/>
        <v>2.1116138763197512E-2</v>
      </c>
      <c r="U35" s="97">
        <f t="shared" si="6"/>
        <v>4</v>
      </c>
      <c r="V35" s="97">
        <f t="shared" si="7"/>
        <v>14</v>
      </c>
      <c r="W35" s="98">
        <f>R35/R34</f>
        <v>1</v>
      </c>
    </row>
    <row r="36" spans="2:23" x14ac:dyDescent="0.25">
      <c r="B36" s="93" t="s">
        <v>52</v>
      </c>
      <c r="C36" s="101">
        <v>2132</v>
      </c>
      <c r="D36" s="101">
        <v>2908</v>
      </c>
      <c r="E36" s="101">
        <v>4497</v>
      </c>
      <c r="F36" s="101">
        <v>4790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4097</v>
      </c>
      <c r="O36" s="101">
        <v>4791</v>
      </c>
      <c r="P36" s="101">
        <v>4797</v>
      </c>
      <c r="Q36" s="101">
        <v>4863</v>
      </c>
      <c r="R36" s="101">
        <v>4635</v>
      </c>
      <c r="S36" s="102">
        <f t="shared" si="4"/>
        <v>-4.6884639111659521E-2</v>
      </c>
      <c r="T36" s="102">
        <f t="shared" si="5"/>
        <v>0.13131559677813032</v>
      </c>
      <c r="U36" s="101">
        <f t="shared" si="6"/>
        <v>-228</v>
      </c>
      <c r="V36" s="101">
        <f t="shared" si="7"/>
        <v>538</v>
      </c>
      <c r="W36" s="102">
        <f>R36/R36</f>
        <v>1</v>
      </c>
    </row>
    <row r="37" spans="2:23" x14ac:dyDescent="0.25">
      <c r="B37" s="96" t="s">
        <v>62</v>
      </c>
      <c r="C37" s="97">
        <v>1559</v>
      </c>
      <c r="D37" s="97">
        <v>2545</v>
      </c>
      <c r="E37" s="97">
        <v>3640</v>
      </c>
      <c r="F37" s="97">
        <v>3915</v>
      </c>
      <c r="G37" s="97">
        <v>4241</v>
      </c>
      <c r="H37" s="97">
        <v>3843</v>
      </c>
      <c r="I37" s="98">
        <f t="shared" si="0"/>
        <v>-9.3845791087007746E-2</v>
      </c>
      <c r="J37" s="98">
        <f t="shared" si="1"/>
        <v>0.5100196463654223</v>
      </c>
      <c r="K37" s="97">
        <f t="shared" si="2"/>
        <v>-398</v>
      </c>
      <c r="L37" s="97">
        <f t="shared" si="3"/>
        <v>1298</v>
      </c>
      <c r="M37" s="98">
        <f>H37/H36</f>
        <v>0.81333333333333335</v>
      </c>
      <c r="N37" s="97">
        <v>3253</v>
      </c>
      <c r="O37" s="97">
        <v>3915</v>
      </c>
      <c r="P37" s="97">
        <v>3915</v>
      </c>
      <c r="Q37" s="97">
        <v>3981</v>
      </c>
      <c r="R37" s="97">
        <v>3753</v>
      </c>
      <c r="S37" s="98">
        <f t="shared" si="4"/>
        <v>-5.7272042200452122E-2</v>
      </c>
      <c r="T37" s="98">
        <f t="shared" si="5"/>
        <v>0.15370427297878875</v>
      </c>
      <c r="U37" s="97">
        <f t="shared" si="6"/>
        <v>-228</v>
      </c>
      <c r="V37" s="97">
        <f t="shared" si="7"/>
        <v>500</v>
      </c>
      <c r="W37" s="98">
        <f>R37/R36</f>
        <v>0.80970873786407771</v>
      </c>
    </row>
    <row r="38" spans="2:23" x14ac:dyDescent="0.25">
      <c r="B38" s="96" t="s">
        <v>65</v>
      </c>
      <c r="C38" s="97">
        <v>573</v>
      </c>
      <c r="D38" s="97">
        <v>363</v>
      </c>
      <c r="E38" s="97">
        <v>857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876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53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</v>
      </c>
      <c r="I39" s="102">
        <f t="shared" si="0"/>
        <v>-9.19891378139851E-2</v>
      </c>
      <c r="J39" s="102">
        <f t="shared" si="1"/>
        <v>0.1784140969162995</v>
      </c>
      <c r="K39" s="101">
        <f t="shared" si="2"/>
        <v>-271</v>
      </c>
      <c r="L39" s="101">
        <f t="shared" si="3"/>
        <v>405</v>
      </c>
      <c r="M39" s="95">
        <f>H39/H39</f>
        <v>1</v>
      </c>
      <c r="N39" s="101">
        <v>2703</v>
      </c>
      <c r="O39" s="101">
        <v>2855</v>
      </c>
      <c r="P39" s="101">
        <v>2773</v>
      </c>
      <c r="Q39" s="101">
        <v>2679</v>
      </c>
      <c r="R39" s="101">
        <v>2991</v>
      </c>
      <c r="S39" s="102">
        <f t="shared" si="4"/>
        <v>0.1164613661814109</v>
      </c>
      <c r="T39" s="102">
        <f t="shared" si="5"/>
        <v>0.10654827968923408</v>
      </c>
      <c r="U39" s="101">
        <f t="shared" si="6"/>
        <v>312</v>
      </c>
      <c r="V39" s="101">
        <f t="shared" si="7"/>
        <v>288</v>
      </c>
      <c r="W39" s="95">
        <f>R39/R39</f>
        <v>1</v>
      </c>
    </row>
    <row r="40" spans="2:23" x14ac:dyDescent="0.25">
      <c r="B40" s="96" t="s">
        <v>62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</v>
      </c>
      <c r="I40" s="98">
        <f t="shared" si="0"/>
        <v>-9.19891378139851E-2</v>
      </c>
      <c r="J40" s="98">
        <f t="shared" si="1"/>
        <v>0.1784140969162995</v>
      </c>
      <c r="K40" s="97">
        <f t="shared" si="2"/>
        <v>-271</v>
      </c>
      <c r="L40" s="97">
        <f t="shared" si="3"/>
        <v>405</v>
      </c>
      <c r="M40" s="98">
        <f>H40/H39</f>
        <v>1</v>
      </c>
      <c r="N40" s="97">
        <v>2703</v>
      </c>
      <c r="O40" s="97">
        <v>2855</v>
      </c>
      <c r="P40" s="97">
        <v>2773</v>
      </c>
      <c r="Q40" s="97">
        <v>2679</v>
      </c>
      <c r="R40" s="97">
        <v>2991</v>
      </c>
      <c r="S40" s="98">
        <f t="shared" si="4"/>
        <v>0.1164613661814109</v>
      </c>
      <c r="T40" s="98">
        <f t="shared" si="5"/>
        <v>0.10654827968923408</v>
      </c>
      <c r="U40" s="97">
        <f t="shared" si="6"/>
        <v>312</v>
      </c>
      <c r="V40" s="97">
        <f t="shared" si="7"/>
        <v>288</v>
      </c>
      <c r="W40" s="98">
        <f>R40/R39</f>
        <v>1</v>
      </c>
    </row>
    <row r="41" spans="2:23" x14ac:dyDescent="0.25">
      <c r="B41" s="99" t="s">
        <v>63</v>
      </c>
      <c r="C41" s="53">
        <v>846</v>
      </c>
      <c r="D41" s="53">
        <v>1514</v>
      </c>
      <c r="E41" s="53">
        <v>1660</v>
      </c>
      <c r="F41" s="53">
        <v>1674</v>
      </c>
      <c r="G41" s="53">
        <v>1852</v>
      </c>
      <c r="H41" s="53">
        <v>1836</v>
      </c>
      <c r="I41" s="100">
        <f t="shared" si="0"/>
        <v>-8.6393088552916275E-3</v>
      </c>
      <c r="J41" s="100">
        <f t="shared" si="1"/>
        <v>0.21268163804491413</v>
      </c>
      <c r="K41" s="53">
        <f t="shared" si="2"/>
        <v>-16</v>
      </c>
      <c r="L41" s="53">
        <f t="shared" si="3"/>
        <v>322</v>
      </c>
      <c r="M41" s="100">
        <f>H41/H39</f>
        <v>0.6863551401869159</v>
      </c>
      <c r="N41" s="53">
        <v>1674</v>
      </c>
      <c r="O41" s="53">
        <v>1674</v>
      </c>
      <c r="P41" s="53">
        <v>1681</v>
      </c>
      <c r="Q41" s="53">
        <v>1847</v>
      </c>
      <c r="R41" s="53">
        <v>2117</v>
      </c>
      <c r="S41" s="100">
        <f t="shared" si="4"/>
        <v>0.14618299945858149</v>
      </c>
      <c r="T41" s="100">
        <f t="shared" si="5"/>
        <v>0.2646356033452808</v>
      </c>
      <c r="U41" s="53">
        <f t="shared" si="6"/>
        <v>270</v>
      </c>
      <c r="V41" s="53">
        <f t="shared" si="7"/>
        <v>443</v>
      </c>
      <c r="W41" s="100">
        <f>R41/R39</f>
        <v>0.7077900367769977</v>
      </c>
    </row>
    <row r="42" spans="2:23" x14ac:dyDescent="0.25">
      <c r="B42" s="99" t="s">
        <v>64</v>
      </c>
      <c r="C42" s="53">
        <v>680</v>
      </c>
      <c r="D42" s="53">
        <v>756</v>
      </c>
      <c r="E42" s="53">
        <v>1020</v>
      </c>
      <c r="F42" s="53">
        <v>1100</v>
      </c>
      <c r="G42" s="53">
        <v>1094</v>
      </c>
      <c r="H42" s="53">
        <v>839</v>
      </c>
      <c r="I42" s="100">
        <f t="shared" si="0"/>
        <v>-0.23308957952468012</v>
      </c>
      <c r="J42" s="100">
        <f t="shared" si="1"/>
        <v>0.10978835978835977</v>
      </c>
      <c r="K42" s="53">
        <f t="shared" si="2"/>
        <v>-255</v>
      </c>
      <c r="L42" s="53">
        <f t="shared" si="3"/>
        <v>83</v>
      </c>
      <c r="M42" s="100">
        <f>H42/H39</f>
        <v>0.3136448598130841</v>
      </c>
      <c r="N42" s="53">
        <v>1029</v>
      </c>
      <c r="O42" s="53">
        <v>1181</v>
      </c>
      <c r="P42" s="53">
        <v>1092</v>
      </c>
      <c r="Q42" s="53">
        <v>832</v>
      </c>
      <c r="R42" s="53">
        <v>874</v>
      </c>
      <c r="S42" s="100">
        <f t="shared" si="4"/>
        <v>5.0480769230769162E-2</v>
      </c>
      <c r="T42" s="100">
        <f t="shared" si="5"/>
        <v>-0.15063168124392612</v>
      </c>
      <c r="U42" s="53">
        <f t="shared" si="6"/>
        <v>42</v>
      </c>
      <c r="V42" s="53">
        <f t="shared" si="7"/>
        <v>-155</v>
      </c>
      <c r="W42" s="100">
        <f>R42/R39</f>
        <v>0.29220996322300236</v>
      </c>
    </row>
    <row r="43" spans="2:23" x14ac:dyDescent="0.25">
      <c r="B43" s="93" t="s">
        <v>54</v>
      </c>
      <c r="C43" s="101">
        <v>3786</v>
      </c>
      <c r="D43" s="101">
        <v>4393</v>
      </c>
      <c r="E43" s="101">
        <v>6413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6177</v>
      </c>
      <c r="P43" s="101">
        <v>6415</v>
      </c>
      <c r="Q43" s="101">
        <v>6497</v>
      </c>
      <c r="R43" s="101">
        <v>6393</v>
      </c>
      <c r="S43" s="102">
        <f t="shared" si="4"/>
        <v>-1.6007388025242375E-2</v>
      </c>
      <c r="T43" s="102">
        <f t="shared" si="5"/>
        <v>-2.963194011228909E-3</v>
      </c>
      <c r="U43" s="101">
        <f t="shared" si="6"/>
        <v>-104</v>
      </c>
      <c r="V43" s="101">
        <f t="shared" si="7"/>
        <v>-19</v>
      </c>
      <c r="W43" s="95">
        <f>R43/R43</f>
        <v>1</v>
      </c>
    </row>
    <row r="44" spans="2:23" x14ac:dyDescent="0.25">
      <c r="B44" s="96" t="s">
        <v>62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4517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0.74378226184889729</v>
      </c>
    </row>
    <row r="45" spans="2:23" x14ac:dyDescent="0.25">
      <c r="B45" s="99" t="s">
        <v>63</v>
      </c>
      <c r="C45" s="53">
        <v>0</v>
      </c>
      <c r="D45" s="53">
        <v>2173</v>
      </c>
      <c r="E45" s="53">
        <v>3692</v>
      </c>
      <c r="F45" s="53">
        <v>3635</v>
      </c>
      <c r="G45" s="53">
        <v>4002</v>
      </c>
      <c r="H45" s="53">
        <v>3694</v>
      </c>
      <c r="I45" s="100">
        <f t="shared" si="0"/>
        <v>-7.6961519240379861E-2</v>
      </c>
      <c r="J45" s="100">
        <f t="shared" si="1"/>
        <v>0.69995398067188219</v>
      </c>
      <c r="K45" s="53">
        <f t="shared" si="2"/>
        <v>-308</v>
      </c>
      <c r="L45" s="53">
        <f t="shared" si="3"/>
        <v>1521</v>
      </c>
      <c r="M45" s="100">
        <f>H45/H43</f>
        <v>0.56857010928120666</v>
      </c>
      <c r="N45" s="53">
        <v>3691</v>
      </c>
      <c r="O45" s="53">
        <v>3456</v>
      </c>
      <c r="P45" s="53">
        <v>3694</v>
      </c>
      <c r="Q45" s="53">
        <v>3694</v>
      </c>
      <c r="R45" s="53">
        <v>3694</v>
      </c>
      <c r="S45" s="100">
        <f t="shared" si="4"/>
        <v>0</v>
      </c>
      <c r="T45" s="100">
        <f t="shared" si="5"/>
        <v>8.127878623678253E-4</v>
      </c>
      <c r="U45" s="53">
        <f t="shared" si="6"/>
        <v>0</v>
      </c>
      <c r="V45" s="53">
        <f t="shared" si="7"/>
        <v>3</v>
      </c>
      <c r="W45" s="100">
        <f>R45/R43</f>
        <v>0.57781949006726108</v>
      </c>
    </row>
    <row r="46" spans="2:23" x14ac:dyDescent="0.25">
      <c r="B46" s="99" t="s">
        <v>64</v>
      </c>
      <c r="C46" s="53">
        <v>0</v>
      </c>
      <c r="D46" s="53">
        <v>649</v>
      </c>
      <c r="E46" s="53">
        <v>1061</v>
      </c>
      <c r="F46" s="53">
        <v>1061</v>
      </c>
      <c r="G46" s="53">
        <v>1149</v>
      </c>
      <c r="H46" s="53">
        <v>1061</v>
      </c>
      <c r="I46" s="100">
        <f t="shared" si="0"/>
        <v>-7.6588337684943442E-2</v>
      </c>
      <c r="J46" s="100">
        <f t="shared" si="1"/>
        <v>0.6348228043143298</v>
      </c>
      <c r="K46" s="53">
        <f t="shared" si="2"/>
        <v>-88</v>
      </c>
      <c r="L46" s="53">
        <f t="shared" si="3"/>
        <v>412</v>
      </c>
      <c r="M46" s="100">
        <f>H46/H43</f>
        <v>0.16330614129598275</v>
      </c>
      <c r="N46" s="53">
        <v>1061</v>
      </c>
      <c r="O46" s="53">
        <v>1061</v>
      </c>
      <c r="P46" s="53">
        <v>1061</v>
      </c>
      <c r="Q46" s="53">
        <v>1061</v>
      </c>
      <c r="R46" s="53">
        <v>1061</v>
      </c>
      <c r="S46" s="100">
        <f t="shared" si="4"/>
        <v>0</v>
      </c>
      <c r="T46" s="100">
        <f t="shared" si="5"/>
        <v>0</v>
      </c>
      <c r="U46" s="53">
        <f t="shared" si="6"/>
        <v>0</v>
      </c>
      <c r="V46" s="53">
        <f t="shared" si="7"/>
        <v>0</v>
      </c>
      <c r="W46" s="100">
        <f>R46/R43</f>
        <v>0.16596277178163615</v>
      </c>
    </row>
    <row r="47" spans="2:23" x14ac:dyDescent="0.25">
      <c r="B47" s="96" t="s">
        <v>65</v>
      </c>
      <c r="C47" s="97">
        <v>1314</v>
      </c>
      <c r="D47" s="97">
        <v>1571</v>
      </c>
      <c r="E47" s="97">
        <v>1660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1660</v>
      </c>
      <c r="P47" s="97">
        <v>1660</v>
      </c>
      <c r="Q47" s="97">
        <v>1742</v>
      </c>
      <c r="R47" s="97">
        <v>1638</v>
      </c>
      <c r="S47" s="98">
        <f t="shared" si="4"/>
        <v>-5.9701492537313383E-2</v>
      </c>
      <c r="T47" s="98">
        <f t="shared" si="5"/>
        <v>-1.3253012048192736E-2</v>
      </c>
      <c r="U47" s="97">
        <f t="shared" si="6"/>
        <v>-104</v>
      </c>
      <c r="V47" s="97">
        <f t="shared" si="7"/>
        <v>-22</v>
      </c>
      <c r="W47" s="98">
        <f>R47/R43</f>
        <v>0.25621773815110277</v>
      </c>
    </row>
    <row r="48" spans="2:23" x14ac:dyDescent="0.25">
      <c r="B48" s="93" t="s">
        <v>55</v>
      </c>
      <c r="C48" s="101">
        <v>2158</v>
      </c>
      <c r="D48" s="101">
        <v>2862</v>
      </c>
      <c r="E48" s="101">
        <v>3212</v>
      </c>
      <c r="F48" s="101">
        <v>3072</v>
      </c>
      <c r="G48" s="101">
        <v>3320</v>
      </c>
      <c r="H48" s="101">
        <v>3105</v>
      </c>
      <c r="I48" s="102">
        <f t="shared" si="0"/>
        <v>-6.4759036144578341E-2</v>
      </c>
      <c r="J48" s="102">
        <f t="shared" si="1"/>
        <v>8.4905660377358583E-2</v>
      </c>
      <c r="K48" s="101">
        <f t="shared" si="2"/>
        <v>-215</v>
      </c>
      <c r="L48" s="101">
        <f t="shared" si="3"/>
        <v>243</v>
      </c>
      <c r="M48" s="95">
        <f>H48/H48</f>
        <v>1</v>
      </c>
      <c r="N48" s="101">
        <v>3075</v>
      </c>
      <c r="O48" s="101">
        <v>3081</v>
      </c>
      <c r="P48" s="101">
        <v>3082</v>
      </c>
      <c r="Q48" s="101">
        <v>3113</v>
      </c>
      <c r="R48" s="101">
        <v>3113</v>
      </c>
      <c r="S48" s="102">
        <f t="shared" si="4"/>
        <v>0</v>
      </c>
      <c r="T48" s="102">
        <f t="shared" si="5"/>
        <v>1.2357723577235857E-2</v>
      </c>
      <c r="U48" s="101">
        <f t="shared" si="6"/>
        <v>0</v>
      </c>
      <c r="V48" s="101">
        <f t="shared" si="7"/>
        <v>38</v>
      </c>
      <c r="W48" s="95">
        <f>R48/R48</f>
        <v>1</v>
      </c>
    </row>
    <row r="49" spans="2:23" x14ac:dyDescent="0.25">
      <c r="B49" s="96" t="s">
        <v>62</v>
      </c>
      <c r="C49" s="97">
        <v>2065</v>
      </c>
      <c r="D49" s="97">
        <v>2789</v>
      </c>
      <c r="E49" s="97">
        <v>3008</v>
      </c>
      <c r="F49" s="97">
        <v>2663</v>
      </c>
      <c r="G49" s="97">
        <v>2935</v>
      </c>
      <c r="H49" s="97">
        <v>2717</v>
      </c>
      <c r="I49" s="98">
        <f t="shared" si="0"/>
        <v>-7.4275979557069882E-2</v>
      </c>
      <c r="J49" s="98">
        <f t="shared" si="1"/>
        <v>-2.5815704553603491E-2</v>
      </c>
      <c r="K49" s="97">
        <f t="shared" si="2"/>
        <v>-218</v>
      </c>
      <c r="L49" s="97">
        <f t="shared" si="3"/>
        <v>-72</v>
      </c>
      <c r="M49" s="98">
        <f>H49/H48</f>
        <v>0.87504025764895332</v>
      </c>
      <c r="N49" s="97">
        <v>2871</v>
      </c>
      <c r="O49" s="97">
        <v>2667</v>
      </c>
      <c r="P49" s="97">
        <v>2694</v>
      </c>
      <c r="Q49" s="97">
        <v>2725</v>
      </c>
      <c r="R49" s="97">
        <v>2725</v>
      </c>
      <c r="S49" s="98">
        <f t="shared" si="4"/>
        <v>0</v>
      </c>
      <c r="T49" s="98">
        <f t="shared" si="5"/>
        <v>-5.0853361198188729E-2</v>
      </c>
      <c r="U49" s="97">
        <f t="shared" si="6"/>
        <v>0</v>
      </c>
      <c r="V49" s="97">
        <f t="shared" si="7"/>
        <v>-146</v>
      </c>
      <c r="W49" s="98">
        <f>R49/R48</f>
        <v>0.87536138772887895</v>
      </c>
    </row>
    <row r="50" spans="2:23" x14ac:dyDescent="0.25">
      <c r="B50" s="99" t="s">
        <v>63</v>
      </c>
      <c r="C50" s="53">
        <v>1643</v>
      </c>
      <c r="D50" s="53">
        <v>2193</v>
      </c>
      <c r="E50" s="53">
        <v>2189</v>
      </c>
      <c r="F50" s="53">
        <v>2050</v>
      </c>
      <c r="G50" s="53">
        <v>2224</v>
      </c>
      <c r="H50" s="53">
        <v>2053</v>
      </c>
      <c r="I50" s="100">
        <f t="shared" si="0"/>
        <v>-7.6888489208633115E-2</v>
      </c>
      <c r="J50" s="100">
        <f t="shared" si="1"/>
        <v>-6.3839489284085782E-2</v>
      </c>
      <c r="K50" s="53">
        <f t="shared" si="2"/>
        <v>-171</v>
      </c>
      <c r="L50" s="53">
        <f t="shared" si="3"/>
        <v>-140</v>
      </c>
      <c r="M50" s="100">
        <f>H50/H48</f>
        <v>0.66119162640901774</v>
      </c>
      <c r="N50" s="53">
        <v>2047</v>
      </c>
      <c r="O50" s="53">
        <v>2053</v>
      </c>
      <c r="P50" s="53">
        <v>2053</v>
      </c>
      <c r="Q50" s="53">
        <v>2053</v>
      </c>
      <c r="R50" s="53">
        <v>2053</v>
      </c>
      <c r="S50" s="100">
        <f t="shared" si="4"/>
        <v>0</v>
      </c>
      <c r="T50" s="100">
        <f t="shared" si="5"/>
        <v>2.9311187103078229E-3</v>
      </c>
      <c r="U50" s="53">
        <f t="shared" si="6"/>
        <v>0</v>
      </c>
      <c r="V50" s="53">
        <f t="shared" si="7"/>
        <v>6</v>
      </c>
      <c r="W50" s="100">
        <f>R50/R48</f>
        <v>0.65949245101188569</v>
      </c>
    </row>
    <row r="51" spans="2:23" x14ac:dyDescent="0.25">
      <c r="B51" s="99" t="s">
        <v>64</v>
      </c>
      <c r="C51" s="53">
        <v>422</v>
      </c>
      <c r="D51" s="53">
        <v>596</v>
      </c>
      <c r="E51" s="53">
        <v>819</v>
      </c>
      <c r="F51" s="53">
        <v>613</v>
      </c>
      <c r="G51" s="53">
        <v>711</v>
      </c>
      <c r="H51" s="53">
        <v>664</v>
      </c>
      <c r="I51" s="100">
        <f t="shared" si="0"/>
        <v>-6.6104078762306617E-2</v>
      </c>
      <c r="J51" s="100">
        <f t="shared" si="1"/>
        <v>0.11409395973154357</v>
      </c>
      <c r="K51" s="53">
        <f t="shared" si="2"/>
        <v>-47</v>
      </c>
      <c r="L51" s="53">
        <f t="shared" si="3"/>
        <v>68</v>
      </c>
      <c r="M51" s="100">
        <f>H51/H48</f>
        <v>0.21384863123993558</v>
      </c>
      <c r="N51" s="53">
        <v>824</v>
      </c>
      <c r="O51" s="53">
        <v>614</v>
      </c>
      <c r="P51" s="53">
        <v>641</v>
      </c>
      <c r="Q51" s="53">
        <v>672</v>
      </c>
      <c r="R51" s="53">
        <v>672</v>
      </c>
      <c r="S51" s="100">
        <f t="shared" si="4"/>
        <v>0</v>
      </c>
      <c r="T51" s="100">
        <f t="shared" si="5"/>
        <v>-0.18446601941747576</v>
      </c>
      <c r="U51" s="53">
        <f t="shared" si="6"/>
        <v>0</v>
      </c>
      <c r="V51" s="53">
        <f t="shared" si="7"/>
        <v>-152</v>
      </c>
      <c r="W51" s="100">
        <f>R51/R48</f>
        <v>0.21586893671699325</v>
      </c>
    </row>
    <row r="52" spans="2:23" x14ac:dyDescent="0.25">
      <c r="B52" s="96" t="s">
        <v>65</v>
      </c>
      <c r="C52" s="97">
        <v>460</v>
      </c>
      <c r="D52" s="97">
        <v>774</v>
      </c>
      <c r="E52" s="97">
        <v>904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0.35040257648953299</v>
      </c>
      <c r="N52" s="97">
        <v>904</v>
      </c>
      <c r="O52" s="97">
        <v>1114</v>
      </c>
      <c r="P52" s="97">
        <v>1088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CAE4-D909-420D-B044-33EF6A1C7DB2}">
  <sheetPr>
    <tabColor rgb="FF92D050"/>
  </sheetPr>
  <dimension ref="A1:S55"/>
  <sheetViews>
    <sheetView showGridLines="0" zoomScaleNormal="100" workbookViewId="0">
      <selection activeCell="D25" sqref="D25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1:19" ht="42.75" customHeight="1" x14ac:dyDescent="0.25"/>
    <row r="3" spans="1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1:19" ht="15.75" thickBot="1" x14ac:dyDescent="0.3">
      <c r="B5" s="87"/>
      <c r="C5" s="297" t="s">
        <v>66</v>
      </c>
      <c r="D5" s="297"/>
      <c r="E5" s="297"/>
      <c r="F5" s="297"/>
      <c r="G5" s="297"/>
      <c r="H5" s="297"/>
      <c r="I5" s="88"/>
      <c r="J5" s="88"/>
      <c r="K5" s="89"/>
      <c r="L5" s="298" t="s">
        <v>67</v>
      </c>
      <c r="M5" s="298"/>
      <c r="N5" s="298"/>
      <c r="O5" s="298"/>
      <c r="P5" s="298"/>
      <c r="Q5" s="88"/>
      <c r="R5" s="88"/>
      <c r="S5" s="89"/>
    </row>
    <row r="6" spans="1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236</v>
      </c>
      <c r="M6" s="92" t="s">
        <v>237</v>
      </c>
      <c r="N6" s="92" t="s">
        <v>238</v>
      </c>
      <c r="O6" s="92" t="s">
        <v>239</v>
      </c>
      <c r="P6" s="92" t="s">
        <v>240</v>
      </c>
      <c r="Q6" s="91" t="str">
        <f>CONCATENATE("var. ",RIGHT(P6,2),"/",RIGHT(O6,2))</f>
        <v>var. 26/25</v>
      </c>
      <c r="R6" s="91" t="str">
        <f>CONCATENATE("dif. ",RIGHT(P6,2),"/",RIGHT(O6,2))</f>
        <v>dif. 26/25</v>
      </c>
      <c r="S6" s="89" t="str">
        <f>CONCATENATE("cuota/ total isla ",RIGHT(P6,2))</f>
        <v>cuota/ total isla 26</v>
      </c>
    </row>
    <row r="7" spans="1:19" x14ac:dyDescent="0.25">
      <c r="B7" s="93" t="s">
        <v>45</v>
      </c>
      <c r="C7" s="94">
        <v>173</v>
      </c>
      <c r="D7" s="94">
        <v>195</v>
      </c>
      <c r="E7" s="94">
        <v>293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867</v>
      </c>
      <c r="M7" s="94">
        <v>906</v>
      </c>
      <c r="N7" s="94">
        <v>948</v>
      </c>
      <c r="O7" s="94">
        <v>954</v>
      </c>
      <c r="P7" s="94">
        <v>990</v>
      </c>
      <c r="Q7" s="95">
        <f t="shared" ref="Q7:Q52" si="0">IFERROR(P7/O7-1,"-")</f>
        <v>3.7735849056603765E-2</v>
      </c>
      <c r="R7" s="94">
        <f t="shared" ref="R7:R52" si="1">IFERROR(P7-O7,"-")</f>
        <v>36</v>
      </c>
      <c r="S7" s="95">
        <f>P7/P7</f>
        <v>1</v>
      </c>
    </row>
    <row r="8" spans="1:19" x14ac:dyDescent="0.25">
      <c r="A8" s="1"/>
      <c r="B8" s="96" t="s">
        <v>62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191</v>
      </c>
      <c r="M8" s="97">
        <v>194</v>
      </c>
      <c r="N8" s="97">
        <v>209</v>
      </c>
      <c r="O8" s="97">
        <v>208</v>
      </c>
      <c r="P8" s="97">
        <v>218</v>
      </c>
      <c r="Q8" s="98">
        <f t="shared" si="0"/>
        <v>4.8076923076923128E-2</v>
      </c>
      <c r="R8" s="97">
        <f t="shared" si="1"/>
        <v>10</v>
      </c>
      <c r="S8" s="98">
        <f>P8/P7</f>
        <v>0.2202020202020202</v>
      </c>
    </row>
    <row r="9" spans="1:19" x14ac:dyDescent="0.25">
      <c r="A9" s="108" t="s">
        <v>68</v>
      </c>
      <c r="B9" s="99" t="s">
        <v>63</v>
      </c>
      <c r="C9" s="53">
        <v>63</v>
      </c>
      <c r="D9" s="53">
        <v>84</v>
      </c>
      <c r="E9" s="53">
        <v>128</v>
      </c>
      <c r="F9" s="53">
        <v>131</v>
      </c>
      <c r="G9" s="53">
        <v>147</v>
      </c>
      <c r="H9" s="53">
        <v>137</v>
      </c>
      <c r="I9" s="100">
        <f t="shared" si="2"/>
        <v>-6.8027210884353706E-2</v>
      </c>
      <c r="J9" s="53">
        <f t="shared" si="3"/>
        <v>-10</v>
      </c>
      <c r="K9" s="100">
        <f>H9/H7</f>
        <v>0.4228395061728395</v>
      </c>
      <c r="L9" s="53">
        <v>126</v>
      </c>
      <c r="M9" s="53">
        <v>129</v>
      </c>
      <c r="N9" s="53">
        <v>135</v>
      </c>
      <c r="O9" s="53">
        <v>134</v>
      </c>
      <c r="P9" s="53">
        <v>141</v>
      </c>
      <c r="Q9" s="100">
        <f t="shared" si="0"/>
        <v>5.2238805970149294E-2</v>
      </c>
      <c r="R9" s="53">
        <f t="shared" si="1"/>
        <v>7</v>
      </c>
      <c r="S9" s="100">
        <f>P9/P7</f>
        <v>0.14242424242424243</v>
      </c>
    </row>
    <row r="10" spans="1:19" x14ac:dyDescent="0.25">
      <c r="A10" s="108" t="s">
        <v>69</v>
      </c>
      <c r="B10" s="99" t="s">
        <v>70</v>
      </c>
      <c r="C10" s="53">
        <v>41</v>
      </c>
      <c r="D10" s="53">
        <v>40</v>
      </c>
      <c r="E10" s="53">
        <v>65</v>
      </c>
      <c r="F10" s="53">
        <v>68</v>
      </c>
      <c r="G10" s="53">
        <v>81</v>
      </c>
      <c r="H10" s="53">
        <v>75</v>
      </c>
      <c r="I10" s="100">
        <f t="shared" si="2"/>
        <v>-7.407407407407407E-2</v>
      </c>
      <c r="J10" s="53">
        <f t="shared" si="3"/>
        <v>-6</v>
      </c>
      <c r="K10" s="100">
        <f>H10/H7</f>
        <v>0.23148148148148148</v>
      </c>
      <c r="L10" s="53">
        <v>65</v>
      </c>
      <c r="M10" s="53">
        <v>65</v>
      </c>
      <c r="N10" s="53">
        <v>74</v>
      </c>
      <c r="O10" s="53">
        <v>74</v>
      </c>
      <c r="P10" s="53">
        <v>77</v>
      </c>
      <c r="Q10" s="100">
        <f t="shared" si="0"/>
        <v>4.0540540540540571E-2</v>
      </c>
      <c r="R10" s="53">
        <f t="shared" si="1"/>
        <v>3</v>
      </c>
      <c r="S10" s="100">
        <f>P10/P7</f>
        <v>7.7777777777777779E-2</v>
      </c>
    </row>
    <row r="11" spans="1:19" x14ac:dyDescent="0.25">
      <c r="A11" s="1"/>
      <c r="B11" s="96" t="s">
        <v>65</v>
      </c>
      <c r="C11" s="97">
        <v>70</v>
      </c>
      <c r="D11" s="97">
        <v>71</v>
      </c>
      <c r="E11" s="97">
        <v>100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98</v>
      </c>
      <c r="M11" s="97">
        <v>108</v>
      </c>
      <c r="N11" s="97">
        <v>107</v>
      </c>
      <c r="O11" s="97">
        <v>110</v>
      </c>
      <c r="P11" s="97">
        <v>112</v>
      </c>
      <c r="Q11" s="98">
        <f t="shared" si="0"/>
        <v>1.8181818181818077E-2</v>
      </c>
      <c r="R11" s="97">
        <f t="shared" si="1"/>
        <v>2</v>
      </c>
      <c r="S11" s="98">
        <f>P11/P7</f>
        <v>0.11313131313131314</v>
      </c>
    </row>
    <row r="12" spans="1:19" x14ac:dyDescent="0.25">
      <c r="A12" s="1"/>
      <c r="B12" s="93" t="s">
        <v>46</v>
      </c>
      <c r="C12" s="101">
        <v>49</v>
      </c>
      <c r="D12" s="101">
        <v>57</v>
      </c>
      <c r="E12" s="101">
        <v>84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84</v>
      </c>
      <c r="M12" s="101">
        <v>90</v>
      </c>
      <c r="N12" s="101">
        <v>93</v>
      </c>
      <c r="O12" s="101">
        <v>89</v>
      </c>
      <c r="P12" s="101">
        <v>95</v>
      </c>
      <c r="Q12" s="102">
        <f t="shared" si="0"/>
        <v>6.7415730337078594E-2</v>
      </c>
      <c r="R12" s="101">
        <f t="shared" si="1"/>
        <v>6</v>
      </c>
      <c r="S12" s="95">
        <f>P12/P12</f>
        <v>1</v>
      </c>
    </row>
    <row r="13" spans="1:19" ht="15" customHeight="1" x14ac:dyDescent="0.25">
      <c r="A13" s="1"/>
      <c r="B13" s="96" t="s">
        <v>62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60</v>
      </c>
      <c r="M13" s="97">
        <v>61</v>
      </c>
      <c r="N13" s="97">
        <v>62</v>
      </c>
      <c r="O13" s="97">
        <v>58</v>
      </c>
      <c r="P13" s="97">
        <v>63</v>
      </c>
      <c r="Q13" s="98">
        <f t="shared" si="0"/>
        <v>8.6206896551724199E-2</v>
      </c>
      <c r="R13" s="97">
        <f t="shared" si="1"/>
        <v>5</v>
      </c>
      <c r="S13" s="98">
        <f>P13/P12</f>
        <v>0.66315789473684206</v>
      </c>
    </row>
    <row r="14" spans="1:19" x14ac:dyDescent="0.25">
      <c r="A14" s="108" t="s">
        <v>68</v>
      </c>
      <c r="B14" s="99" t="s">
        <v>63</v>
      </c>
      <c r="C14" s="53">
        <v>25</v>
      </c>
      <c r="D14" s="53">
        <v>33</v>
      </c>
      <c r="E14" s="53">
        <v>48</v>
      </c>
      <c r="F14" s="53">
        <v>50</v>
      </c>
      <c r="G14" s="53">
        <v>56</v>
      </c>
      <c r="H14" s="53">
        <v>50</v>
      </c>
      <c r="I14" s="100">
        <f t="shared" si="2"/>
        <v>-0.1071428571428571</v>
      </c>
      <c r="J14" s="53">
        <f t="shared" si="3"/>
        <v>-6</v>
      </c>
      <c r="K14" s="100">
        <f>H14/H12</f>
        <v>0.5376344086021505</v>
      </c>
      <c r="L14" s="53">
        <v>48</v>
      </c>
      <c r="M14" s="53">
        <v>50</v>
      </c>
      <c r="N14" s="53">
        <v>51</v>
      </c>
      <c r="O14" s="53">
        <v>47</v>
      </c>
      <c r="P14" s="53">
        <v>52</v>
      </c>
      <c r="Q14" s="100">
        <f t="shared" si="0"/>
        <v>0.1063829787234043</v>
      </c>
      <c r="R14" s="53">
        <f t="shared" si="1"/>
        <v>5</v>
      </c>
      <c r="S14" s="100">
        <f>P14/P12</f>
        <v>0.54736842105263162</v>
      </c>
    </row>
    <row r="15" spans="1:19" x14ac:dyDescent="0.25">
      <c r="A15" s="108" t="s">
        <v>69</v>
      </c>
      <c r="B15" s="99" t="s">
        <v>70</v>
      </c>
      <c r="C15" s="53">
        <v>6</v>
      </c>
      <c r="D15" s="53">
        <v>7</v>
      </c>
      <c r="E15" s="53">
        <v>12</v>
      </c>
      <c r="F15" s="53">
        <v>11</v>
      </c>
      <c r="G15" s="53">
        <v>12</v>
      </c>
      <c r="H15" s="53">
        <v>11</v>
      </c>
      <c r="I15" s="100">
        <f t="shared" si="2"/>
        <v>-8.333333333333337E-2</v>
      </c>
      <c r="J15" s="53">
        <f t="shared" si="3"/>
        <v>-1</v>
      </c>
      <c r="K15" s="100">
        <f>H15/H12</f>
        <v>0.11827956989247312</v>
      </c>
      <c r="L15" s="53">
        <v>12</v>
      </c>
      <c r="M15" s="53">
        <v>11</v>
      </c>
      <c r="N15" s="53">
        <v>11</v>
      </c>
      <c r="O15" s="53">
        <v>11</v>
      </c>
      <c r="P15" s="53">
        <v>11</v>
      </c>
      <c r="Q15" s="100">
        <f t="shared" si="0"/>
        <v>0</v>
      </c>
      <c r="R15" s="53">
        <f t="shared" si="1"/>
        <v>0</v>
      </c>
      <c r="S15" s="100">
        <f>P15/P12</f>
        <v>0.11578947368421053</v>
      </c>
    </row>
    <row r="16" spans="1:19" x14ac:dyDescent="0.25">
      <c r="A16" s="1"/>
      <c r="B16" s="96" t="s">
        <v>65</v>
      </c>
      <c r="C16" s="97">
        <v>18</v>
      </c>
      <c r="D16" s="97">
        <v>17</v>
      </c>
      <c r="E16" s="97">
        <v>24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24</v>
      </c>
      <c r="M16" s="97">
        <v>29</v>
      </c>
      <c r="N16" s="97">
        <v>31</v>
      </c>
      <c r="O16" s="97">
        <v>31</v>
      </c>
      <c r="P16" s="97">
        <v>32</v>
      </c>
      <c r="Q16" s="98">
        <f t="shared" si="0"/>
        <v>3.2258064516129004E-2</v>
      </c>
      <c r="R16" s="97">
        <f t="shared" si="1"/>
        <v>1</v>
      </c>
      <c r="S16" s="98">
        <f>P16/P12</f>
        <v>0.33684210526315789</v>
      </c>
    </row>
    <row r="17" spans="1:19" x14ac:dyDescent="0.25">
      <c r="A17" s="1"/>
      <c r="B17" s="93" t="s">
        <v>54</v>
      </c>
      <c r="C17" s="101">
        <v>9</v>
      </c>
      <c r="D17" s="101">
        <v>11</v>
      </c>
      <c r="E17" s="101">
        <v>14</v>
      </c>
      <c r="F17" s="101">
        <v>14</v>
      </c>
      <c r="G17" s="101">
        <v>15</v>
      </c>
      <c r="H17" s="101">
        <v>15</v>
      </c>
      <c r="I17" s="102">
        <f t="shared" si="2"/>
        <v>0</v>
      </c>
      <c r="J17" s="101">
        <f t="shared" si="3"/>
        <v>0</v>
      </c>
      <c r="K17" s="95">
        <f>H17/H17</f>
        <v>1</v>
      </c>
      <c r="L17" s="101">
        <v>14</v>
      </c>
      <c r="M17" s="101">
        <v>13</v>
      </c>
      <c r="N17" s="101">
        <v>14</v>
      </c>
      <c r="O17" s="101">
        <v>15</v>
      </c>
      <c r="P17" s="101">
        <v>15</v>
      </c>
      <c r="Q17" s="102">
        <f t="shared" si="0"/>
        <v>0</v>
      </c>
      <c r="R17" s="101">
        <f t="shared" si="1"/>
        <v>0</v>
      </c>
      <c r="S17" s="95">
        <f>P17/P17</f>
        <v>1</v>
      </c>
    </row>
    <row r="18" spans="1:19" x14ac:dyDescent="0.25">
      <c r="A18" s="1"/>
      <c r="B18" s="96" t="s">
        <v>62</v>
      </c>
      <c r="C18" s="97">
        <v>4</v>
      </c>
      <c r="D18" s="97">
        <v>5</v>
      </c>
      <c r="E18" s="97">
        <v>8</v>
      </c>
      <c r="F18" s="97">
        <v>8</v>
      </c>
      <c r="G18" s="97">
        <v>9</v>
      </c>
      <c r="H18" s="97">
        <v>8</v>
      </c>
      <c r="I18" s="98">
        <f t="shared" si="2"/>
        <v>-0.11111111111111116</v>
      </c>
      <c r="J18" s="97">
        <f t="shared" si="3"/>
        <v>-1</v>
      </c>
      <c r="K18" s="98">
        <f>H18/H17</f>
        <v>0.53333333333333333</v>
      </c>
      <c r="L18" s="97">
        <v>8</v>
      </c>
      <c r="M18" s="97">
        <v>7</v>
      </c>
      <c r="N18" s="97">
        <v>8</v>
      </c>
      <c r="O18" s="97">
        <v>8</v>
      </c>
      <c r="P18" s="97">
        <v>8</v>
      </c>
      <c r="Q18" s="98">
        <f t="shared" si="0"/>
        <v>0</v>
      </c>
      <c r="R18" s="97">
        <f t="shared" si="1"/>
        <v>0</v>
      </c>
      <c r="S18" s="98">
        <f>P18/P17</f>
        <v>0.53333333333333333</v>
      </c>
    </row>
    <row r="19" spans="1:19" x14ac:dyDescent="0.25">
      <c r="A19" s="108" t="s">
        <v>68</v>
      </c>
      <c r="B19" s="99" t="s">
        <v>63</v>
      </c>
      <c r="C19" s="53">
        <v>0</v>
      </c>
      <c r="D19" s="53">
        <v>4</v>
      </c>
      <c r="E19" s="53">
        <v>6</v>
      </c>
      <c r="F19" s="53">
        <v>6</v>
      </c>
      <c r="G19" s="53">
        <v>7</v>
      </c>
      <c r="H19" s="53">
        <v>6</v>
      </c>
      <c r="I19" s="100">
        <f t="shared" si="2"/>
        <v>-0.1428571428571429</v>
      </c>
      <c r="J19" s="53">
        <f t="shared" si="3"/>
        <v>-1</v>
      </c>
      <c r="K19" s="100">
        <f>H19/H17</f>
        <v>0.4</v>
      </c>
      <c r="L19" s="53">
        <v>6</v>
      </c>
      <c r="M19" s="53">
        <v>5</v>
      </c>
      <c r="N19" s="53">
        <v>6</v>
      </c>
      <c r="O19" s="53">
        <v>6</v>
      </c>
      <c r="P19" s="53">
        <v>6</v>
      </c>
      <c r="Q19" s="100">
        <f t="shared" si="0"/>
        <v>0</v>
      </c>
      <c r="R19" s="53">
        <f t="shared" si="1"/>
        <v>0</v>
      </c>
      <c r="S19" s="100">
        <f>P19/P17</f>
        <v>0.4</v>
      </c>
    </row>
    <row r="20" spans="1:19" x14ac:dyDescent="0.25">
      <c r="A20" s="108" t="s">
        <v>69</v>
      </c>
      <c r="B20" s="99" t="s">
        <v>70</v>
      </c>
      <c r="C20" s="53">
        <v>0</v>
      </c>
      <c r="D20" s="53">
        <v>2</v>
      </c>
      <c r="E20" s="53">
        <v>2</v>
      </c>
      <c r="F20" s="53">
        <v>2</v>
      </c>
      <c r="G20" s="53">
        <v>2</v>
      </c>
      <c r="H20" s="53">
        <v>2</v>
      </c>
      <c r="I20" s="100">
        <f t="shared" si="2"/>
        <v>0</v>
      </c>
      <c r="J20" s="53">
        <f t="shared" si="3"/>
        <v>0</v>
      </c>
      <c r="K20" s="100">
        <f>H20/H17</f>
        <v>0.13333333333333333</v>
      </c>
      <c r="L20" s="53">
        <v>2</v>
      </c>
      <c r="M20" s="53">
        <v>2</v>
      </c>
      <c r="N20" s="53">
        <v>2</v>
      </c>
      <c r="O20" s="53">
        <v>2</v>
      </c>
      <c r="P20" s="53">
        <v>2</v>
      </c>
      <c r="Q20" s="100">
        <f t="shared" si="0"/>
        <v>0</v>
      </c>
      <c r="R20" s="53">
        <f t="shared" si="1"/>
        <v>0</v>
      </c>
      <c r="S20" s="100">
        <f>P20/P17</f>
        <v>0.13333333333333333</v>
      </c>
    </row>
    <row r="21" spans="1:19" x14ac:dyDescent="0.25">
      <c r="A21" s="1"/>
      <c r="B21" s="96" t="s">
        <v>65</v>
      </c>
      <c r="C21" s="97">
        <v>5</v>
      </c>
      <c r="D21" s="97">
        <v>6</v>
      </c>
      <c r="E21" s="97">
        <v>6</v>
      </c>
      <c r="F21" s="97">
        <v>6</v>
      </c>
      <c r="G21" s="97">
        <v>6</v>
      </c>
      <c r="H21" s="97">
        <v>7</v>
      </c>
      <c r="I21" s="98">
        <f t="shared" si="2"/>
        <v>0.16666666666666674</v>
      </c>
      <c r="J21" s="97">
        <f t="shared" si="3"/>
        <v>1</v>
      </c>
      <c r="K21" s="98">
        <f>H21/H17</f>
        <v>0.46666666666666667</v>
      </c>
      <c r="L21" s="97">
        <v>6</v>
      </c>
      <c r="M21" s="97">
        <v>6</v>
      </c>
      <c r="N21" s="97">
        <v>6</v>
      </c>
      <c r="O21" s="97">
        <v>7</v>
      </c>
      <c r="P21" s="97">
        <v>7</v>
      </c>
      <c r="Q21" s="98">
        <f t="shared" si="0"/>
        <v>0</v>
      </c>
      <c r="R21" s="97">
        <f t="shared" si="1"/>
        <v>0</v>
      </c>
      <c r="S21" s="98">
        <f>P21/P17</f>
        <v>0.46666666666666667</v>
      </c>
    </row>
    <row r="22" spans="1:19" x14ac:dyDescent="0.25">
      <c r="A22" s="1"/>
      <c r="B22" s="93" t="s">
        <v>48</v>
      </c>
      <c r="C22" s="101">
        <v>4</v>
      </c>
      <c r="D22" s="101">
        <v>4</v>
      </c>
      <c r="E22" s="101">
        <v>5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5</v>
      </c>
      <c r="M22" s="101">
        <v>7</v>
      </c>
      <c r="N22" s="101">
        <v>7</v>
      </c>
      <c r="O22" s="101">
        <v>8</v>
      </c>
      <c r="P22" s="101">
        <v>8</v>
      </c>
      <c r="Q22" s="102">
        <f t="shared" si="0"/>
        <v>0</v>
      </c>
      <c r="R22" s="101">
        <f t="shared" si="1"/>
        <v>0</v>
      </c>
      <c r="S22" s="102">
        <f>P22/P22</f>
        <v>1</v>
      </c>
    </row>
    <row r="23" spans="1:19" x14ac:dyDescent="0.25">
      <c r="A23" s="1"/>
      <c r="B23" s="96" t="s">
        <v>62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5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1:19" x14ac:dyDescent="0.25">
      <c r="A24" s="1"/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1:19" x14ac:dyDescent="0.25">
      <c r="A25" s="1"/>
      <c r="B25" s="93" t="s">
        <v>49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4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1:19" x14ac:dyDescent="0.25">
      <c r="A26" s="1"/>
      <c r="B26" s="96" t="s">
        <v>62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3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1:19" x14ac:dyDescent="0.25">
      <c r="A27" s="108" t="s">
        <v>68</v>
      </c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2"/>
        <v>-</v>
      </c>
      <c r="J27" s="53">
        <f t="shared" si="3"/>
        <v>0</v>
      </c>
      <c r="K27" s="100">
        <f>H27/H25</f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100" t="str">
        <f t="shared" si="0"/>
        <v>-</v>
      </c>
      <c r="R27" s="53">
        <f t="shared" si="1"/>
        <v>0</v>
      </c>
      <c r="S27" s="100">
        <f>P27/P25</f>
        <v>0</v>
      </c>
    </row>
    <row r="28" spans="1:19" x14ac:dyDescent="0.25">
      <c r="A28" s="108" t="s">
        <v>69</v>
      </c>
      <c r="B28" s="99" t="s">
        <v>70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>H28/H25</f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100" t="str">
        <f t="shared" si="0"/>
        <v>-</v>
      </c>
      <c r="R28" s="53">
        <f t="shared" si="1"/>
        <v>0</v>
      </c>
      <c r="S28" s="100">
        <f>P28/P25</f>
        <v>0</v>
      </c>
    </row>
    <row r="29" spans="1:19" x14ac:dyDescent="0.25">
      <c r="A29" s="1"/>
      <c r="B29" s="93" t="s">
        <v>50</v>
      </c>
      <c r="C29" s="101">
        <v>33</v>
      </c>
      <c r="D29" s="101">
        <v>37</v>
      </c>
      <c r="E29" s="101">
        <v>59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58</v>
      </c>
      <c r="M29" s="101">
        <v>60</v>
      </c>
      <c r="N29" s="101">
        <v>64</v>
      </c>
      <c r="O29" s="101">
        <v>64</v>
      </c>
      <c r="P29" s="101">
        <v>68</v>
      </c>
      <c r="Q29" s="102">
        <f t="shared" si="0"/>
        <v>6.25E-2</v>
      </c>
      <c r="R29" s="101">
        <f t="shared" si="1"/>
        <v>4</v>
      </c>
      <c r="S29" s="95">
        <f>P29/P29</f>
        <v>1</v>
      </c>
    </row>
    <row r="30" spans="1:19" x14ac:dyDescent="0.25">
      <c r="A30" s="1"/>
      <c r="B30" s="96" t="s">
        <v>62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40</v>
      </c>
      <c r="M30" s="97">
        <v>41</v>
      </c>
      <c r="N30" s="97">
        <v>45</v>
      </c>
      <c r="O30" s="97">
        <v>45</v>
      </c>
      <c r="P30" s="97">
        <v>49</v>
      </c>
      <c r="Q30" s="98">
        <f t="shared" si="0"/>
        <v>8.8888888888888795E-2</v>
      </c>
      <c r="R30" s="97">
        <f t="shared" si="1"/>
        <v>4</v>
      </c>
      <c r="S30" s="98">
        <f>P30/P29</f>
        <v>0.72058823529411764</v>
      </c>
    </row>
    <row r="31" spans="1:19" x14ac:dyDescent="0.25">
      <c r="A31" s="108" t="s">
        <v>68</v>
      </c>
      <c r="B31" s="99" t="s">
        <v>63</v>
      </c>
      <c r="C31" s="53">
        <v>11</v>
      </c>
      <c r="D31" s="53">
        <v>14</v>
      </c>
      <c r="E31" s="53">
        <v>25</v>
      </c>
      <c r="F31" s="53">
        <v>26</v>
      </c>
      <c r="G31" s="53">
        <v>30</v>
      </c>
      <c r="H31" s="53">
        <v>29</v>
      </c>
      <c r="I31" s="100">
        <f t="shared" si="2"/>
        <v>-3.3333333333333326E-2</v>
      </c>
      <c r="J31" s="53">
        <f t="shared" si="3"/>
        <v>-1</v>
      </c>
      <c r="K31" s="100">
        <f>H31/H29</f>
        <v>0.44615384615384618</v>
      </c>
      <c r="L31" s="53">
        <v>24</v>
      </c>
      <c r="M31" s="53">
        <v>25</v>
      </c>
      <c r="N31" s="53">
        <v>28</v>
      </c>
      <c r="O31" s="53">
        <v>28</v>
      </c>
      <c r="P31" s="53">
        <v>30</v>
      </c>
      <c r="Q31" s="100">
        <f t="shared" si="0"/>
        <v>7.1428571428571397E-2</v>
      </c>
      <c r="R31" s="53">
        <f t="shared" si="1"/>
        <v>2</v>
      </c>
      <c r="S31" s="100">
        <f>P31/P29</f>
        <v>0.44117647058823528</v>
      </c>
    </row>
    <row r="32" spans="1:19" x14ac:dyDescent="0.25">
      <c r="A32" s="108" t="s">
        <v>69</v>
      </c>
      <c r="B32" s="99" t="s">
        <v>70</v>
      </c>
      <c r="C32" s="53">
        <v>10</v>
      </c>
      <c r="D32" s="53">
        <v>11</v>
      </c>
      <c r="E32" s="53">
        <v>16</v>
      </c>
      <c r="F32" s="53">
        <v>17</v>
      </c>
      <c r="G32" s="53">
        <v>18</v>
      </c>
      <c r="H32" s="53">
        <v>18</v>
      </c>
      <c r="I32" s="100">
        <f t="shared" si="2"/>
        <v>0</v>
      </c>
      <c r="J32" s="53">
        <f t="shared" si="3"/>
        <v>0</v>
      </c>
      <c r="K32" s="100">
        <f>H32/H29</f>
        <v>0.27692307692307694</v>
      </c>
      <c r="L32" s="53">
        <v>16</v>
      </c>
      <c r="M32" s="53">
        <v>16</v>
      </c>
      <c r="N32" s="53">
        <v>17</v>
      </c>
      <c r="O32" s="53">
        <v>17</v>
      </c>
      <c r="P32" s="53">
        <v>19</v>
      </c>
      <c r="Q32" s="100">
        <f t="shared" si="0"/>
        <v>0.11764705882352944</v>
      </c>
      <c r="R32" s="53">
        <f t="shared" si="1"/>
        <v>2</v>
      </c>
      <c r="S32" s="100">
        <f>P32/P29</f>
        <v>0.27941176470588236</v>
      </c>
    </row>
    <row r="33" spans="1:19" x14ac:dyDescent="0.25">
      <c r="A33" s="1"/>
      <c r="B33" s="96" t="s">
        <v>65</v>
      </c>
      <c r="C33" s="97">
        <v>12</v>
      </c>
      <c r="D33" s="97">
        <v>12</v>
      </c>
      <c r="E33" s="97">
        <v>18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18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0.27941176470588236</v>
      </c>
    </row>
    <row r="34" spans="1:19" x14ac:dyDescent="0.25">
      <c r="A34" s="1"/>
      <c r="B34" s="93" t="s">
        <v>51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5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1:19" x14ac:dyDescent="0.25">
      <c r="A35" s="1"/>
      <c r="B35" s="96" t="s">
        <v>62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5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1:19" x14ac:dyDescent="0.25">
      <c r="A36" s="1"/>
      <c r="B36" s="93" t="s">
        <v>52</v>
      </c>
      <c r="C36" s="101">
        <v>6</v>
      </c>
      <c r="D36" s="101">
        <v>7</v>
      </c>
      <c r="E36" s="101">
        <v>11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12</v>
      </c>
      <c r="N36" s="101">
        <v>12</v>
      </c>
      <c r="O36" s="101">
        <v>13</v>
      </c>
      <c r="P36" s="101">
        <v>13</v>
      </c>
      <c r="Q36" s="102">
        <f t="shared" si="0"/>
        <v>0</v>
      </c>
      <c r="R36" s="101">
        <f t="shared" si="1"/>
        <v>0</v>
      </c>
      <c r="S36" s="102">
        <f>P36/P36</f>
        <v>1</v>
      </c>
    </row>
    <row r="37" spans="1:19" x14ac:dyDescent="0.25">
      <c r="A37" s="1"/>
      <c r="B37" s="96" t="s">
        <v>62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7</v>
      </c>
      <c r="P37" s="97">
        <v>7</v>
      </c>
      <c r="Q37" s="98">
        <f t="shared" si="0"/>
        <v>0</v>
      </c>
      <c r="R37" s="97">
        <f t="shared" si="1"/>
        <v>0</v>
      </c>
      <c r="S37" s="98">
        <f>P37/P36</f>
        <v>0.53846153846153844</v>
      </c>
    </row>
    <row r="38" spans="1:19" x14ac:dyDescent="0.25">
      <c r="A38" s="1"/>
      <c r="B38" s="96" t="s">
        <v>65</v>
      </c>
      <c r="C38" s="97">
        <v>3</v>
      </c>
      <c r="D38" s="97">
        <v>3</v>
      </c>
      <c r="E38" s="97">
        <v>5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1:19" x14ac:dyDescent="0.25">
      <c r="A39" s="1"/>
      <c r="B39" s="93" t="s">
        <v>53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17</v>
      </c>
      <c r="M39" s="101">
        <v>19</v>
      </c>
      <c r="N39" s="101">
        <v>20</v>
      </c>
      <c r="O39" s="101">
        <v>20</v>
      </c>
      <c r="P39" s="101">
        <v>21</v>
      </c>
      <c r="Q39" s="102">
        <f t="shared" si="0"/>
        <v>5.0000000000000044E-2</v>
      </c>
      <c r="R39" s="101">
        <f t="shared" si="1"/>
        <v>1</v>
      </c>
      <c r="S39" s="95">
        <f>P39/P39</f>
        <v>1</v>
      </c>
    </row>
    <row r="40" spans="1:19" x14ac:dyDescent="0.25">
      <c r="A40" s="1"/>
      <c r="B40" s="96" t="s">
        <v>62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17</v>
      </c>
      <c r="M40" s="97">
        <v>19</v>
      </c>
      <c r="N40" s="97">
        <v>20</v>
      </c>
      <c r="O40" s="97">
        <v>20</v>
      </c>
      <c r="P40" s="97">
        <v>21</v>
      </c>
      <c r="Q40" s="98">
        <f t="shared" si="0"/>
        <v>5.0000000000000044E-2</v>
      </c>
      <c r="R40" s="97">
        <f t="shared" si="1"/>
        <v>1</v>
      </c>
      <c r="S40" s="98">
        <f>P40/P39</f>
        <v>1</v>
      </c>
    </row>
    <row r="41" spans="1:19" x14ac:dyDescent="0.25">
      <c r="A41" s="108" t="s">
        <v>68</v>
      </c>
      <c r="B41" s="99" t="s">
        <v>63</v>
      </c>
      <c r="C41" s="53">
        <v>4</v>
      </c>
      <c r="D41" s="53">
        <v>7</v>
      </c>
      <c r="E41" s="53">
        <v>7</v>
      </c>
      <c r="F41" s="53">
        <v>7</v>
      </c>
      <c r="G41" s="53">
        <v>8</v>
      </c>
      <c r="H41" s="53">
        <v>8</v>
      </c>
      <c r="I41" s="100">
        <f t="shared" si="2"/>
        <v>0</v>
      </c>
      <c r="J41" s="53">
        <f t="shared" si="3"/>
        <v>0</v>
      </c>
      <c r="K41" s="100">
        <f>H41/H39</f>
        <v>0.4</v>
      </c>
      <c r="L41" s="53">
        <v>7</v>
      </c>
      <c r="M41" s="53">
        <v>7</v>
      </c>
      <c r="N41" s="53">
        <v>7</v>
      </c>
      <c r="O41" s="53">
        <v>8</v>
      </c>
      <c r="P41" s="53">
        <v>9</v>
      </c>
      <c r="Q41" s="100">
        <f t="shared" si="0"/>
        <v>0.125</v>
      </c>
      <c r="R41" s="53">
        <f t="shared" si="1"/>
        <v>1</v>
      </c>
      <c r="S41" s="100">
        <f>P41/P39</f>
        <v>0.42857142857142855</v>
      </c>
    </row>
    <row r="42" spans="1:19" x14ac:dyDescent="0.25">
      <c r="A42" s="108" t="s">
        <v>69</v>
      </c>
      <c r="B42" s="99" t="s">
        <v>70</v>
      </c>
      <c r="C42" s="53">
        <v>7</v>
      </c>
      <c r="D42" s="53">
        <v>6</v>
      </c>
      <c r="E42" s="53">
        <v>10</v>
      </c>
      <c r="F42" s="53">
        <v>12</v>
      </c>
      <c r="G42" s="53">
        <v>14</v>
      </c>
      <c r="H42" s="53">
        <v>12</v>
      </c>
      <c r="I42" s="100">
        <f t="shared" si="2"/>
        <v>-0.1428571428571429</v>
      </c>
      <c r="J42" s="53">
        <f t="shared" si="3"/>
        <v>-2</v>
      </c>
      <c r="K42" s="100">
        <f>H42/H39</f>
        <v>0.6</v>
      </c>
      <c r="L42" s="53">
        <v>10</v>
      </c>
      <c r="M42" s="53">
        <v>12</v>
      </c>
      <c r="N42" s="53">
        <v>13</v>
      </c>
      <c r="O42" s="53">
        <v>12</v>
      </c>
      <c r="P42" s="53">
        <v>12</v>
      </c>
      <c r="Q42" s="100">
        <f t="shared" si="0"/>
        <v>0</v>
      </c>
      <c r="R42" s="53">
        <f t="shared" si="1"/>
        <v>0</v>
      </c>
      <c r="S42" s="100">
        <f>P42/P39</f>
        <v>0.5714285714285714</v>
      </c>
    </row>
    <row r="43" spans="1:19" x14ac:dyDescent="0.25">
      <c r="A43" s="1"/>
      <c r="B43" s="93" t="s">
        <v>54</v>
      </c>
      <c r="C43" s="101">
        <v>9</v>
      </c>
      <c r="D43" s="101">
        <v>11</v>
      </c>
      <c r="E43" s="101">
        <v>14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13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1:19" x14ac:dyDescent="0.25">
      <c r="A44" s="1"/>
      <c r="B44" s="96" t="s">
        <v>62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7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1:19" x14ac:dyDescent="0.25">
      <c r="A45" s="108" t="s">
        <v>68</v>
      </c>
      <c r="B45" s="99" t="s">
        <v>63</v>
      </c>
      <c r="C45" s="53">
        <v>0</v>
      </c>
      <c r="D45" s="53">
        <v>4</v>
      </c>
      <c r="E45" s="53">
        <v>6</v>
      </c>
      <c r="F45" s="53">
        <v>6</v>
      </c>
      <c r="G45" s="53">
        <v>7</v>
      </c>
      <c r="H45" s="53">
        <v>6</v>
      </c>
      <c r="I45" s="100">
        <f t="shared" si="2"/>
        <v>-0.1428571428571429</v>
      </c>
      <c r="J45" s="53">
        <f t="shared" si="3"/>
        <v>-1</v>
      </c>
      <c r="K45" s="100">
        <f>H45/H43</f>
        <v>0.4</v>
      </c>
      <c r="L45" s="53">
        <v>6</v>
      </c>
      <c r="M45" s="53">
        <v>5</v>
      </c>
      <c r="N45" s="53">
        <v>6</v>
      </c>
      <c r="O45" s="53">
        <v>6</v>
      </c>
      <c r="P45" s="53">
        <v>6</v>
      </c>
      <c r="Q45" s="100">
        <f t="shared" si="0"/>
        <v>0</v>
      </c>
      <c r="R45" s="53">
        <f t="shared" si="1"/>
        <v>0</v>
      </c>
      <c r="S45" s="100">
        <f>P45/P43</f>
        <v>0.4</v>
      </c>
    </row>
    <row r="46" spans="1:19" x14ac:dyDescent="0.25">
      <c r="A46" s="108" t="s">
        <v>69</v>
      </c>
      <c r="B46" s="99" t="s">
        <v>70</v>
      </c>
      <c r="C46" s="53">
        <v>0</v>
      </c>
      <c r="D46" s="53">
        <v>2</v>
      </c>
      <c r="E46" s="53">
        <v>2</v>
      </c>
      <c r="F46" s="53">
        <v>2</v>
      </c>
      <c r="G46" s="53">
        <v>2</v>
      </c>
      <c r="H46" s="53">
        <v>2</v>
      </c>
      <c r="I46" s="100">
        <f t="shared" si="2"/>
        <v>0</v>
      </c>
      <c r="J46" s="53">
        <f t="shared" si="3"/>
        <v>0</v>
      </c>
      <c r="K46" s="100">
        <f>H46/H43</f>
        <v>0.13333333333333333</v>
      </c>
      <c r="L46" s="53">
        <v>2</v>
      </c>
      <c r="M46" s="53">
        <v>2</v>
      </c>
      <c r="N46" s="53">
        <v>2</v>
      </c>
      <c r="O46" s="53">
        <v>2</v>
      </c>
      <c r="P46" s="53">
        <v>2</v>
      </c>
      <c r="Q46" s="100">
        <f t="shared" si="0"/>
        <v>0</v>
      </c>
      <c r="R46" s="53">
        <f t="shared" si="1"/>
        <v>0</v>
      </c>
      <c r="S46" s="100">
        <f>P46/P43</f>
        <v>0.13333333333333333</v>
      </c>
    </row>
    <row r="47" spans="1:19" x14ac:dyDescent="0.25">
      <c r="A47" s="1"/>
      <c r="B47" s="96" t="s">
        <v>65</v>
      </c>
      <c r="C47" s="97">
        <v>5</v>
      </c>
      <c r="D47" s="97">
        <v>6</v>
      </c>
      <c r="E47" s="97">
        <v>6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6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1:19" x14ac:dyDescent="0.25">
      <c r="A48" s="1"/>
      <c r="B48" s="93" t="s">
        <v>55</v>
      </c>
      <c r="C48" s="101">
        <v>11</v>
      </c>
      <c r="D48" s="101">
        <v>13</v>
      </c>
      <c r="E48" s="101">
        <v>16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16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1:19" x14ac:dyDescent="0.25">
      <c r="A49" s="1"/>
      <c r="B49" s="96" t="s">
        <v>62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13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1:19" x14ac:dyDescent="0.25">
      <c r="A50" s="108" t="s">
        <v>68</v>
      </c>
      <c r="B50" s="99" t="s">
        <v>63</v>
      </c>
      <c r="C50" s="53">
        <v>5</v>
      </c>
      <c r="D50" s="53">
        <v>8</v>
      </c>
      <c r="E50" s="53">
        <v>8</v>
      </c>
      <c r="F50" s="53">
        <v>8</v>
      </c>
      <c r="G50" s="53">
        <v>9</v>
      </c>
      <c r="H50" s="53">
        <v>8</v>
      </c>
      <c r="I50" s="100">
        <f t="shared" si="2"/>
        <v>-0.11111111111111116</v>
      </c>
      <c r="J50" s="53">
        <f t="shared" si="3"/>
        <v>-1</v>
      </c>
      <c r="K50" s="100">
        <f>H50/H48</f>
        <v>0.42105263157894735</v>
      </c>
      <c r="L50" s="53">
        <v>8</v>
      </c>
      <c r="M50" s="53">
        <v>8</v>
      </c>
      <c r="N50" s="53">
        <v>8</v>
      </c>
      <c r="O50" s="53">
        <v>8</v>
      </c>
      <c r="P50" s="53">
        <v>8</v>
      </c>
      <c r="Q50" s="100">
        <f t="shared" si="0"/>
        <v>0</v>
      </c>
      <c r="R50" s="53">
        <f t="shared" si="1"/>
        <v>0</v>
      </c>
      <c r="S50" s="100">
        <f>P50/P48</f>
        <v>0.42105263157894735</v>
      </c>
    </row>
    <row r="51" spans="1:19" x14ac:dyDescent="0.25">
      <c r="A51" s="108" t="s">
        <v>69</v>
      </c>
      <c r="B51" s="99" t="s">
        <v>70</v>
      </c>
      <c r="C51" s="53">
        <v>4</v>
      </c>
      <c r="D51" s="53">
        <v>4</v>
      </c>
      <c r="E51" s="53">
        <v>6</v>
      </c>
      <c r="F51" s="53">
        <v>5</v>
      </c>
      <c r="G51" s="53">
        <v>8</v>
      </c>
      <c r="H51" s="53">
        <v>8</v>
      </c>
      <c r="I51" s="100">
        <f t="shared" si="2"/>
        <v>0</v>
      </c>
      <c r="J51" s="53">
        <f t="shared" si="3"/>
        <v>0</v>
      </c>
      <c r="K51" s="100">
        <f>H51/H48</f>
        <v>0.42105263157894735</v>
      </c>
      <c r="L51" s="53">
        <v>6</v>
      </c>
      <c r="M51" s="53">
        <v>5</v>
      </c>
      <c r="N51" s="53">
        <v>7</v>
      </c>
      <c r="O51" s="53">
        <v>8</v>
      </c>
      <c r="P51" s="53">
        <v>8</v>
      </c>
      <c r="Q51" s="100">
        <f t="shared" si="0"/>
        <v>0</v>
      </c>
      <c r="R51" s="53">
        <f t="shared" si="1"/>
        <v>0</v>
      </c>
      <c r="S51" s="100">
        <f>P51/P48</f>
        <v>0.42105263157894735</v>
      </c>
    </row>
    <row r="52" spans="1:19" x14ac:dyDescent="0.25">
      <c r="A52" s="1"/>
      <c r="B52" s="96" t="s">
        <v>65</v>
      </c>
      <c r="C52" s="97">
        <v>2</v>
      </c>
      <c r="D52" s="97">
        <v>2</v>
      </c>
      <c r="E52" s="97">
        <v>3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4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1:19" ht="4.5" customHeight="1" x14ac:dyDescent="0.25">
      <c r="A53" s="1"/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1:19" x14ac:dyDescent="0.25">
      <c r="A54" s="1"/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1:19" x14ac:dyDescent="0.25">
      <c r="A55" s="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272E-69D4-4F46-A566-74BFB7E1095A}">
  <sheetPr>
    <tabColor theme="7"/>
  </sheetPr>
  <dimension ref="A4:A24"/>
  <sheetViews>
    <sheetView showGridLines="0" workbookViewId="0">
      <selection activeCell="D25" sqref="D2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7D60-5102-42ED-AFCE-3FB175335B25}">
  <sheetPr>
    <tabColor theme="7" tint="0.79998168889431442"/>
  </sheetPr>
  <dimension ref="A4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246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f>E7-1</f>
        <v>2022</v>
      </c>
      <c r="D7" s="302"/>
      <c r="E7" s="303">
        <f>G7-1</f>
        <v>2023</v>
      </c>
      <c r="F7" s="302"/>
      <c r="G7" s="303">
        <f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15598</v>
      </c>
      <c r="D9" s="118">
        <v>1.5065081150570463</v>
      </c>
      <c r="E9" s="117">
        <v>22490</v>
      </c>
      <c r="F9" s="118">
        <f t="shared" ref="F9:J21" si="0">IFERROR(E9/C9-1,"-")</f>
        <v>0.44185151942556744</v>
      </c>
      <c r="G9" s="117">
        <v>23190</v>
      </c>
      <c r="H9" s="118">
        <f t="shared" si="0"/>
        <v>3.1124944419742118E-2</v>
      </c>
      <c r="I9" s="117">
        <v>22528</v>
      </c>
      <c r="J9" s="118">
        <f t="shared" si="0"/>
        <v>-2.8546787408365693E-2</v>
      </c>
      <c r="K9" s="117">
        <v>23783</v>
      </c>
      <c r="L9" s="118">
        <f>IFERROR(K9/I9-1,"-")</f>
        <v>5.5708451704545414E-2</v>
      </c>
    </row>
    <row r="10" spans="1:13" x14ac:dyDescent="0.25">
      <c r="A10" s="1" t="s">
        <v>77</v>
      </c>
      <c r="B10" s="116" t="s">
        <v>78</v>
      </c>
      <c r="C10" s="117">
        <v>21666</v>
      </c>
      <c r="D10" s="118">
        <v>3.2192794547224928</v>
      </c>
      <c r="E10" s="117">
        <v>23086</v>
      </c>
      <c r="F10" s="118">
        <f t="shared" si="0"/>
        <v>6.5540478168559124E-2</v>
      </c>
      <c r="G10" s="117">
        <v>23921</v>
      </c>
      <c r="H10" s="118">
        <f t="shared" si="0"/>
        <v>3.6169106817985019E-2</v>
      </c>
      <c r="I10" s="117">
        <v>23285</v>
      </c>
      <c r="J10" s="118">
        <f t="shared" si="0"/>
        <v>-2.6587517244262338E-2</v>
      </c>
      <c r="K10" s="117">
        <v>21964</v>
      </c>
      <c r="L10" s="118">
        <f>IFERROR(K10/I10-1,"-")</f>
        <v>-5.6731801589005815E-2</v>
      </c>
    </row>
    <row r="11" spans="1:13" x14ac:dyDescent="0.25">
      <c r="A11" s="1" t="s">
        <v>79</v>
      </c>
      <c r="B11" s="116" t="s">
        <v>80</v>
      </c>
      <c r="C11" s="117">
        <v>22231</v>
      </c>
      <c r="D11" s="118">
        <v>3.1069647145760211</v>
      </c>
      <c r="E11" s="117">
        <v>21689</v>
      </c>
      <c r="F11" s="118">
        <f t="shared" si="0"/>
        <v>-2.4380369753947195E-2</v>
      </c>
      <c r="G11" s="117">
        <v>27356</v>
      </c>
      <c r="H11" s="118">
        <f t="shared" si="0"/>
        <v>0.26128452210798092</v>
      </c>
      <c r="I11" s="117">
        <v>24054</v>
      </c>
      <c r="J11" s="118">
        <f t="shared" si="0"/>
        <v>-0.12070478140078955</v>
      </c>
      <c r="K11" s="117">
        <v>23677</v>
      </c>
      <c r="L11" s="118">
        <f>IFERROR(K11/I11-1,"-")</f>
        <v>-1.5673068928244827E-2</v>
      </c>
    </row>
    <row r="12" spans="1:13" x14ac:dyDescent="0.25">
      <c r="A12" s="1" t="s">
        <v>81</v>
      </c>
      <c r="B12" s="116" t="s">
        <v>82</v>
      </c>
      <c r="C12" s="117">
        <v>23894</v>
      </c>
      <c r="D12" s="118">
        <v>2.6970447160761255</v>
      </c>
      <c r="E12" s="117">
        <v>23484</v>
      </c>
      <c r="F12" s="118">
        <f t="shared" si="0"/>
        <v>-1.715911944421189E-2</v>
      </c>
      <c r="G12" s="117">
        <v>22205</v>
      </c>
      <c r="H12" s="118">
        <f t="shared" si="0"/>
        <v>-5.4462612842786529E-2</v>
      </c>
      <c r="I12" s="117">
        <v>23503</v>
      </c>
      <c r="J12" s="118">
        <f t="shared" si="0"/>
        <v>5.845530285971634E-2</v>
      </c>
      <c r="K12" s="117">
        <v>23510</v>
      </c>
      <c r="L12" s="118">
        <f>IFERROR(K12/I12-1,"-")</f>
        <v>2.9783431902319357E-4</v>
      </c>
    </row>
    <row r="13" spans="1:13" x14ac:dyDescent="0.25">
      <c r="A13" s="1" t="s">
        <v>83</v>
      </c>
      <c r="B13" s="116" t="s">
        <v>84</v>
      </c>
      <c r="C13" s="117">
        <v>20251</v>
      </c>
      <c r="D13" s="118">
        <v>1.9680492452000586</v>
      </c>
      <c r="E13" s="117">
        <v>21547</v>
      </c>
      <c r="F13" s="118">
        <f t="shared" si="0"/>
        <v>6.3996839662238791E-2</v>
      </c>
      <c r="G13" s="117">
        <v>23449</v>
      </c>
      <c r="H13" s="118">
        <f t="shared" si="0"/>
        <v>8.8272149255116616E-2</v>
      </c>
      <c r="I13" s="117">
        <v>19536</v>
      </c>
      <c r="J13" s="118">
        <f t="shared" si="0"/>
        <v>-0.16687278775214298</v>
      </c>
      <c r="K13" s="117">
        <v>23254</v>
      </c>
      <c r="L13" s="118">
        <f>IFERROR(K13/I13-1,"-")</f>
        <v>0.19031531531531543</v>
      </c>
    </row>
    <row r="14" spans="1:13" x14ac:dyDescent="0.25">
      <c r="A14" s="1" t="s">
        <v>85</v>
      </c>
      <c r="B14" s="116" t="s">
        <v>86</v>
      </c>
      <c r="C14" s="117">
        <v>18886</v>
      </c>
      <c r="D14" s="118">
        <v>3.9673855865334033</v>
      </c>
      <c r="E14" s="117">
        <v>21065</v>
      </c>
      <c r="F14" s="118">
        <f t="shared" si="0"/>
        <v>0.11537646934237</v>
      </c>
      <c r="G14" s="117">
        <v>22841</v>
      </c>
      <c r="H14" s="118">
        <f t="shared" si="0"/>
        <v>8.4310467600284822E-2</v>
      </c>
      <c r="I14" s="117">
        <v>23159</v>
      </c>
      <c r="J14" s="118">
        <f t="shared" si="0"/>
        <v>1.3922332647432256E-2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23111</v>
      </c>
      <c r="D15" s="118">
        <v>1.2615715823466092</v>
      </c>
      <c r="E15" s="117">
        <v>26451</v>
      </c>
      <c r="F15" s="118">
        <f t="shared" si="0"/>
        <v>0.14451992557656523</v>
      </c>
      <c r="G15" s="117">
        <v>24893</v>
      </c>
      <c r="H15" s="118">
        <f t="shared" si="0"/>
        <v>-5.8901364787720678E-2</v>
      </c>
      <c r="I15" s="117">
        <v>27952</v>
      </c>
      <c r="J15" s="118">
        <f t="shared" si="0"/>
        <v>0.12288595187402085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24659</v>
      </c>
      <c r="D16" s="118">
        <v>0.35199298207138541</v>
      </c>
      <c r="E16" s="117">
        <v>25495</v>
      </c>
      <c r="F16" s="118">
        <f t="shared" si="0"/>
        <v>3.3902429133379375E-2</v>
      </c>
      <c r="G16" s="117">
        <v>25319</v>
      </c>
      <c r="H16" s="118">
        <f t="shared" si="0"/>
        <v>-6.9033143753677306E-3</v>
      </c>
      <c r="I16" s="117">
        <v>25459</v>
      </c>
      <c r="J16" s="118">
        <f t="shared" si="0"/>
        <v>5.5294442908486729E-3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20130</v>
      </c>
      <c r="D17" s="118">
        <v>0.31853016309687554</v>
      </c>
      <c r="E17" s="117">
        <v>22106</v>
      </c>
      <c r="F17" s="118">
        <f t="shared" si="0"/>
        <v>9.8161947342275235E-2</v>
      </c>
      <c r="G17" s="117">
        <v>21182</v>
      </c>
      <c r="H17" s="118">
        <f t="shared" si="0"/>
        <v>-4.1798606713109532E-2</v>
      </c>
      <c r="I17" s="117">
        <v>24257</v>
      </c>
      <c r="J17" s="118">
        <f t="shared" si="0"/>
        <v>0.14517042772165056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22327</v>
      </c>
      <c r="D18" s="118">
        <v>-3.5133967156439017E-2</v>
      </c>
      <c r="E18" s="117">
        <v>25007</v>
      </c>
      <c r="F18" s="118">
        <f t="shared" si="0"/>
        <v>0.12003403950373981</v>
      </c>
      <c r="G18" s="117">
        <v>27341</v>
      </c>
      <c r="H18" s="118">
        <f t="shared" si="0"/>
        <v>9.3333866517375075E-2</v>
      </c>
      <c r="I18" s="117">
        <v>26482</v>
      </c>
      <c r="J18" s="118">
        <f t="shared" si="0"/>
        <v>-3.1418016897699408E-2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21079</v>
      </c>
      <c r="D19" s="118">
        <v>6.2556709345700234E-2</v>
      </c>
      <c r="E19" s="117">
        <v>24207</v>
      </c>
      <c r="F19" s="118">
        <f t="shared" si="0"/>
        <v>0.14839413634422893</v>
      </c>
      <c r="G19" s="117">
        <v>23363</v>
      </c>
      <c r="H19" s="118">
        <f t="shared" si="0"/>
        <v>-3.4865947866319691E-2</v>
      </c>
      <c r="I19" s="117">
        <v>23375</v>
      </c>
      <c r="J19" s="118">
        <f t="shared" si="0"/>
        <v>5.1363266703763344E-4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23310</v>
      </c>
      <c r="D20" s="118">
        <v>0.17822482814395468</v>
      </c>
      <c r="E20" s="117">
        <v>24142</v>
      </c>
      <c r="F20" s="118">
        <f t="shared" si="0"/>
        <v>3.5692835692835656E-2</v>
      </c>
      <c r="G20" s="117">
        <v>23290</v>
      </c>
      <c r="H20" s="118">
        <f t="shared" si="0"/>
        <v>-3.5291193770193074E-2</v>
      </c>
      <c r="I20" s="117">
        <v>24074</v>
      </c>
      <c r="J20" s="118">
        <f t="shared" si="0"/>
        <v>3.3662516101331086E-2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257142</v>
      </c>
      <c r="D21" s="121">
        <v>0.8322004189645591</v>
      </c>
      <c r="E21" s="120">
        <v>280769</v>
      </c>
      <c r="F21" s="121">
        <f t="shared" si="0"/>
        <v>9.1883084054724673E-2</v>
      </c>
      <c r="G21" s="120">
        <v>288350</v>
      </c>
      <c r="H21" s="121">
        <f t="shared" si="0"/>
        <v>2.7000844110282918E-2</v>
      </c>
      <c r="I21" s="120">
        <v>287664</v>
      </c>
      <c r="J21" s="121">
        <f t="shared" si="0"/>
        <v>-2.3790532339170722E-3</v>
      </c>
      <c r="K21" s="120">
        <v>116188</v>
      </c>
      <c r="L21" s="121">
        <v>2.906842860432568E-2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48.75" customHeight="1" thickBot="1" x14ac:dyDescent="0.3">
      <c r="B26" s="277" t="s">
        <v>247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C$7</f>
        <v>2022</v>
      </c>
      <c r="D29" s="302"/>
      <c r="E29" s="301">
        <f>E$7</f>
        <v>2023</v>
      </c>
      <c r="F29" s="302"/>
      <c r="G29" s="301">
        <f>G$7</f>
        <v>2024</v>
      </c>
      <c r="H29" s="302"/>
      <c r="I29" s="301">
        <f>I$7</f>
        <v>2025</v>
      </c>
      <c r="J29" s="302"/>
      <c r="K29" s="301">
        <f>K$7</f>
        <v>2026</v>
      </c>
      <c r="L29" s="302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744</v>
      </c>
      <c r="D31" s="118">
        <v>-0.77810915597971964</v>
      </c>
      <c r="E31" s="117">
        <v>1649</v>
      </c>
      <c r="F31" s="118">
        <f t="shared" ref="F31:J43" si="1">IFERROR(E31/C31-1,"-")</f>
        <v>1.2163978494623655</v>
      </c>
      <c r="G31" s="117">
        <v>1053</v>
      </c>
      <c r="H31" s="118">
        <f t="shared" si="1"/>
        <v>-0.3614311704063069</v>
      </c>
      <c r="I31" s="117">
        <v>851</v>
      </c>
      <c r="J31" s="118">
        <f t="shared" si="1"/>
        <v>-0.19183285849952514</v>
      </c>
      <c r="K31" s="117">
        <v>1324</v>
      </c>
      <c r="L31" s="118">
        <f t="shared" ref="L31" si="2">IFERROR(K31/I31-1,"-")</f>
        <v>0.55581668625146885</v>
      </c>
    </row>
    <row r="32" spans="1:13" x14ac:dyDescent="0.25">
      <c r="B32" s="116" t="s">
        <v>78</v>
      </c>
      <c r="C32" s="117">
        <v>1386</v>
      </c>
      <c r="D32" s="118">
        <v>-0.50851063829787235</v>
      </c>
      <c r="E32" s="117">
        <v>1146</v>
      </c>
      <c r="F32" s="118">
        <f t="shared" si="1"/>
        <v>-0.17316017316017318</v>
      </c>
      <c r="G32" s="117">
        <v>1343</v>
      </c>
      <c r="H32" s="118">
        <f t="shared" si="1"/>
        <v>0.17190226876090753</v>
      </c>
      <c r="I32" s="117">
        <v>670</v>
      </c>
      <c r="J32" s="118">
        <f t="shared" si="1"/>
        <v>-0.50111690245718543</v>
      </c>
      <c r="K32" s="117">
        <v>862</v>
      </c>
      <c r="L32" s="118">
        <f>IFERROR(K32/I32-1,"-")</f>
        <v>0.28656716417910455</v>
      </c>
    </row>
    <row r="33" spans="2:13" x14ac:dyDescent="0.25">
      <c r="B33" s="116" t="s">
        <v>80</v>
      </c>
      <c r="C33" s="117">
        <v>1477</v>
      </c>
      <c r="D33" s="118">
        <v>-0.52324080051646216</v>
      </c>
      <c r="E33" s="117">
        <v>1783</v>
      </c>
      <c r="F33" s="118">
        <f t="shared" si="1"/>
        <v>0.2071767095463779</v>
      </c>
      <c r="G33" s="117">
        <v>2340</v>
      </c>
      <c r="H33" s="118">
        <f t="shared" si="1"/>
        <v>0.31239484015703867</v>
      </c>
      <c r="I33" s="117">
        <v>929</v>
      </c>
      <c r="J33" s="118">
        <f t="shared" si="1"/>
        <v>-0.60299145299145307</v>
      </c>
      <c r="K33" s="117">
        <v>1376</v>
      </c>
      <c r="L33" s="118">
        <f>IFERROR(K33/I33-1,"-")</f>
        <v>0.48116254036598494</v>
      </c>
    </row>
    <row r="34" spans="2:13" x14ac:dyDescent="0.25">
      <c r="B34" s="116" t="s">
        <v>82</v>
      </c>
      <c r="C34" s="117">
        <v>3054</v>
      </c>
      <c r="D34" s="118">
        <v>-0.29387283236994222</v>
      </c>
      <c r="E34" s="117">
        <v>3984</v>
      </c>
      <c r="F34" s="118">
        <f t="shared" si="1"/>
        <v>0.30451866404715133</v>
      </c>
      <c r="G34" s="117">
        <v>1383</v>
      </c>
      <c r="H34" s="118">
        <f t="shared" si="1"/>
        <v>-0.65286144578313254</v>
      </c>
      <c r="I34" s="117">
        <v>2250</v>
      </c>
      <c r="J34" s="118">
        <f t="shared" si="1"/>
        <v>0.6268980477223427</v>
      </c>
      <c r="K34" s="117">
        <v>3171</v>
      </c>
      <c r="L34" s="118">
        <f>IFERROR(K34/I34-1,"-")</f>
        <v>0.40933333333333333</v>
      </c>
    </row>
    <row r="35" spans="2:13" x14ac:dyDescent="0.25">
      <c r="B35" s="116" t="s">
        <v>84</v>
      </c>
      <c r="C35" s="117">
        <v>2857</v>
      </c>
      <c r="D35" s="118">
        <v>-0.30095424516760461</v>
      </c>
      <c r="E35" s="117">
        <v>2472</v>
      </c>
      <c r="F35" s="118">
        <f t="shared" si="1"/>
        <v>-0.13475673783689179</v>
      </c>
      <c r="G35" s="117">
        <v>2206</v>
      </c>
      <c r="H35" s="118">
        <f t="shared" si="1"/>
        <v>-0.10760517799352753</v>
      </c>
      <c r="I35" s="117">
        <v>1847</v>
      </c>
      <c r="J35" s="118">
        <f t="shared" si="1"/>
        <v>-0.16273798730734357</v>
      </c>
      <c r="K35" s="117">
        <v>4643</v>
      </c>
      <c r="L35" s="118">
        <f>IFERROR(K35/I35-1,"-")</f>
        <v>1.5138061721710883</v>
      </c>
    </row>
    <row r="36" spans="2:13" x14ac:dyDescent="0.25">
      <c r="B36" s="116" t="s">
        <v>86</v>
      </c>
      <c r="C36" s="117">
        <v>1981</v>
      </c>
      <c r="D36" s="118">
        <v>-1.2954658694569021E-2</v>
      </c>
      <c r="E36" s="117">
        <v>3499</v>
      </c>
      <c r="F36" s="118">
        <f t="shared" si="1"/>
        <v>0.76627965673902065</v>
      </c>
      <c r="G36" s="117">
        <v>2734</v>
      </c>
      <c r="H36" s="118">
        <f t="shared" si="1"/>
        <v>-0.21863389539868539</v>
      </c>
      <c r="I36" s="117">
        <v>2922</v>
      </c>
      <c r="J36" s="118">
        <f t="shared" si="1"/>
        <v>6.8763716166788669E-2</v>
      </c>
      <c r="K36" s="117"/>
      <c r="L36" s="118"/>
    </row>
    <row r="37" spans="2:13" x14ac:dyDescent="0.25">
      <c r="B37" s="116" t="s">
        <v>88</v>
      </c>
      <c r="C37" s="117">
        <v>4035</v>
      </c>
      <c r="D37" s="118">
        <v>-2.1580989330746814E-2</v>
      </c>
      <c r="E37" s="117">
        <v>5954</v>
      </c>
      <c r="F37" s="118">
        <f t="shared" si="1"/>
        <v>0.47558859975216849</v>
      </c>
      <c r="G37" s="117">
        <v>4112</v>
      </c>
      <c r="H37" s="118">
        <f t="shared" si="1"/>
        <v>-0.30937185085656704</v>
      </c>
      <c r="I37" s="117">
        <v>6200</v>
      </c>
      <c r="J37" s="118">
        <f t="shared" si="1"/>
        <v>0.50778210116731515</v>
      </c>
      <c r="K37" s="117"/>
      <c r="L37" s="118"/>
    </row>
    <row r="38" spans="2:13" x14ac:dyDescent="0.25">
      <c r="B38" s="116" t="s">
        <v>90</v>
      </c>
      <c r="C38" s="117">
        <v>5520</v>
      </c>
      <c r="D38" s="118">
        <v>-0.35888501742160284</v>
      </c>
      <c r="E38" s="117">
        <v>4258</v>
      </c>
      <c r="F38" s="118">
        <f t="shared" si="1"/>
        <v>-0.2286231884057971</v>
      </c>
      <c r="G38" s="117">
        <v>5008</v>
      </c>
      <c r="H38" s="118">
        <f t="shared" si="1"/>
        <v>0.17613903240958195</v>
      </c>
      <c r="I38" s="117">
        <v>5409</v>
      </c>
      <c r="J38" s="118">
        <f t="shared" si="1"/>
        <v>8.0071884984025621E-2</v>
      </c>
      <c r="K38" s="117"/>
      <c r="L38" s="118"/>
    </row>
    <row r="39" spans="2:13" x14ac:dyDescent="0.25">
      <c r="B39" s="116" t="s">
        <v>92</v>
      </c>
      <c r="C39" s="117">
        <v>3446</v>
      </c>
      <c r="D39" s="118">
        <v>-0.33628659476117106</v>
      </c>
      <c r="E39" s="117">
        <v>3382</v>
      </c>
      <c r="F39" s="118">
        <f t="shared" si="1"/>
        <v>-1.8572257690075422E-2</v>
      </c>
      <c r="G39" s="117">
        <v>2838</v>
      </c>
      <c r="H39" s="118">
        <f t="shared" si="1"/>
        <v>-0.16085156712004733</v>
      </c>
      <c r="I39" s="117">
        <v>5461</v>
      </c>
      <c r="J39" s="118">
        <f t="shared" si="1"/>
        <v>0.92424242424242431</v>
      </c>
      <c r="K39" s="117"/>
      <c r="L39" s="118"/>
    </row>
    <row r="40" spans="2:13" x14ac:dyDescent="0.25">
      <c r="B40" s="116" t="s">
        <v>94</v>
      </c>
      <c r="C40" s="117">
        <v>1651</v>
      </c>
      <c r="D40" s="118">
        <v>-0.61729253592953182</v>
      </c>
      <c r="E40" s="117">
        <v>2377</v>
      </c>
      <c r="F40" s="118">
        <f t="shared" si="1"/>
        <v>0.43973349485160518</v>
      </c>
      <c r="G40" s="117">
        <v>3489</v>
      </c>
      <c r="H40" s="118">
        <f t="shared" si="1"/>
        <v>0.46781657551535538</v>
      </c>
      <c r="I40" s="117">
        <v>2925</v>
      </c>
      <c r="J40" s="118">
        <f t="shared" si="1"/>
        <v>-0.16165090283748929</v>
      </c>
      <c r="K40" s="117"/>
      <c r="L40" s="118"/>
    </row>
    <row r="41" spans="2:13" x14ac:dyDescent="0.25">
      <c r="B41" s="116" t="s">
        <v>96</v>
      </c>
      <c r="C41" s="117">
        <v>1088</v>
      </c>
      <c r="D41" s="118">
        <v>-0.12820512820512819</v>
      </c>
      <c r="E41" s="117">
        <v>1284</v>
      </c>
      <c r="F41" s="118">
        <f t="shared" si="1"/>
        <v>0.18014705882352944</v>
      </c>
      <c r="G41" s="117">
        <v>1304</v>
      </c>
      <c r="H41" s="118">
        <f t="shared" si="1"/>
        <v>1.5576323987538832E-2</v>
      </c>
      <c r="I41" s="117">
        <v>1455</v>
      </c>
      <c r="J41" s="118">
        <f t="shared" si="1"/>
        <v>0.11579754601226999</v>
      </c>
      <c r="K41" s="117"/>
      <c r="L41" s="118"/>
    </row>
    <row r="42" spans="2:13" x14ac:dyDescent="0.25">
      <c r="B42" s="116" t="s">
        <v>98</v>
      </c>
      <c r="C42" s="117">
        <v>1847</v>
      </c>
      <c r="D42" s="118">
        <v>-9.3719332679097156E-2</v>
      </c>
      <c r="E42" s="117">
        <v>1883</v>
      </c>
      <c r="F42" s="118">
        <f t="shared" si="1"/>
        <v>1.9491066594477635E-2</v>
      </c>
      <c r="G42" s="117">
        <v>1399</v>
      </c>
      <c r="H42" s="118">
        <f t="shared" si="1"/>
        <v>-0.25703664365374401</v>
      </c>
      <c r="I42" s="117">
        <v>2071</v>
      </c>
      <c r="J42" s="118">
        <f t="shared" si="1"/>
        <v>0.4803431022158684</v>
      </c>
      <c r="K42" s="117"/>
      <c r="L42" s="118"/>
    </row>
    <row r="43" spans="2:13" ht="15.75" x14ac:dyDescent="0.25">
      <c r="B43" s="119" t="s">
        <v>32</v>
      </c>
      <c r="C43" s="120">
        <v>29086</v>
      </c>
      <c r="D43" s="121">
        <v>-0.35673213021939132</v>
      </c>
      <c r="E43" s="120">
        <v>33671</v>
      </c>
      <c r="F43" s="121">
        <f t="shared" si="1"/>
        <v>0.15763597607096203</v>
      </c>
      <c r="G43" s="120">
        <v>29209</v>
      </c>
      <c r="H43" s="121">
        <f t="shared" si="1"/>
        <v>-0.13251759674497343</v>
      </c>
      <c r="I43" s="120">
        <v>32990</v>
      </c>
      <c r="J43" s="121">
        <f t="shared" si="1"/>
        <v>0.12944640350576875</v>
      </c>
      <c r="K43" s="120">
        <v>11376</v>
      </c>
      <c r="L43" s="121">
        <v>0.73758973575683529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</row>
    <row r="47" spans="2:13" x14ac:dyDescent="0.25">
      <c r="E47" s="122"/>
      <c r="G47" s="122"/>
      <c r="I47" s="125"/>
    </row>
    <row r="48" spans="2:13" ht="48.75" customHeight="1" thickBot="1" x14ac:dyDescent="0.3">
      <c r="B48" s="277" t="s">
        <v>248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C$7</f>
        <v>2022</v>
      </c>
      <c r="D51" s="302"/>
      <c r="E51" s="301">
        <f>E$7</f>
        <v>2023</v>
      </c>
      <c r="F51" s="302"/>
      <c r="G51" s="301">
        <f>G$7</f>
        <v>2024</v>
      </c>
      <c r="H51" s="302"/>
      <c r="I51" s="301">
        <f>I$7</f>
        <v>2025</v>
      </c>
      <c r="J51" s="302"/>
      <c r="K51" s="301">
        <f>K$7</f>
        <v>2026</v>
      </c>
      <c r="L51" s="302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515</v>
      </c>
      <c r="D53" s="118">
        <v>0.11956521739130443</v>
      </c>
      <c r="E53" s="117">
        <v>722</v>
      </c>
      <c r="F53" s="118">
        <f>IFERROR(E53/C53-1,"-")</f>
        <v>0.40194174757281553</v>
      </c>
      <c r="G53" s="117">
        <v>482</v>
      </c>
      <c r="H53" s="118">
        <f>IFERROR(G53/E53-1,"-")</f>
        <v>-0.33240997229916902</v>
      </c>
      <c r="I53" s="117">
        <v>603</v>
      </c>
      <c r="J53" s="118">
        <f>IFERROR(I53/G53-1,"-")</f>
        <v>0.25103734439834025</v>
      </c>
      <c r="K53" s="117">
        <v>780</v>
      </c>
      <c r="L53" s="118">
        <f t="shared" ref="L53:L57" si="3">IFERROR(K53/I53-1,"-")</f>
        <v>0.29353233830845782</v>
      </c>
    </row>
    <row r="54" spans="1:13" x14ac:dyDescent="0.25">
      <c r="A54" s="1">
        <v>2</v>
      </c>
      <c r="B54" s="116" t="s">
        <v>78</v>
      </c>
      <c r="C54" s="117">
        <v>515</v>
      </c>
      <c r="D54" s="118">
        <v>1.119341563786008</v>
      </c>
      <c r="E54" s="117">
        <v>509</v>
      </c>
      <c r="F54" s="118">
        <f t="shared" ref="F54:J65" si="4">IFERROR(E54/C54-1,"-")</f>
        <v>-1.1650485436893177E-2</v>
      </c>
      <c r="G54" s="117">
        <v>473</v>
      </c>
      <c r="H54" s="118">
        <f t="shared" si="4"/>
        <v>-7.0726915520628708E-2</v>
      </c>
      <c r="I54" s="117">
        <v>400</v>
      </c>
      <c r="J54" s="118">
        <f t="shared" si="4"/>
        <v>-0.15433403805496826</v>
      </c>
      <c r="K54" s="117">
        <v>438</v>
      </c>
      <c r="L54" s="118">
        <f t="shared" si="3"/>
        <v>9.4999999999999973E-2</v>
      </c>
    </row>
    <row r="55" spans="1:13" x14ac:dyDescent="0.25">
      <c r="A55" s="1">
        <v>3</v>
      </c>
      <c r="B55" s="116" t="s">
        <v>80</v>
      </c>
      <c r="C55" s="117">
        <v>541</v>
      </c>
      <c r="D55" s="118">
        <v>0.4350132625994696</v>
      </c>
      <c r="E55" s="117">
        <v>747</v>
      </c>
      <c r="F55" s="118">
        <f t="shared" si="4"/>
        <v>0.38077634011090566</v>
      </c>
      <c r="G55" s="117">
        <v>813</v>
      </c>
      <c r="H55" s="118">
        <f t="shared" si="4"/>
        <v>8.8353413654618462E-2</v>
      </c>
      <c r="I55" s="117">
        <v>604</v>
      </c>
      <c r="J55" s="118">
        <f t="shared" si="4"/>
        <v>-0.25707257072570722</v>
      </c>
      <c r="K55" s="117">
        <v>835</v>
      </c>
      <c r="L55" s="118">
        <f t="shared" si="3"/>
        <v>0.38245033112582782</v>
      </c>
    </row>
    <row r="56" spans="1:13" x14ac:dyDescent="0.25">
      <c r="A56" s="1">
        <v>4</v>
      </c>
      <c r="B56" s="116" t="s">
        <v>82</v>
      </c>
      <c r="C56" s="117">
        <v>688</v>
      </c>
      <c r="D56" s="118">
        <v>0.56719817767653757</v>
      </c>
      <c r="E56" s="117">
        <v>838</v>
      </c>
      <c r="F56" s="118">
        <f t="shared" si="4"/>
        <v>0.21802325581395343</v>
      </c>
      <c r="G56" s="117">
        <v>563</v>
      </c>
      <c r="H56" s="118">
        <f t="shared" si="4"/>
        <v>-0.32816229116945106</v>
      </c>
      <c r="I56" s="117">
        <v>1123</v>
      </c>
      <c r="J56" s="118">
        <f t="shared" si="4"/>
        <v>0.99467140319715819</v>
      </c>
      <c r="K56" s="117">
        <v>1058</v>
      </c>
      <c r="L56" s="118">
        <f t="shared" si="3"/>
        <v>-5.7880676758682137E-2</v>
      </c>
    </row>
    <row r="57" spans="1:13" x14ac:dyDescent="0.25">
      <c r="A57" s="1">
        <v>5</v>
      </c>
      <c r="B57" s="116" t="s">
        <v>84</v>
      </c>
      <c r="C57" s="117">
        <v>629</v>
      </c>
      <c r="D57" s="118">
        <v>-8.7082728592162595E-2</v>
      </c>
      <c r="E57" s="117">
        <v>849</v>
      </c>
      <c r="F57" s="118">
        <f t="shared" si="4"/>
        <v>0.34976152623211454</v>
      </c>
      <c r="G57" s="117">
        <v>742</v>
      </c>
      <c r="H57" s="118">
        <f t="shared" si="4"/>
        <v>-0.12603062426383982</v>
      </c>
      <c r="I57" s="117">
        <v>815</v>
      </c>
      <c r="J57" s="118">
        <f t="shared" si="4"/>
        <v>9.8382749326145547E-2</v>
      </c>
      <c r="K57" s="117">
        <v>1392</v>
      </c>
      <c r="L57" s="118">
        <f t="shared" si="3"/>
        <v>0.7079754601226993</v>
      </c>
    </row>
    <row r="58" spans="1:13" x14ac:dyDescent="0.25">
      <c r="A58" s="1">
        <v>6</v>
      </c>
      <c r="B58" s="116" t="s">
        <v>86</v>
      </c>
      <c r="C58" s="117">
        <v>736</v>
      </c>
      <c r="D58" s="118">
        <v>-0.13411764705882356</v>
      </c>
      <c r="E58" s="117">
        <v>1281</v>
      </c>
      <c r="F58" s="118">
        <f t="shared" si="4"/>
        <v>0.74048913043478271</v>
      </c>
      <c r="G58" s="117">
        <v>858</v>
      </c>
      <c r="H58" s="118">
        <f t="shared" si="4"/>
        <v>-0.33021077283372369</v>
      </c>
      <c r="I58" s="117">
        <v>1243</v>
      </c>
      <c r="J58" s="118">
        <f t="shared" si="4"/>
        <v>0.44871794871794868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1359</v>
      </c>
      <c r="D59" s="118">
        <v>-0.31224696356275305</v>
      </c>
      <c r="E59" s="117">
        <v>1542</v>
      </c>
      <c r="F59" s="118">
        <f t="shared" si="4"/>
        <v>0.13465783664459163</v>
      </c>
      <c r="G59" s="117">
        <v>1216</v>
      </c>
      <c r="H59" s="118">
        <f t="shared" si="4"/>
        <v>-0.21141374837872895</v>
      </c>
      <c r="I59" s="117">
        <v>1640</v>
      </c>
      <c r="J59" s="118">
        <f t="shared" si="4"/>
        <v>0.34868421052631571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1359</v>
      </c>
      <c r="D60" s="118">
        <v>-0.48561695685087058</v>
      </c>
      <c r="E60" s="117">
        <v>1534</v>
      </c>
      <c r="F60" s="118">
        <f t="shared" si="4"/>
        <v>0.1287711552612214</v>
      </c>
      <c r="G60" s="117">
        <v>1718</v>
      </c>
      <c r="H60" s="118">
        <f t="shared" si="4"/>
        <v>0.11994784876140807</v>
      </c>
      <c r="I60" s="117">
        <v>2020</v>
      </c>
      <c r="J60" s="118">
        <f t="shared" si="4"/>
        <v>0.17578579743888234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914</v>
      </c>
      <c r="D61" s="118">
        <v>-0.31943410275502604</v>
      </c>
      <c r="E61" s="117">
        <v>1027</v>
      </c>
      <c r="F61" s="118">
        <f t="shared" si="4"/>
        <v>0.12363238512035002</v>
      </c>
      <c r="G61" s="117">
        <v>1147</v>
      </c>
      <c r="H61" s="118">
        <f t="shared" si="4"/>
        <v>0.11684518013631928</v>
      </c>
      <c r="I61" s="117">
        <v>1800</v>
      </c>
      <c r="J61" s="118">
        <f t="shared" si="4"/>
        <v>0.56931124673060163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587</v>
      </c>
      <c r="D62" s="118">
        <v>-0.40102040816326534</v>
      </c>
      <c r="E62" s="117">
        <v>688</v>
      </c>
      <c r="F62" s="118">
        <f t="shared" si="4"/>
        <v>0.17206132879045999</v>
      </c>
      <c r="G62" s="117">
        <v>932</v>
      </c>
      <c r="H62" s="118">
        <f t="shared" si="4"/>
        <v>0.35465116279069764</v>
      </c>
      <c r="I62" s="117">
        <v>1091</v>
      </c>
      <c r="J62" s="118">
        <f t="shared" si="4"/>
        <v>0.17060085836909877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454</v>
      </c>
      <c r="D63" s="118">
        <v>0.43217665615141954</v>
      </c>
      <c r="E63" s="117">
        <v>605</v>
      </c>
      <c r="F63" s="118">
        <f t="shared" si="4"/>
        <v>0.33259911894273131</v>
      </c>
      <c r="G63" s="117">
        <v>937</v>
      </c>
      <c r="H63" s="118">
        <f t="shared" si="4"/>
        <v>0.54876033057851248</v>
      </c>
      <c r="I63" s="117">
        <v>941</v>
      </c>
      <c r="J63" s="118">
        <f t="shared" si="4"/>
        <v>4.2689434364995282E-3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821</v>
      </c>
      <c r="D64" s="118">
        <v>0.1645390070921986</v>
      </c>
      <c r="E64" s="117">
        <v>977</v>
      </c>
      <c r="F64" s="118">
        <f t="shared" si="4"/>
        <v>0.19001218026796596</v>
      </c>
      <c r="G64" s="117">
        <v>952</v>
      </c>
      <c r="H64" s="118">
        <f t="shared" si="4"/>
        <v>-2.5588536335721557E-2</v>
      </c>
      <c r="I64" s="117">
        <v>1104</v>
      </c>
      <c r="J64" s="118">
        <f t="shared" si="4"/>
        <v>0.15966386554621859</v>
      </c>
      <c r="K64" s="117"/>
      <c r="L64" s="118"/>
    </row>
    <row r="65" spans="1:13" ht="15.75" x14ac:dyDescent="0.25">
      <c r="B65" s="119" t="s">
        <v>32</v>
      </c>
      <c r="C65" s="120">
        <v>9118</v>
      </c>
      <c r="D65" s="121">
        <v>-0.17267035659196084</v>
      </c>
      <c r="E65" s="120">
        <v>11319</v>
      </c>
      <c r="F65" s="121">
        <f t="shared" si="4"/>
        <v>0.24139065584558028</v>
      </c>
      <c r="G65" s="120">
        <v>10833</v>
      </c>
      <c r="H65" s="121">
        <f t="shared" si="4"/>
        <v>-4.2936655181553096E-2</v>
      </c>
      <c r="I65" s="120">
        <v>13384</v>
      </c>
      <c r="J65" s="121">
        <f t="shared" si="4"/>
        <v>0.23548416874365374</v>
      </c>
      <c r="K65" s="120">
        <v>4503</v>
      </c>
      <c r="L65" s="121">
        <v>0.2702397743300422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</row>
    <row r="70" spans="1:13" ht="48.75" customHeight="1" thickBot="1" x14ac:dyDescent="0.3">
      <c r="B70" s="277" t="s">
        <v>249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C$7</f>
        <v>2022</v>
      </c>
      <c r="D73" s="302"/>
      <c r="E73" s="301">
        <f>E$7</f>
        <v>2023</v>
      </c>
      <c r="F73" s="302"/>
      <c r="G73" s="301">
        <f>G$7</f>
        <v>2024</v>
      </c>
      <c r="H73" s="302"/>
      <c r="I73" s="301">
        <f>I$7</f>
        <v>2025</v>
      </c>
      <c r="J73" s="302"/>
      <c r="K73" s="301">
        <f>K$7</f>
        <v>2026</v>
      </c>
      <c r="L73" s="302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229</v>
      </c>
      <c r="D75" s="118">
        <v>-0.92084341513999313</v>
      </c>
      <c r="E75" s="117">
        <v>927</v>
      </c>
      <c r="F75" s="118">
        <f>IFERROR(E75/C75-1,"-")</f>
        <v>3.0480349344978164</v>
      </c>
      <c r="G75" s="117">
        <v>571</v>
      </c>
      <c r="H75" s="118">
        <f>IFERROR(G75/E75-1,"-")</f>
        <v>-0.38403451995685001</v>
      </c>
      <c r="I75" s="117">
        <v>248</v>
      </c>
      <c r="J75" s="118">
        <f>IFERROR(I75/G75-1,"-")</f>
        <v>-0.56567425569176888</v>
      </c>
      <c r="K75" s="117">
        <v>544</v>
      </c>
      <c r="L75" s="118">
        <f t="shared" ref="L75:L79" si="5">IFERROR(K75/I75-1,"-")</f>
        <v>1.193548387096774</v>
      </c>
    </row>
    <row r="76" spans="1:13" x14ac:dyDescent="0.25">
      <c r="A76" s="1">
        <v>2</v>
      </c>
      <c r="B76" s="116" t="s">
        <v>78</v>
      </c>
      <c r="C76" s="117">
        <v>871</v>
      </c>
      <c r="D76" s="118">
        <v>-0.66201008925106719</v>
      </c>
      <c r="E76" s="117">
        <v>637</v>
      </c>
      <c r="F76" s="118">
        <f t="shared" ref="F76:J87" si="6">IFERROR(E76/C76-1,"-")</f>
        <v>-0.26865671641791045</v>
      </c>
      <c r="G76" s="117">
        <v>870</v>
      </c>
      <c r="H76" s="118">
        <f t="shared" si="6"/>
        <v>0.36577708006279441</v>
      </c>
      <c r="I76" s="117">
        <v>270</v>
      </c>
      <c r="J76" s="118">
        <f t="shared" si="6"/>
        <v>-0.68965517241379315</v>
      </c>
      <c r="K76" s="117">
        <v>424</v>
      </c>
      <c r="L76" s="118">
        <f t="shared" si="5"/>
        <v>0.57037037037037042</v>
      </c>
    </row>
    <row r="77" spans="1:13" x14ac:dyDescent="0.25">
      <c r="A77" s="1">
        <v>3</v>
      </c>
      <c r="B77" s="116" t="s">
        <v>80</v>
      </c>
      <c r="C77" s="117">
        <v>936</v>
      </c>
      <c r="D77" s="118">
        <v>-0.6560088202866593</v>
      </c>
      <c r="E77" s="117">
        <v>1036</v>
      </c>
      <c r="F77" s="118">
        <f t="shared" si="6"/>
        <v>0.1068376068376069</v>
      </c>
      <c r="G77" s="117">
        <v>1527</v>
      </c>
      <c r="H77" s="118">
        <f t="shared" si="6"/>
        <v>0.47393822393822393</v>
      </c>
      <c r="I77" s="117">
        <v>325</v>
      </c>
      <c r="J77" s="118">
        <f t="shared" si="6"/>
        <v>-0.78716437459070066</v>
      </c>
      <c r="K77" s="117">
        <v>541</v>
      </c>
      <c r="L77" s="118">
        <f t="shared" si="5"/>
        <v>0.66461538461538461</v>
      </c>
    </row>
    <row r="78" spans="1:13" x14ac:dyDescent="0.25">
      <c r="A78" s="1">
        <v>4</v>
      </c>
      <c r="B78" s="116" t="s">
        <v>82</v>
      </c>
      <c r="C78" s="117">
        <v>2366</v>
      </c>
      <c r="D78" s="118">
        <v>-0.3911477097272259</v>
      </c>
      <c r="E78" s="117">
        <v>3146</v>
      </c>
      <c r="F78" s="118">
        <f t="shared" si="6"/>
        <v>0.32967032967032961</v>
      </c>
      <c r="G78" s="117">
        <v>820</v>
      </c>
      <c r="H78" s="118">
        <f t="shared" si="6"/>
        <v>-0.73935155753337578</v>
      </c>
      <c r="I78" s="117">
        <v>1127</v>
      </c>
      <c r="J78" s="118">
        <f t="shared" si="6"/>
        <v>0.37439024390243913</v>
      </c>
      <c r="K78" s="117">
        <v>2113</v>
      </c>
      <c r="L78" s="118">
        <f t="shared" si="5"/>
        <v>0.87488908606921023</v>
      </c>
    </row>
    <row r="79" spans="1:13" x14ac:dyDescent="0.25">
      <c r="A79" s="1">
        <v>5</v>
      </c>
      <c r="B79" s="116" t="s">
        <v>84</v>
      </c>
      <c r="C79" s="117">
        <v>2228</v>
      </c>
      <c r="D79" s="118">
        <v>-0.34432018834608591</v>
      </c>
      <c r="E79" s="117">
        <v>1623</v>
      </c>
      <c r="F79" s="118">
        <f t="shared" si="6"/>
        <v>-0.27154398563734294</v>
      </c>
      <c r="G79" s="117">
        <v>1464</v>
      </c>
      <c r="H79" s="118">
        <f t="shared" si="6"/>
        <v>-9.7966728280961202E-2</v>
      </c>
      <c r="I79" s="117">
        <v>1032</v>
      </c>
      <c r="J79" s="118">
        <f t="shared" si="6"/>
        <v>-0.29508196721311475</v>
      </c>
      <c r="K79" s="117">
        <v>3251</v>
      </c>
      <c r="L79" s="118">
        <f t="shared" si="5"/>
        <v>2.1501937984496124</v>
      </c>
    </row>
    <row r="80" spans="1:13" x14ac:dyDescent="0.25">
      <c r="A80" s="1">
        <v>6</v>
      </c>
      <c r="B80" s="116" t="s">
        <v>86</v>
      </c>
      <c r="C80" s="117">
        <v>1245</v>
      </c>
      <c r="D80" s="118">
        <v>7.605877268798622E-2</v>
      </c>
      <c r="E80" s="117">
        <v>2218</v>
      </c>
      <c r="F80" s="118">
        <f t="shared" si="6"/>
        <v>0.78152610441767068</v>
      </c>
      <c r="G80" s="117">
        <v>1876</v>
      </c>
      <c r="H80" s="118">
        <f t="shared" si="6"/>
        <v>-0.15419296663660953</v>
      </c>
      <c r="I80" s="117">
        <v>1679</v>
      </c>
      <c r="J80" s="118">
        <f t="shared" si="6"/>
        <v>-0.10501066098081024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2676</v>
      </c>
      <c r="D81" s="118">
        <v>0.24581005586592175</v>
      </c>
      <c r="E81" s="117">
        <v>4412</v>
      </c>
      <c r="F81" s="118">
        <f t="shared" si="6"/>
        <v>0.64872944693572498</v>
      </c>
      <c r="G81" s="117">
        <v>2896</v>
      </c>
      <c r="H81" s="118">
        <f t="shared" si="6"/>
        <v>-0.34360834088848591</v>
      </c>
      <c r="I81" s="117">
        <v>4560</v>
      </c>
      <c r="J81" s="118">
        <f t="shared" si="6"/>
        <v>0.57458563535911611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4161</v>
      </c>
      <c r="D82" s="118">
        <v>-0.30278150134048254</v>
      </c>
      <c r="E82" s="117">
        <v>2724</v>
      </c>
      <c r="F82" s="118">
        <f t="shared" si="6"/>
        <v>-0.34534967555875995</v>
      </c>
      <c r="G82" s="117">
        <v>3290</v>
      </c>
      <c r="H82" s="118">
        <f t="shared" si="6"/>
        <v>0.20778267254038174</v>
      </c>
      <c r="I82" s="117">
        <v>3389</v>
      </c>
      <c r="J82" s="118">
        <f t="shared" si="6"/>
        <v>3.0091185410334287E-2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2532</v>
      </c>
      <c r="D83" s="118">
        <v>-0.34216679657053783</v>
      </c>
      <c r="E83" s="117">
        <v>2355</v>
      </c>
      <c r="F83" s="118">
        <f t="shared" si="6"/>
        <v>-6.9905213270142208E-2</v>
      </c>
      <c r="G83" s="117">
        <v>1691</v>
      </c>
      <c r="H83" s="118">
        <f t="shared" si="6"/>
        <v>-0.28195329087048837</v>
      </c>
      <c r="I83" s="117">
        <v>3661</v>
      </c>
      <c r="J83" s="118">
        <f t="shared" si="6"/>
        <v>1.1649911295091662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1064</v>
      </c>
      <c r="D84" s="118">
        <v>-0.68086382723455308</v>
      </c>
      <c r="E84" s="117">
        <v>1689</v>
      </c>
      <c r="F84" s="118">
        <f t="shared" si="6"/>
        <v>0.58740601503759393</v>
      </c>
      <c r="G84" s="117">
        <v>2557</v>
      </c>
      <c r="H84" s="118">
        <f t="shared" si="6"/>
        <v>0.51391355831853169</v>
      </c>
      <c r="I84" s="117">
        <v>1834</v>
      </c>
      <c r="J84" s="118">
        <f t="shared" si="6"/>
        <v>-0.28275322643723111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634</v>
      </c>
      <c r="D85" s="118">
        <v>-0.31901181525241673</v>
      </c>
      <c r="E85" s="117">
        <v>679</v>
      </c>
      <c r="F85" s="118">
        <f t="shared" si="6"/>
        <v>7.0977917981072558E-2</v>
      </c>
      <c r="G85" s="117">
        <v>367</v>
      </c>
      <c r="H85" s="118">
        <f t="shared" si="6"/>
        <v>-0.459499263622975</v>
      </c>
      <c r="I85" s="117">
        <v>514</v>
      </c>
      <c r="J85" s="118">
        <f t="shared" si="6"/>
        <v>0.40054495912806543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1026</v>
      </c>
      <c r="D86" s="118">
        <v>-0.23030757689422354</v>
      </c>
      <c r="E86" s="117">
        <v>906</v>
      </c>
      <c r="F86" s="118">
        <f t="shared" si="6"/>
        <v>-0.11695906432748537</v>
      </c>
      <c r="G86" s="117">
        <v>447</v>
      </c>
      <c r="H86" s="118">
        <f t="shared" si="6"/>
        <v>-0.50662251655629142</v>
      </c>
      <c r="I86" s="117">
        <v>967</v>
      </c>
      <c r="J86" s="118">
        <f t="shared" si="6"/>
        <v>1.1633109619686799</v>
      </c>
      <c r="K86" s="117"/>
      <c r="L86" s="118"/>
    </row>
    <row r="87" spans="1:13" ht="15.75" x14ac:dyDescent="0.25">
      <c r="B87" s="119" t="s">
        <v>32</v>
      </c>
      <c r="C87" s="120">
        <v>19968</v>
      </c>
      <c r="D87" s="121">
        <v>-0.41605497879806985</v>
      </c>
      <c r="E87" s="120">
        <v>22352</v>
      </c>
      <c r="F87" s="121">
        <f t="shared" si="6"/>
        <v>0.11939102564102555</v>
      </c>
      <c r="G87" s="120">
        <v>18376</v>
      </c>
      <c r="H87" s="121">
        <f t="shared" si="6"/>
        <v>-0.17788117394416603</v>
      </c>
      <c r="I87" s="120">
        <v>19606</v>
      </c>
      <c r="J87" s="121">
        <f t="shared" si="6"/>
        <v>6.693513278188945E-2</v>
      </c>
      <c r="K87" s="120">
        <v>6873</v>
      </c>
      <c r="L87" s="121">
        <v>1.2894736842105261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</row>
    <row r="92" spans="1:13" ht="48.75" customHeight="1" thickBot="1" x14ac:dyDescent="0.3">
      <c r="B92" s="277" t="s">
        <v>250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C$7</f>
        <v>2022</v>
      </c>
      <c r="D95" s="302"/>
      <c r="E95" s="301">
        <f>E$7</f>
        <v>2023</v>
      </c>
      <c r="F95" s="302"/>
      <c r="G95" s="301">
        <f>G$7</f>
        <v>2024</v>
      </c>
      <c r="H95" s="302"/>
      <c r="I95" s="301">
        <f>I$7</f>
        <v>2025</v>
      </c>
      <c r="J95" s="302"/>
      <c r="K95" s="301">
        <f>K$7</f>
        <v>2026</v>
      </c>
      <c r="L95" s="302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14854</v>
      </c>
      <c r="D97" s="118">
        <v>4.1756097560975611</v>
      </c>
      <c r="E97" s="117">
        <v>20841</v>
      </c>
      <c r="F97" s="118">
        <f t="shared" ref="F97:J109" si="7">IFERROR(E97/C97-1,"-")</f>
        <v>0.40305641578026119</v>
      </c>
      <c r="G97" s="117">
        <v>22137</v>
      </c>
      <c r="H97" s="118">
        <f t="shared" si="7"/>
        <v>6.21851158773572E-2</v>
      </c>
      <c r="I97" s="117">
        <v>21677</v>
      </c>
      <c r="J97" s="118">
        <f t="shared" si="7"/>
        <v>-2.0779690111577875E-2</v>
      </c>
      <c r="K97" s="117">
        <v>22459</v>
      </c>
      <c r="L97" s="118">
        <f t="shared" ref="L97:L101" si="8">IFERROR(K97/I97-1,"-")</f>
        <v>3.6075102643354784E-2</v>
      </c>
    </row>
    <row r="98" spans="2:12" x14ac:dyDescent="0.25">
      <c r="B98" s="116" t="s">
        <v>78</v>
      </c>
      <c r="C98" s="117">
        <v>20280</v>
      </c>
      <c r="D98" s="118">
        <v>7.7602591792656579</v>
      </c>
      <c r="E98" s="117">
        <v>21940</v>
      </c>
      <c r="F98" s="118">
        <f t="shared" si="7"/>
        <v>8.1854043392505016E-2</v>
      </c>
      <c r="G98" s="117">
        <v>22578</v>
      </c>
      <c r="H98" s="118">
        <f t="shared" si="7"/>
        <v>2.9079307201458571E-2</v>
      </c>
      <c r="I98" s="117">
        <v>22615</v>
      </c>
      <c r="J98" s="118">
        <f t="shared" si="7"/>
        <v>1.6387633979979555E-3</v>
      </c>
      <c r="K98" s="117">
        <v>21102</v>
      </c>
      <c r="L98" s="118">
        <f t="shared" si="8"/>
        <v>-6.6902498341808503E-2</v>
      </c>
    </row>
    <row r="99" spans="2:12" x14ac:dyDescent="0.25">
      <c r="B99" s="116" t="s">
        <v>80</v>
      </c>
      <c r="C99" s="117">
        <v>20754</v>
      </c>
      <c r="D99" s="118">
        <v>7.9650107991360688</v>
      </c>
      <c r="E99" s="117">
        <v>19906</v>
      </c>
      <c r="F99" s="118">
        <f t="shared" si="7"/>
        <v>-4.0859593331405986E-2</v>
      </c>
      <c r="G99" s="117">
        <v>25016</v>
      </c>
      <c r="H99" s="118">
        <f t="shared" si="7"/>
        <v>0.25670652064704114</v>
      </c>
      <c r="I99" s="117">
        <v>23125</v>
      </c>
      <c r="J99" s="118">
        <f t="shared" si="7"/>
        <v>-7.559162136232811E-2</v>
      </c>
      <c r="K99" s="117">
        <v>22301</v>
      </c>
      <c r="L99" s="118">
        <f t="shared" si="8"/>
        <v>-3.5632432432432415E-2</v>
      </c>
    </row>
    <row r="100" spans="2:12" x14ac:dyDescent="0.25">
      <c r="B100" s="116" t="s">
        <v>82</v>
      </c>
      <c r="C100" s="117">
        <v>20840</v>
      </c>
      <c r="D100" s="118">
        <v>8.7474275023386348</v>
      </c>
      <c r="E100" s="117">
        <v>19500</v>
      </c>
      <c r="F100" s="118">
        <f t="shared" si="7"/>
        <v>-6.4299424184261045E-2</v>
      </c>
      <c r="G100" s="117">
        <v>20822</v>
      </c>
      <c r="H100" s="118">
        <f t="shared" si="7"/>
        <v>6.7794871794871758E-2</v>
      </c>
      <c r="I100" s="117">
        <v>21253</v>
      </c>
      <c r="J100" s="118">
        <f t="shared" si="7"/>
        <v>2.0699260397656349E-2</v>
      </c>
      <c r="K100" s="117">
        <v>20339</v>
      </c>
      <c r="L100" s="118">
        <f t="shared" si="8"/>
        <v>-4.3005693313885152E-2</v>
      </c>
    </row>
    <row r="101" spans="2:12" x14ac:dyDescent="0.25">
      <c r="B101" s="116" t="s">
        <v>84</v>
      </c>
      <c r="C101" s="117">
        <v>17394</v>
      </c>
      <c r="D101" s="118">
        <v>5.3574561403508776</v>
      </c>
      <c r="E101" s="117">
        <v>19075</v>
      </c>
      <c r="F101" s="118">
        <f t="shared" si="7"/>
        <v>9.664252040933663E-2</v>
      </c>
      <c r="G101" s="117">
        <v>21243</v>
      </c>
      <c r="H101" s="118">
        <f t="shared" si="7"/>
        <v>0.11365661861074705</v>
      </c>
      <c r="I101" s="117">
        <v>17689</v>
      </c>
      <c r="J101" s="118">
        <f t="shared" si="7"/>
        <v>-0.16730217012662996</v>
      </c>
      <c r="K101" s="117">
        <v>18611</v>
      </c>
      <c r="L101" s="118">
        <f t="shared" si="8"/>
        <v>5.2122788173441181E-2</v>
      </c>
    </row>
    <row r="102" spans="2:12" x14ac:dyDescent="0.25">
      <c r="B102" s="116" t="s">
        <v>86</v>
      </c>
      <c r="C102" s="117">
        <v>16905</v>
      </c>
      <c r="D102" s="118">
        <v>8.4178272980501401</v>
      </c>
      <c r="E102" s="117">
        <v>17566</v>
      </c>
      <c r="F102" s="118">
        <f t="shared" si="7"/>
        <v>3.9100857734398087E-2</v>
      </c>
      <c r="G102" s="117">
        <v>20107</v>
      </c>
      <c r="H102" s="118">
        <f t="shared" si="7"/>
        <v>0.14465444608903555</v>
      </c>
      <c r="I102" s="117">
        <v>20237</v>
      </c>
      <c r="J102" s="118">
        <f t="shared" si="7"/>
        <v>6.4654100561993832E-3</v>
      </c>
      <c r="K102" s="117"/>
      <c r="L102" s="118"/>
    </row>
    <row r="103" spans="2:12" x14ac:dyDescent="0.25">
      <c r="B103" s="116" t="s">
        <v>88</v>
      </c>
      <c r="C103" s="117">
        <v>19076</v>
      </c>
      <c r="D103" s="118">
        <v>2.1297785069729285</v>
      </c>
      <c r="E103" s="117">
        <v>20497</v>
      </c>
      <c r="F103" s="118">
        <f t="shared" si="7"/>
        <v>7.4491507653596134E-2</v>
      </c>
      <c r="G103" s="117">
        <v>20781</v>
      </c>
      <c r="H103" s="118">
        <f t="shared" si="7"/>
        <v>1.3855686197980166E-2</v>
      </c>
      <c r="I103" s="117">
        <v>21752</v>
      </c>
      <c r="J103" s="118">
        <f t="shared" si="7"/>
        <v>4.6725374139839237E-2</v>
      </c>
      <c r="K103" s="117"/>
      <c r="L103" s="118"/>
    </row>
    <row r="104" spans="2:12" x14ac:dyDescent="0.25">
      <c r="B104" s="116" t="s">
        <v>90</v>
      </c>
      <c r="C104" s="117">
        <v>19139</v>
      </c>
      <c r="D104" s="118">
        <v>0.9876414996365146</v>
      </c>
      <c r="E104" s="117">
        <v>21237</v>
      </c>
      <c r="F104" s="118">
        <f t="shared" si="7"/>
        <v>0.10961910235644501</v>
      </c>
      <c r="G104" s="117">
        <v>20311</v>
      </c>
      <c r="H104" s="118">
        <f t="shared" si="7"/>
        <v>-4.3603145453689263E-2</v>
      </c>
      <c r="I104" s="117">
        <v>20050</v>
      </c>
      <c r="J104" s="118">
        <f t="shared" si="7"/>
        <v>-1.2850179705578224E-2</v>
      </c>
      <c r="K104" s="117"/>
      <c r="L104" s="118"/>
    </row>
    <row r="105" spans="2:12" x14ac:dyDescent="0.25">
      <c r="B105" s="116" t="s">
        <v>92</v>
      </c>
      <c r="C105" s="117">
        <v>16684</v>
      </c>
      <c r="D105" s="118">
        <v>0.65598014888337475</v>
      </c>
      <c r="E105" s="117">
        <v>18724</v>
      </c>
      <c r="F105" s="118">
        <f t="shared" si="7"/>
        <v>0.12227283625029961</v>
      </c>
      <c r="G105" s="117">
        <v>18344</v>
      </c>
      <c r="H105" s="118">
        <f t="shared" si="7"/>
        <v>-2.0294808801538111E-2</v>
      </c>
      <c r="I105" s="117">
        <v>18796</v>
      </c>
      <c r="J105" s="118">
        <f t="shared" si="7"/>
        <v>2.4640209332751795E-2</v>
      </c>
      <c r="K105" s="117"/>
      <c r="L105" s="118"/>
    </row>
    <row r="106" spans="2:12" x14ac:dyDescent="0.25">
      <c r="B106" s="116" t="s">
        <v>94</v>
      </c>
      <c r="C106" s="117">
        <v>20676</v>
      </c>
      <c r="D106" s="118">
        <v>9.8268352278763516E-2</v>
      </c>
      <c r="E106" s="117">
        <v>22630</v>
      </c>
      <c r="F106" s="118">
        <f t="shared" si="7"/>
        <v>9.4505707100019265E-2</v>
      </c>
      <c r="G106" s="117">
        <v>23852</v>
      </c>
      <c r="H106" s="118">
        <f t="shared" si="7"/>
        <v>5.3999116217410492E-2</v>
      </c>
      <c r="I106" s="117">
        <v>23557</v>
      </c>
      <c r="J106" s="118">
        <f t="shared" si="7"/>
        <v>-1.2367935602884406E-2</v>
      </c>
      <c r="K106" s="117"/>
      <c r="L106" s="118"/>
    </row>
    <row r="107" spans="2:12" x14ac:dyDescent="0.25">
      <c r="B107" s="116" t="s">
        <v>96</v>
      </c>
      <c r="C107" s="117">
        <v>19991</v>
      </c>
      <c r="D107" s="118">
        <v>7.5363098440021536E-2</v>
      </c>
      <c r="E107" s="117">
        <v>22923</v>
      </c>
      <c r="F107" s="118">
        <f t="shared" si="7"/>
        <v>0.14666599969986494</v>
      </c>
      <c r="G107" s="117">
        <v>22059</v>
      </c>
      <c r="H107" s="118">
        <f t="shared" si="7"/>
        <v>-3.7691401648998868E-2</v>
      </c>
      <c r="I107" s="117">
        <v>21920</v>
      </c>
      <c r="J107" s="118">
        <f t="shared" si="7"/>
        <v>-6.301282923069973E-3</v>
      </c>
      <c r="K107" s="117"/>
      <c r="L107" s="118"/>
    </row>
    <row r="108" spans="2:12" x14ac:dyDescent="0.25">
      <c r="B108" s="116" t="s">
        <v>98</v>
      </c>
      <c r="C108" s="117">
        <v>21463</v>
      </c>
      <c r="D108" s="118">
        <v>0.2094556519779105</v>
      </c>
      <c r="E108" s="117">
        <v>22259</v>
      </c>
      <c r="F108" s="118">
        <f t="shared" si="7"/>
        <v>3.7087080091319891E-2</v>
      </c>
      <c r="G108" s="117">
        <v>21891</v>
      </c>
      <c r="H108" s="118">
        <f t="shared" si="7"/>
        <v>-1.6532638483310103E-2</v>
      </c>
      <c r="I108" s="117">
        <v>22003</v>
      </c>
      <c r="J108" s="118">
        <f t="shared" si="7"/>
        <v>5.1162578228496347E-3</v>
      </c>
      <c r="K108" s="117"/>
      <c r="L108" s="118"/>
    </row>
    <row r="109" spans="2:12" ht="15.75" x14ac:dyDescent="0.25">
      <c r="B109" s="119" t="s">
        <v>32</v>
      </c>
      <c r="C109" s="120">
        <v>228056</v>
      </c>
      <c r="D109" s="121">
        <v>1.3973089456533163</v>
      </c>
      <c r="E109" s="120">
        <v>247098</v>
      </c>
      <c r="F109" s="121">
        <f t="shared" si="7"/>
        <v>8.3497035815764509E-2</v>
      </c>
      <c r="G109" s="120">
        <v>259141</v>
      </c>
      <c r="H109" s="121">
        <f t="shared" si="7"/>
        <v>4.8737747776185891E-2</v>
      </c>
      <c r="I109" s="120">
        <v>254674</v>
      </c>
      <c r="J109" s="121">
        <f t="shared" si="7"/>
        <v>-1.7237720005711221E-2</v>
      </c>
      <c r="K109" s="120">
        <v>104812</v>
      </c>
      <c r="L109" s="121">
        <v>-1.454507846068509E-2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</row>
    <row r="114" spans="1:13" ht="48.75" customHeight="1" thickBot="1" x14ac:dyDescent="0.3">
      <c r="B114" s="277" t="s">
        <v>251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>C$7</f>
        <v>2022</v>
      </c>
      <c r="D117" s="302"/>
      <c r="E117" s="301">
        <f>E$7</f>
        <v>2023</v>
      </c>
      <c r="F117" s="302"/>
      <c r="G117" s="301">
        <f>G$7</f>
        <v>2024</v>
      </c>
      <c r="H117" s="302"/>
      <c r="I117" s="301">
        <f>I$7</f>
        <v>2025</v>
      </c>
      <c r="J117" s="302"/>
      <c r="K117" s="301">
        <f>K$7</f>
        <v>2026</v>
      </c>
      <c r="L117" s="302"/>
    </row>
    <row r="118" spans="1:13" ht="16.5" thickTop="1" thickBot="1" x14ac:dyDescent="0.3">
      <c r="B118" s="87"/>
      <c r="C118" s="113" t="s">
        <v>74</v>
      </c>
      <c r="D118" s="114" t="str">
        <f>CONCATENATE("var ",RIGHT(C117,2),"/",RIGHT(C117-1,2))</f>
        <v>var 22/21</v>
      </c>
      <c r="E118" s="115" t="s">
        <v>74</v>
      </c>
      <c r="F118" s="114" t="str">
        <f>CONCATENATE("var ",RIGHT(E117,2),"/",RIGHT(E117-1,2))</f>
        <v>var 23/22</v>
      </c>
      <c r="G118" s="115" t="s">
        <v>74</v>
      </c>
      <c r="H118" s="114" t="str">
        <f>CONCATENATE("var ",RIGHT(G117,2),"/",RIGHT(G117-1,2))</f>
        <v>var 24/23</v>
      </c>
      <c r="I118" s="115" t="s">
        <v>74</v>
      </c>
      <c r="J118" s="114" t="str">
        <f>CONCATENATE("var ",RIGHT(I117,2),"/",RIGHT(I117-1,2))</f>
        <v>var 25/24</v>
      </c>
      <c r="K118" s="115" t="s">
        <v>74</v>
      </c>
      <c r="L118" s="114" t="str">
        <f>CONCATENATE("var ",RIGHT(K117,2),"/",RIGHT(K117-1,2))</f>
        <v>var 26/25</v>
      </c>
    </row>
    <row r="119" spans="1:13" x14ac:dyDescent="0.25">
      <c r="B119" s="116" t="s">
        <v>76</v>
      </c>
      <c r="C119" s="117">
        <v>4593</v>
      </c>
      <c r="D119" s="118">
        <v>37.596638655462186</v>
      </c>
      <c r="E119" s="117">
        <v>7748</v>
      </c>
      <c r="F119" s="118">
        <f t="shared" ref="F119:J131" si="9">IFERROR(E119/C119-1,"-")</f>
        <v>0.68691487045504029</v>
      </c>
      <c r="G119" s="117">
        <v>8816</v>
      </c>
      <c r="H119" s="118">
        <f t="shared" si="9"/>
        <v>0.13784202374806398</v>
      </c>
      <c r="I119" s="117">
        <v>8868</v>
      </c>
      <c r="J119" s="118">
        <f t="shared" si="9"/>
        <v>5.8983666061704909E-3</v>
      </c>
      <c r="K119" s="117">
        <v>8709</v>
      </c>
      <c r="L119" s="118">
        <f t="shared" ref="L119:L123" si="10">IFERROR(K119/I119-1,"-")</f>
        <v>-1.7929634641407288E-2</v>
      </c>
    </row>
    <row r="120" spans="1:13" x14ac:dyDescent="0.25">
      <c r="B120" s="116" t="s">
        <v>78</v>
      </c>
      <c r="C120" s="117">
        <v>7429</v>
      </c>
      <c r="D120" s="118">
        <v>86.4</v>
      </c>
      <c r="E120" s="117">
        <v>8576</v>
      </c>
      <c r="F120" s="118">
        <f t="shared" si="9"/>
        <v>0.15439493875353349</v>
      </c>
      <c r="G120" s="117">
        <v>9308</v>
      </c>
      <c r="H120" s="118">
        <f t="shared" si="9"/>
        <v>8.5354477611940371E-2</v>
      </c>
      <c r="I120" s="117">
        <v>9450</v>
      </c>
      <c r="J120" s="118">
        <f t="shared" si="9"/>
        <v>1.5255694026643729E-2</v>
      </c>
      <c r="K120" s="117">
        <v>8790</v>
      </c>
      <c r="L120" s="118">
        <f t="shared" si="10"/>
        <v>-6.9841269841269815E-2</v>
      </c>
    </row>
    <row r="121" spans="1:13" x14ac:dyDescent="0.25">
      <c r="B121" s="116" t="s">
        <v>80</v>
      </c>
      <c r="C121" s="117">
        <v>8841</v>
      </c>
      <c r="D121" s="118">
        <v>135.01538461538462</v>
      </c>
      <c r="E121" s="117">
        <v>7226</v>
      </c>
      <c r="F121" s="118">
        <f t="shared" si="9"/>
        <v>-0.18267164347924447</v>
      </c>
      <c r="G121" s="117">
        <v>9445</v>
      </c>
      <c r="H121" s="118">
        <f t="shared" si="9"/>
        <v>0.30708552449487958</v>
      </c>
      <c r="I121" s="117">
        <v>9153</v>
      </c>
      <c r="J121" s="118">
        <f t="shared" si="9"/>
        <v>-3.0915828480677643E-2</v>
      </c>
      <c r="K121" s="117">
        <v>9744</v>
      </c>
      <c r="L121" s="118">
        <f t="shared" si="10"/>
        <v>6.4568993772533556E-2</v>
      </c>
    </row>
    <row r="122" spans="1:13" x14ac:dyDescent="0.25">
      <c r="B122" s="116" t="s">
        <v>82</v>
      </c>
      <c r="C122" s="117">
        <v>9017</v>
      </c>
      <c r="D122" s="118">
        <v>208.69767441860466</v>
      </c>
      <c r="E122" s="117">
        <v>7139</v>
      </c>
      <c r="F122" s="118">
        <f t="shared" si="9"/>
        <v>-0.20827326161694582</v>
      </c>
      <c r="G122" s="117">
        <v>8977</v>
      </c>
      <c r="H122" s="118">
        <f t="shared" si="9"/>
        <v>0.25745902787505259</v>
      </c>
      <c r="I122" s="117">
        <v>9475</v>
      </c>
      <c r="J122" s="118">
        <f t="shared" si="9"/>
        <v>5.5475103041105145E-2</v>
      </c>
      <c r="K122" s="117">
        <v>8373</v>
      </c>
      <c r="L122" s="118">
        <f t="shared" si="10"/>
        <v>-0.1163060686015831</v>
      </c>
    </row>
    <row r="123" spans="1:13" x14ac:dyDescent="0.25">
      <c r="B123" s="116" t="s">
        <v>84</v>
      </c>
      <c r="C123" s="117">
        <v>8204</v>
      </c>
      <c r="D123" s="118">
        <v>145.5</v>
      </c>
      <c r="E123" s="117">
        <v>8883</v>
      </c>
      <c r="F123" s="118">
        <f t="shared" si="9"/>
        <v>8.2764505119453879E-2</v>
      </c>
      <c r="G123" s="117">
        <v>10301</v>
      </c>
      <c r="H123" s="118">
        <f t="shared" si="9"/>
        <v>0.15963075537543614</v>
      </c>
      <c r="I123" s="117">
        <v>9728</v>
      </c>
      <c r="J123" s="118">
        <f t="shared" si="9"/>
        <v>-5.5625667410931001E-2</v>
      </c>
      <c r="K123" s="117">
        <v>8166</v>
      </c>
      <c r="L123" s="118">
        <f t="shared" si="10"/>
        <v>-0.16056743421052633</v>
      </c>
    </row>
    <row r="124" spans="1:13" x14ac:dyDescent="0.25">
      <c r="B124" s="116" t="s">
        <v>86</v>
      </c>
      <c r="C124" s="117">
        <v>7353</v>
      </c>
      <c r="D124" s="118">
        <v>80.7</v>
      </c>
      <c r="E124" s="117">
        <v>8301</v>
      </c>
      <c r="F124" s="118">
        <f t="shared" si="9"/>
        <v>0.12892696858425134</v>
      </c>
      <c r="G124" s="117">
        <v>10338</v>
      </c>
      <c r="H124" s="118">
        <f t="shared" si="9"/>
        <v>0.24539212143115297</v>
      </c>
      <c r="I124" s="117">
        <v>10224</v>
      </c>
      <c r="J124" s="118">
        <f t="shared" si="9"/>
        <v>-1.1027278003482244E-2</v>
      </c>
      <c r="K124" s="117"/>
      <c r="L124" s="118"/>
    </row>
    <row r="125" spans="1:13" x14ac:dyDescent="0.25">
      <c r="B125" s="116" t="s">
        <v>88</v>
      </c>
      <c r="C125" s="117">
        <v>8399</v>
      </c>
      <c r="D125" s="118">
        <v>11.745068285280729</v>
      </c>
      <c r="E125" s="117">
        <v>9745</v>
      </c>
      <c r="F125" s="118">
        <f t="shared" si="9"/>
        <v>0.16025717347303248</v>
      </c>
      <c r="G125" s="117">
        <v>10171</v>
      </c>
      <c r="H125" s="118">
        <f t="shared" si="9"/>
        <v>4.3714725500256568E-2</v>
      </c>
      <c r="I125" s="117">
        <v>10842</v>
      </c>
      <c r="J125" s="118">
        <f t="shared" si="9"/>
        <v>6.5971880837675689E-2</v>
      </c>
      <c r="K125" s="117"/>
      <c r="L125" s="118"/>
    </row>
    <row r="126" spans="1:13" x14ac:dyDescent="0.25">
      <c r="B126" s="116" t="s">
        <v>90</v>
      </c>
      <c r="C126" s="117">
        <v>9415</v>
      </c>
      <c r="D126" s="118">
        <v>2.2465517241379311</v>
      </c>
      <c r="E126" s="117">
        <v>10320</v>
      </c>
      <c r="F126" s="118">
        <f t="shared" si="9"/>
        <v>9.6123207647371256E-2</v>
      </c>
      <c r="G126" s="117">
        <v>10030</v>
      </c>
      <c r="H126" s="118">
        <f t="shared" si="9"/>
        <v>-2.81007751937985E-2</v>
      </c>
      <c r="I126" s="117">
        <v>10751</v>
      </c>
      <c r="J126" s="118">
        <f t="shared" si="9"/>
        <v>7.1884346959122603E-2</v>
      </c>
      <c r="K126" s="117"/>
      <c r="L126" s="118"/>
    </row>
    <row r="127" spans="1:13" x14ac:dyDescent="0.25">
      <c r="B127" s="116" t="s">
        <v>92</v>
      </c>
      <c r="C127" s="117">
        <v>8053</v>
      </c>
      <c r="D127" s="118">
        <v>1.9903453397697737</v>
      </c>
      <c r="E127" s="117">
        <v>9284</v>
      </c>
      <c r="F127" s="118">
        <f t="shared" si="9"/>
        <v>0.15286228734633056</v>
      </c>
      <c r="G127" s="117">
        <v>9243</v>
      </c>
      <c r="H127" s="118">
        <f t="shared" si="9"/>
        <v>-4.4161999138302432E-3</v>
      </c>
      <c r="I127" s="117">
        <v>9507</v>
      </c>
      <c r="J127" s="118">
        <f t="shared" si="9"/>
        <v>2.8562155144433721E-2</v>
      </c>
      <c r="K127" s="117"/>
      <c r="L127" s="118"/>
    </row>
    <row r="128" spans="1:13" x14ac:dyDescent="0.25">
      <c r="A128" s="122"/>
      <c r="B128" s="116" t="s">
        <v>94</v>
      </c>
      <c r="C128" s="117">
        <v>9529</v>
      </c>
      <c r="D128" s="118">
        <v>0.36303819196109277</v>
      </c>
      <c r="E128" s="117">
        <v>10847</v>
      </c>
      <c r="F128" s="118">
        <f t="shared" si="9"/>
        <v>0.13831461853289961</v>
      </c>
      <c r="G128" s="117">
        <v>11119</v>
      </c>
      <c r="H128" s="118">
        <f t="shared" si="9"/>
        <v>2.5076057896192605E-2</v>
      </c>
      <c r="I128" s="117">
        <v>10787</v>
      </c>
      <c r="J128" s="118">
        <f t="shared" si="9"/>
        <v>-2.9858800251821194E-2</v>
      </c>
      <c r="K128" s="117"/>
      <c r="L128" s="118"/>
    </row>
    <row r="129" spans="2:13" x14ac:dyDescent="0.25">
      <c r="B129" s="116" t="s">
        <v>96</v>
      </c>
      <c r="C129" s="117">
        <v>7510</v>
      </c>
      <c r="D129" s="118">
        <v>7.2244431753283767E-2</v>
      </c>
      <c r="E129" s="117">
        <v>9244</v>
      </c>
      <c r="F129" s="118">
        <f t="shared" si="9"/>
        <v>0.23089214380825562</v>
      </c>
      <c r="G129" s="117">
        <v>9424</v>
      </c>
      <c r="H129" s="118">
        <f t="shared" si="9"/>
        <v>1.9472090004327036E-2</v>
      </c>
      <c r="I129" s="117">
        <v>8576</v>
      </c>
      <c r="J129" s="118">
        <f t="shared" si="9"/>
        <v>-8.9983022071307261E-2</v>
      </c>
      <c r="K129" s="117"/>
      <c r="L129" s="118"/>
    </row>
    <row r="130" spans="2:13" x14ac:dyDescent="0.25">
      <c r="B130" s="116" t="s">
        <v>98</v>
      </c>
      <c r="C130" s="117">
        <v>8219</v>
      </c>
      <c r="D130" s="118">
        <v>0.42641443943075319</v>
      </c>
      <c r="E130" s="117">
        <v>8681</v>
      </c>
      <c r="F130" s="118">
        <f t="shared" si="9"/>
        <v>5.6211217909721389E-2</v>
      </c>
      <c r="G130" s="117">
        <v>9229</v>
      </c>
      <c r="H130" s="118">
        <f t="shared" si="9"/>
        <v>6.3126367929962068E-2</v>
      </c>
      <c r="I130" s="117">
        <v>8448</v>
      </c>
      <c r="J130" s="118">
        <f t="shared" si="9"/>
        <v>-8.4624553039332584E-2</v>
      </c>
      <c r="K130" s="117"/>
      <c r="L130" s="118"/>
    </row>
    <row r="131" spans="2:13" ht="15.75" x14ac:dyDescent="0.25">
      <c r="B131" s="119" t="s">
        <v>32</v>
      </c>
      <c r="C131" s="120">
        <v>96562</v>
      </c>
      <c r="D131" s="121">
        <v>2.6483923376279894</v>
      </c>
      <c r="E131" s="120">
        <v>105994</v>
      </c>
      <c r="F131" s="121">
        <f t="shared" si="9"/>
        <v>9.7678175679874135E-2</v>
      </c>
      <c r="G131" s="120">
        <v>116401</v>
      </c>
      <c r="H131" s="121">
        <f t="shared" si="9"/>
        <v>9.8184802913372504E-2</v>
      </c>
      <c r="I131" s="120">
        <v>115809</v>
      </c>
      <c r="J131" s="121">
        <f t="shared" si="9"/>
        <v>-5.0858669599058715E-3</v>
      </c>
      <c r="K131" s="120">
        <v>43782</v>
      </c>
      <c r="L131" s="121">
        <v>-6.196169173415611E-2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7" t="s">
        <v>252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>C$7</f>
        <v>2022</v>
      </c>
      <c r="D139" s="302"/>
      <c r="E139" s="301">
        <f>E$7</f>
        <v>2023</v>
      </c>
      <c r="F139" s="302"/>
      <c r="G139" s="301">
        <f>G$7</f>
        <v>2024</v>
      </c>
      <c r="H139" s="302"/>
      <c r="I139" s="301">
        <f>I$7</f>
        <v>2025</v>
      </c>
      <c r="J139" s="302"/>
      <c r="K139" s="301">
        <f>K$7</f>
        <v>2026</v>
      </c>
      <c r="L139" s="302"/>
    </row>
    <row r="140" spans="2:13" ht="16.5" thickTop="1" thickBot="1" x14ac:dyDescent="0.3">
      <c r="B140" s="87"/>
      <c r="C140" s="113" t="s">
        <v>74</v>
      </c>
      <c r="D140" s="114" t="str">
        <f>CONCATENATE("var ",RIGHT(C139,2),"/",RIGHT(C139-1,2))</f>
        <v>var 22/21</v>
      </c>
      <c r="E140" s="115" t="s">
        <v>74</v>
      </c>
      <c r="F140" s="114" t="str">
        <f>CONCATENATE("var ",RIGHT(E139,2),"/",RIGHT(E139-1,2))</f>
        <v>var 23/22</v>
      </c>
      <c r="G140" s="115" t="s">
        <v>74</v>
      </c>
      <c r="H140" s="114" t="str">
        <f>CONCATENATE("var ",RIGHT(G139,2),"/",RIGHT(G139-1,2))</f>
        <v>var 24/23</v>
      </c>
      <c r="I140" s="115" t="s">
        <v>74</v>
      </c>
      <c r="J140" s="114" t="str">
        <f>CONCATENATE("var ",RIGHT(I139,2),"/",RIGHT(I139-1,2))</f>
        <v>var 25/24</v>
      </c>
      <c r="K140" s="115" t="s">
        <v>74</v>
      </c>
      <c r="L140" s="114" t="str">
        <f>CONCATENATE("var ",RIGHT(K139,2),"/",RIGHT(K139-1,2))</f>
        <v>var 26/25</v>
      </c>
    </row>
    <row r="141" spans="2:13" x14ac:dyDescent="0.25">
      <c r="B141" s="116" t="s">
        <v>76</v>
      </c>
      <c r="C141" s="117">
        <v>1070</v>
      </c>
      <c r="D141" s="118">
        <v>3.476987447698745</v>
      </c>
      <c r="E141" s="117">
        <v>1623</v>
      </c>
      <c r="F141" s="118">
        <f t="shared" ref="F141:J153" si="11">IFERROR(E141/C141-1,"-")</f>
        <v>0.51682242990654204</v>
      </c>
      <c r="G141" s="117">
        <v>1598</v>
      </c>
      <c r="H141" s="118">
        <f t="shared" si="11"/>
        <v>-1.5403573629081957E-2</v>
      </c>
      <c r="I141" s="117">
        <v>1749</v>
      </c>
      <c r="J141" s="118">
        <f t="shared" si="11"/>
        <v>9.4493116395494292E-2</v>
      </c>
      <c r="K141" s="117">
        <v>1817</v>
      </c>
      <c r="L141" s="118">
        <f t="shared" ref="L141:L145" si="12">IFERROR(K141/I141-1,"-")</f>
        <v>3.8879359634076627E-2</v>
      </c>
    </row>
    <row r="142" spans="2:13" x14ac:dyDescent="0.25">
      <c r="B142" s="116" t="s">
        <v>78</v>
      </c>
      <c r="C142" s="117">
        <v>1299</v>
      </c>
      <c r="D142" s="118">
        <v>5.765625</v>
      </c>
      <c r="E142" s="117">
        <v>1902</v>
      </c>
      <c r="F142" s="118">
        <f t="shared" si="11"/>
        <v>0.46420323325635104</v>
      </c>
      <c r="G142" s="117">
        <v>2028</v>
      </c>
      <c r="H142" s="118">
        <f t="shared" si="11"/>
        <v>6.6246056782334417E-2</v>
      </c>
      <c r="I142" s="117">
        <v>1749</v>
      </c>
      <c r="J142" s="118">
        <f t="shared" si="11"/>
        <v>-0.1375739644970414</v>
      </c>
      <c r="K142" s="117">
        <v>1762</v>
      </c>
      <c r="L142" s="118">
        <f t="shared" si="12"/>
        <v>7.4328187535734891E-3</v>
      </c>
    </row>
    <row r="143" spans="2:13" x14ac:dyDescent="0.25">
      <c r="B143" s="116" t="s">
        <v>80</v>
      </c>
      <c r="C143" s="117">
        <v>1553</v>
      </c>
      <c r="D143" s="118">
        <v>3.9145569620253164</v>
      </c>
      <c r="E143" s="117">
        <v>2140</v>
      </c>
      <c r="F143" s="118">
        <f t="shared" si="11"/>
        <v>0.37797810688989064</v>
      </c>
      <c r="G143" s="117">
        <v>3428</v>
      </c>
      <c r="H143" s="118">
        <f t="shared" si="11"/>
        <v>0.60186915887850456</v>
      </c>
      <c r="I143" s="117">
        <v>2359</v>
      </c>
      <c r="J143" s="118">
        <f t="shared" si="11"/>
        <v>-0.31184364060676784</v>
      </c>
      <c r="K143" s="117">
        <v>2548</v>
      </c>
      <c r="L143" s="118">
        <f t="shared" si="12"/>
        <v>8.0118694362017795E-2</v>
      </c>
    </row>
    <row r="144" spans="2:13" x14ac:dyDescent="0.25">
      <c r="B144" s="116" t="s">
        <v>82</v>
      </c>
      <c r="C144" s="117">
        <v>1519</v>
      </c>
      <c r="D144" s="118">
        <v>4.6468401486988844</v>
      </c>
      <c r="E144" s="117">
        <v>1573</v>
      </c>
      <c r="F144" s="118">
        <f t="shared" si="11"/>
        <v>3.5549703752468798E-2</v>
      </c>
      <c r="G144" s="117">
        <v>1590</v>
      </c>
      <c r="H144" s="118">
        <f t="shared" si="11"/>
        <v>1.0807374443738027E-2</v>
      </c>
      <c r="I144" s="117">
        <v>2129</v>
      </c>
      <c r="J144" s="118">
        <f t="shared" si="11"/>
        <v>0.33899371069182394</v>
      </c>
      <c r="K144" s="117">
        <v>1713</v>
      </c>
      <c r="L144" s="118">
        <f t="shared" si="12"/>
        <v>-0.19539689995302956</v>
      </c>
    </row>
    <row r="145" spans="1:13" x14ac:dyDescent="0.25">
      <c r="B145" s="116" t="s">
        <v>84</v>
      </c>
      <c r="C145" s="117">
        <v>881</v>
      </c>
      <c r="D145" s="118">
        <v>2.3625954198473282</v>
      </c>
      <c r="E145" s="117">
        <v>1613</v>
      </c>
      <c r="F145" s="118">
        <f t="shared" si="11"/>
        <v>0.83087400681044277</v>
      </c>
      <c r="G145" s="117">
        <v>1681</v>
      </c>
      <c r="H145" s="118">
        <f t="shared" si="11"/>
        <v>4.2157470551766885E-2</v>
      </c>
      <c r="I145" s="117">
        <v>829</v>
      </c>
      <c r="J145" s="118">
        <f t="shared" si="11"/>
        <v>-0.50684116597263529</v>
      </c>
      <c r="K145" s="117">
        <v>1370</v>
      </c>
      <c r="L145" s="118">
        <f t="shared" si="12"/>
        <v>0.65259348612786483</v>
      </c>
    </row>
    <row r="146" spans="1:13" x14ac:dyDescent="0.25">
      <c r="B146" s="116" t="s">
        <v>86</v>
      </c>
      <c r="C146" s="117">
        <v>1321</v>
      </c>
      <c r="D146" s="118">
        <v>4.7186147186147185</v>
      </c>
      <c r="E146" s="117">
        <v>1398</v>
      </c>
      <c r="F146" s="118">
        <f t="shared" si="11"/>
        <v>5.8289174867524496E-2</v>
      </c>
      <c r="G146" s="117">
        <v>1391</v>
      </c>
      <c r="H146" s="118">
        <f t="shared" si="11"/>
        <v>-5.0071530758225569E-3</v>
      </c>
      <c r="I146" s="117">
        <v>1601</v>
      </c>
      <c r="J146" s="118">
        <f t="shared" si="11"/>
        <v>0.15097052480230055</v>
      </c>
      <c r="K146" s="117"/>
      <c r="L146" s="118"/>
    </row>
    <row r="147" spans="1:13" x14ac:dyDescent="0.25">
      <c r="B147" s="116" t="s">
        <v>88</v>
      </c>
      <c r="C147" s="117">
        <v>1114</v>
      </c>
      <c r="D147" s="118">
        <v>0.65037037037037027</v>
      </c>
      <c r="E147" s="117">
        <v>1518</v>
      </c>
      <c r="F147" s="118">
        <f t="shared" si="11"/>
        <v>0.36265709156193893</v>
      </c>
      <c r="G147" s="117">
        <v>1166</v>
      </c>
      <c r="H147" s="118">
        <f t="shared" si="11"/>
        <v>-0.23188405797101452</v>
      </c>
      <c r="I147" s="117">
        <v>1615</v>
      </c>
      <c r="J147" s="118">
        <f t="shared" si="11"/>
        <v>0.38507718696397952</v>
      </c>
      <c r="K147" s="117"/>
      <c r="L147" s="118"/>
    </row>
    <row r="148" spans="1:13" x14ac:dyDescent="0.25">
      <c r="B148" s="116" t="s">
        <v>90</v>
      </c>
      <c r="C148" s="117">
        <v>998</v>
      </c>
      <c r="D148" s="118">
        <v>0.10276243093922655</v>
      </c>
      <c r="E148" s="117">
        <v>1506</v>
      </c>
      <c r="F148" s="118">
        <f t="shared" si="11"/>
        <v>0.50901803607214435</v>
      </c>
      <c r="G148" s="117">
        <v>1232</v>
      </c>
      <c r="H148" s="118">
        <f t="shared" si="11"/>
        <v>-0.18193891102257631</v>
      </c>
      <c r="I148" s="117">
        <v>1507</v>
      </c>
      <c r="J148" s="118">
        <f t="shared" si="11"/>
        <v>0.22321428571428581</v>
      </c>
      <c r="K148" s="117"/>
      <c r="L148" s="118"/>
    </row>
    <row r="149" spans="1:13" x14ac:dyDescent="0.25">
      <c r="B149" s="116" t="s">
        <v>92</v>
      </c>
      <c r="C149" s="117">
        <v>1047</v>
      </c>
      <c r="D149" s="118">
        <v>0.2660217654171706</v>
      </c>
      <c r="E149" s="117">
        <v>1465</v>
      </c>
      <c r="F149" s="118">
        <f t="shared" si="11"/>
        <v>0.39923591212989495</v>
      </c>
      <c r="G149" s="117">
        <v>1114</v>
      </c>
      <c r="H149" s="118">
        <f t="shared" si="11"/>
        <v>-0.23959044368600679</v>
      </c>
      <c r="I149" s="117">
        <v>1375</v>
      </c>
      <c r="J149" s="118">
        <f t="shared" si="11"/>
        <v>0.23429084380610421</v>
      </c>
      <c r="K149" s="117"/>
      <c r="L149" s="118"/>
    </row>
    <row r="150" spans="1:13" x14ac:dyDescent="0.25">
      <c r="A150" s="122"/>
      <c r="B150" s="116" t="s">
        <v>94</v>
      </c>
      <c r="C150" s="117">
        <v>1679</v>
      </c>
      <c r="D150" s="118">
        <v>-9.4390507011866243E-2</v>
      </c>
      <c r="E150" s="117">
        <v>1982</v>
      </c>
      <c r="F150" s="118">
        <f t="shared" si="11"/>
        <v>0.18046456223942831</v>
      </c>
      <c r="G150" s="117">
        <v>1956</v>
      </c>
      <c r="H150" s="118">
        <f t="shared" si="11"/>
        <v>-1.3118062563067578E-2</v>
      </c>
      <c r="I150" s="117">
        <v>2380</v>
      </c>
      <c r="J150" s="118">
        <f t="shared" si="11"/>
        <v>0.21676891615541916</v>
      </c>
      <c r="K150" s="117"/>
      <c r="L150" s="118"/>
    </row>
    <row r="151" spans="1:13" x14ac:dyDescent="0.25">
      <c r="B151" s="116" t="s">
        <v>96</v>
      </c>
      <c r="C151" s="117">
        <v>2421</v>
      </c>
      <c r="D151" s="118">
        <v>0.23836317135549878</v>
      </c>
      <c r="E151" s="117">
        <v>2298</v>
      </c>
      <c r="F151" s="118">
        <f t="shared" si="11"/>
        <v>-5.0805452292441156E-2</v>
      </c>
      <c r="G151" s="117">
        <v>2484</v>
      </c>
      <c r="H151" s="118">
        <f t="shared" si="11"/>
        <v>8.0939947780678922E-2</v>
      </c>
      <c r="I151" s="117">
        <v>2391</v>
      </c>
      <c r="J151" s="118">
        <f t="shared" si="11"/>
        <v>-3.7439613526570104E-2</v>
      </c>
      <c r="K151" s="117"/>
      <c r="L151" s="118"/>
    </row>
    <row r="152" spans="1:13" x14ac:dyDescent="0.25">
      <c r="B152" s="116" t="s">
        <v>98</v>
      </c>
      <c r="C152" s="117">
        <v>1685</v>
      </c>
      <c r="D152" s="118">
        <v>7.1201525746980243E-2</v>
      </c>
      <c r="E152" s="117">
        <v>1850</v>
      </c>
      <c r="F152" s="118">
        <f t="shared" si="11"/>
        <v>9.7922848664688367E-2</v>
      </c>
      <c r="G152" s="117">
        <v>1784</v>
      </c>
      <c r="H152" s="118">
        <f t="shared" si="11"/>
        <v>-3.5675675675675644E-2</v>
      </c>
      <c r="I152" s="117">
        <v>1986</v>
      </c>
      <c r="J152" s="118">
        <f t="shared" si="11"/>
        <v>0.11322869955156944</v>
      </c>
      <c r="K152" s="117"/>
      <c r="L152" s="118"/>
    </row>
    <row r="153" spans="1:13" ht="15.75" x14ac:dyDescent="0.25">
      <c r="B153" s="119" t="s">
        <v>32</v>
      </c>
      <c r="C153" s="120">
        <v>16587</v>
      </c>
      <c r="D153" s="121">
        <v>0.78393202839320275</v>
      </c>
      <c r="E153" s="120">
        <v>20868</v>
      </c>
      <c r="F153" s="121">
        <f t="shared" si="11"/>
        <v>0.25809368782781705</v>
      </c>
      <c r="G153" s="120">
        <v>21452</v>
      </c>
      <c r="H153" s="121">
        <f t="shared" si="11"/>
        <v>2.798543224075134E-2</v>
      </c>
      <c r="I153" s="120">
        <v>21670</v>
      </c>
      <c r="J153" s="121">
        <f t="shared" si="11"/>
        <v>1.0162222636584062E-2</v>
      </c>
      <c r="K153" s="120">
        <v>9210</v>
      </c>
      <c r="L153" s="121">
        <v>4.4809982983550656E-2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7" t="s">
        <v>253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>C$7</f>
        <v>2022</v>
      </c>
      <c r="D161" s="302"/>
      <c r="E161" s="301">
        <f>E$7</f>
        <v>2023</v>
      </c>
      <c r="F161" s="302"/>
      <c r="G161" s="301">
        <f>G$7</f>
        <v>2024</v>
      </c>
      <c r="H161" s="302"/>
      <c r="I161" s="301">
        <f>I$7</f>
        <v>2025</v>
      </c>
      <c r="J161" s="302"/>
      <c r="K161" s="301">
        <f>K$7</f>
        <v>2026</v>
      </c>
      <c r="L161" s="302"/>
    </row>
    <row r="162" spans="2:12" ht="16.5" thickTop="1" thickBot="1" x14ac:dyDescent="0.3">
      <c r="B162" s="87"/>
      <c r="C162" s="113" t="s">
        <v>74</v>
      </c>
      <c r="D162" s="114" t="str">
        <f>CONCATENATE("var ",RIGHT(C161,2),"/",RIGHT(C161-1,2))</f>
        <v>var 22/21</v>
      </c>
      <c r="E162" s="115" t="s">
        <v>74</v>
      </c>
      <c r="F162" s="114" t="str">
        <f>CONCATENATE("var ",RIGHT(E161,2),"/",RIGHT(E161-1,2))</f>
        <v>var 23/22</v>
      </c>
      <c r="G162" s="115" t="s">
        <v>74</v>
      </c>
      <c r="H162" s="114" t="str">
        <f>CONCATENATE("var ",RIGHT(G161,2),"/",RIGHT(G161-1,2))</f>
        <v>var 24/23</v>
      </c>
      <c r="I162" s="115" t="s">
        <v>74</v>
      </c>
      <c r="J162" s="114" t="str">
        <f>CONCATENATE("var ",RIGHT(I161,2),"/",RIGHT(I161-1,2))</f>
        <v>var 25/24</v>
      </c>
      <c r="K162" s="115" t="s">
        <v>74</v>
      </c>
      <c r="L162" s="114" t="str">
        <f>CONCATENATE("var ",RIGHT(K161,2),"/",RIGHT(K161-1,2))</f>
        <v>var 26/25</v>
      </c>
    </row>
    <row r="163" spans="2:12" x14ac:dyDescent="0.25">
      <c r="B163" s="116" t="s">
        <v>76</v>
      </c>
      <c r="C163" s="117">
        <v>1353</v>
      </c>
      <c r="D163" s="118">
        <v>0.30724637681159428</v>
      </c>
      <c r="E163" s="117">
        <v>1657</v>
      </c>
      <c r="F163" s="118">
        <f t="shared" ref="F163:J175" si="13">IFERROR(E163/C163-1,"-")</f>
        <v>0.22468588322246852</v>
      </c>
      <c r="G163" s="117">
        <v>1497</v>
      </c>
      <c r="H163" s="118">
        <f t="shared" si="13"/>
        <v>-9.656004828002418E-2</v>
      </c>
      <c r="I163" s="117">
        <v>1563</v>
      </c>
      <c r="J163" s="118">
        <f t="shared" si="13"/>
        <v>4.4088176352705455E-2</v>
      </c>
      <c r="K163" s="117">
        <v>1519</v>
      </c>
      <c r="L163" s="118">
        <f t="shared" ref="L163:L167" si="14">IFERROR(K163/I163-1,"-")</f>
        <v>-2.8150991682661552E-2</v>
      </c>
    </row>
    <row r="164" spans="2:12" x14ac:dyDescent="0.25">
      <c r="B164" s="116" t="s">
        <v>78</v>
      </c>
      <c r="C164" s="117">
        <v>2904</v>
      </c>
      <c r="D164" s="118">
        <v>2.0730158730158732</v>
      </c>
      <c r="E164" s="117">
        <v>2192</v>
      </c>
      <c r="F164" s="118">
        <f t="shared" si="13"/>
        <v>-0.24517906336088158</v>
      </c>
      <c r="G164" s="117">
        <v>2057</v>
      </c>
      <c r="H164" s="118">
        <f t="shared" si="13"/>
        <v>-6.1587591240875872E-2</v>
      </c>
      <c r="I164" s="117">
        <v>2346</v>
      </c>
      <c r="J164" s="118">
        <f t="shared" si="13"/>
        <v>0.14049586776859502</v>
      </c>
      <c r="K164" s="117">
        <v>1987</v>
      </c>
      <c r="L164" s="118">
        <f t="shared" si="14"/>
        <v>-0.15302642796248933</v>
      </c>
    </row>
    <row r="165" spans="2:12" x14ac:dyDescent="0.25">
      <c r="B165" s="116" t="s">
        <v>80</v>
      </c>
      <c r="C165" s="117">
        <v>2196</v>
      </c>
      <c r="D165" s="118">
        <v>2.0164835164835164</v>
      </c>
      <c r="E165" s="117">
        <v>1764</v>
      </c>
      <c r="F165" s="118">
        <f t="shared" si="13"/>
        <v>-0.19672131147540983</v>
      </c>
      <c r="G165" s="117">
        <v>2459</v>
      </c>
      <c r="H165" s="118">
        <f t="shared" si="13"/>
        <v>0.39399092970521532</v>
      </c>
      <c r="I165" s="117">
        <v>2000</v>
      </c>
      <c r="J165" s="118">
        <f t="shared" si="13"/>
        <v>-0.18666124440829601</v>
      </c>
      <c r="K165" s="117">
        <v>1723</v>
      </c>
      <c r="L165" s="118">
        <f t="shared" si="14"/>
        <v>-0.13849999999999996</v>
      </c>
    </row>
    <row r="166" spans="2:12" x14ac:dyDescent="0.25">
      <c r="B166" s="116" t="s">
        <v>82</v>
      </c>
      <c r="C166" s="117">
        <v>2930</v>
      </c>
      <c r="D166" s="118">
        <v>5.1945031712473577</v>
      </c>
      <c r="E166" s="117">
        <v>2972</v>
      </c>
      <c r="F166" s="118">
        <f t="shared" si="13"/>
        <v>1.4334470989761039E-2</v>
      </c>
      <c r="G166" s="117">
        <v>3165</v>
      </c>
      <c r="H166" s="118">
        <f t="shared" si="13"/>
        <v>6.4939434724091472E-2</v>
      </c>
      <c r="I166" s="117">
        <v>2200</v>
      </c>
      <c r="J166" s="118">
        <f t="shared" si="13"/>
        <v>-0.30489731437598733</v>
      </c>
      <c r="K166" s="117">
        <v>2954</v>
      </c>
      <c r="L166" s="118">
        <f t="shared" si="14"/>
        <v>0.34272727272727277</v>
      </c>
    </row>
    <row r="167" spans="2:12" x14ac:dyDescent="0.25">
      <c r="B167" s="116" t="s">
        <v>84</v>
      </c>
      <c r="C167" s="117">
        <v>2517</v>
      </c>
      <c r="D167" s="118">
        <v>1.799777530589544</v>
      </c>
      <c r="E167" s="117">
        <v>2516</v>
      </c>
      <c r="F167" s="118">
        <f t="shared" si="13"/>
        <v>-3.9729837107671528E-4</v>
      </c>
      <c r="G167" s="117">
        <v>2477</v>
      </c>
      <c r="H167" s="118">
        <f t="shared" si="13"/>
        <v>-1.5500794912559623E-2</v>
      </c>
      <c r="I167" s="117">
        <v>1698</v>
      </c>
      <c r="J167" s="118">
        <f t="shared" si="13"/>
        <v>-0.3144933387161889</v>
      </c>
      <c r="K167" s="117">
        <v>2147</v>
      </c>
      <c r="L167" s="118">
        <f t="shared" si="14"/>
        <v>0.26442873969375746</v>
      </c>
    </row>
    <row r="168" spans="2:12" x14ac:dyDescent="0.25">
      <c r="B168" s="116" t="s">
        <v>86</v>
      </c>
      <c r="C168" s="117">
        <v>1955</v>
      </c>
      <c r="D168" s="118">
        <v>4.1856763925729439</v>
      </c>
      <c r="E168" s="117">
        <v>1820</v>
      </c>
      <c r="F168" s="118">
        <f t="shared" si="13"/>
        <v>-6.9053708439897665E-2</v>
      </c>
      <c r="G168" s="117">
        <v>1716</v>
      </c>
      <c r="H168" s="118">
        <f t="shared" si="13"/>
        <v>-5.7142857142857162E-2</v>
      </c>
      <c r="I168" s="117">
        <v>1687</v>
      </c>
      <c r="J168" s="118">
        <f t="shared" si="13"/>
        <v>-1.689976689976691E-2</v>
      </c>
      <c r="K168" s="117"/>
      <c r="L168" s="118"/>
    </row>
    <row r="169" spans="2:12" x14ac:dyDescent="0.25">
      <c r="B169" s="116" t="s">
        <v>88</v>
      </c>
      <c r="C169" s="117">
        <v>2623</v>
      </c>
      <c r="D169" s="118">
        <v>1.294838145231846</v>
      </c>
      <c r="E169" s="117">
        <v>2026</v>
      </c>
      <c r="F169" s="118">
        <f t="shared" si="13"/>
        <v>-0.22760198246282881</v>
      </c>
      <c r="G169" s="117">
        <v>1892</v>
      </c>
      <c r="H169" s="118">
        <f t="shared" si="13"/>
        <v>-6.6140177690029667E-2</v>
      </c>
      <c r="I169" s="117">
        <v>2124</v>
      </c>
      <c r="J169" s="118">
        <f t="shared" si="13"/>
        <v>0.12262156448202965</v>
      </c>
      <c r="K169" s="117"/>
      <c r="L169" s="118"/>
    </row>
    <row r="170" spans="2:12" x14ac:dyDescent="0.25">
      <c r="B170" s="116" t="s">
        <v>90</v>
      </c>
      <c r="C170" s="117">
        <v>2466</v>
      </c>
      <c r="D170" s="118">
        <v>0.41318051575931225</v>
      </c>
      <c r="E170" s="117">
        <v>2255</v>
      </c>
      <c r="F170" s="118">
        <f t="shared" si="13"/>
        <v>-8.5563665855636684E-2</v>
      </c>
      <c r="G170" s="117">
        <v>2125</v>
      </c>
      <c r="H170" s="118">
        <f t="shared" si="13"/>
        <v>-5.7649667405764937E-2</v>
      </c>
      <c r="I170" s="117">
        <v>2041</v>
      </c>
      <c r="J170" s="118">
        <f t="shared" si="13"/>
        <v>-3.9529411764705924E-2</v>
      </c>
      <c r="K170" s="117"/>
      <c r="L170" s="118"/>
    </row>
    <row r="171" spans="2:12" x14ac:dyDescent="0.25">
      <c r="B171" s="116" t="s">
        <v>92</v>
      </c>
      <c r="C171" s="117">
        <v>1641</v>
      </c>
      <c r="D171" s="118">
        <v>0.38481012658227853</v>
      </c>
      <c r="E171" s="117">
        <v>2059</v>
      </c>
      <c r="F171" s="118">
        <f t="shared" si="13"/>
        <v>0.25472273004265689</v>
      </c>
      <c r="G171" s="117">
        <v>1668</v>
      </c>
      <c r="H171" s="118">
        <f t="shared" si="13"/>
        <v>-0.18989800874210783</v>
      </c>
      <c r="I171" s="117">
        <v>1642</v>
      </c>
      <c r="J171" s="118">
        <f t="shared" si="13"/>
        <v>-1.5587529976019199E-2</v>
      </c>
      <c r="K171" s="117"/>
      <c r="L171" s="118"/>
    </row>
    <row r="172" spans="2:12" x14ac:dyDescent="0.25">
      <c r="B172" s="116" t="s">
        <v>94</v>
      </c>
      <c r="C172" s="117">
        <v>2797</v>
      </c>
      <c r="D172" s="118">
        <v>-3.9173789173788665E-3</v>
      </c>
      <c r="E172" s="117">
        <v>2556</v>
      </c>
      <c r="F172" s="118">
        <f t="shared" si="13"/>
        <v>-8.6163746871648184E-2</v>
      </c>
      <c r="G172" s="117">
        <v>2794</v>
      </c>
      <c r="H172" s="118">
        <f t="shared" si="13"/>
        <v>9.3114241001564846E-2</v>
      </c>
      <c r="I172" s="117">
        <v>2877</v>
      </c>
      <c r="J172" s="118">
        <f t="shared" si="13"/>
        <v>2.970651395848245E-2</v>
      </c>
      <c r="K172" s="117"/>
      <c r="L172" s="118"/>
    </row>
    <row r="173" spans="2:12" x14ac:dyDescent="0.25">
      <c r="B173" s="116" t="s">
        <v>96</v>
      </c>
      <c r="C173" s="117">
        <v>1616</v>
      </c>
      <c r="D173" s="118">
        <v>-0.19561971129915379</v>
      </c>
      <c r="E173" s="117">
        <v>1504</v>
      </c>
      <c r="F173" s="118">
        <f t="shared" si="13"/>
        <v>-6.9306930693069257E-2</v>
      </c>
      <c r="G173" s="117">
        <v>1368</v>
      </c>
      <c r="H173" s="118">
        <f t="shared" si="13"/>
        <v>-9.0425531914893664E-2</v>
      </c>
      <c r="I173" s="117">
        <v>1730</v>
      </c>
      <c r="J173" s="118">
        <f t="shared" si="13"/>
        <v>0.26461988304093564</v>
      </c>
      <c r="K173" s="117"/>
      <c r="L173" s="118"/>
    </row>
    <row r="174" spans="2:12" x14ac:dyDescent="0.25">
      <c r="B174" s="116" t="s">
        <v>98</v>
      </c>
      <c r="C174" s="117">
        <v>1942</v>
      </c>
      <c r="D174" s="118">
        <v>2.2643496577145816E-2</v>
      </c>
      <c r="E174" s="117">
        <v>1825</v>
      </c>
      <c r="F174" s="118">
        <f t="shared" si="13"/>
        <v>-6.0247167868177187E-2</v>
      </c>
      <c r="G174" s="117">
        <v>1388</v>
      </c>
      <c r="H174" s="118">
        <f t="shared" si="13"/>
        <v>-0.23945205479452059</v>
      </c>
      <c r="I174" s="117">
        <v>1748</v>
      </c>
      <c r="J174" s="118">
        <f t="shared" si="13"/>
        <v>0.25936599423631135</v>
      </c>
      <c r="K174" s="117"/>
      <c r="L174" s="118"/>
    </row>
    <row r="175" spans="2:12" ht="15.75" x14ac:dyDescent="0.25">
      <c r="B175" s="119" t="s">
        <v>32</v>
      </c>
      <c r="C175" s="120">
        <v>26940</v>
      </c>
      <c r="D175" s="121">
        <v>0.7670208579299489</v>
      </c>
      <c r="E175" s="120">
        <v>25146</v>
      </c>
      <c r="F175" s="121">
        <f t="shared" si="13"/>
        <v>-6.6592427616926519E-2</v>
      </c>
      <c r="G175" s="120">
        <v>24606</v>
      </c>
      <c r="H175" s="121">
        <f t="shared" si="13"/>
        <v>-2.1474588403722294E-2</v>
      </c>
      <c r="I175" s="120">
        <v>23656</v>
      </c>
      <c r="J175" s="121">
        <f t="shared" si="13"/>
        <v>-3.8608469478988883E-2</v>
      </c>
      <c r="K175" s="120">
        <v>10330</v>
      </c>
      <c r="L175" s="121">
        <v>5.3329254614051136E-2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7" t="s">
        <v>254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>C$7</f>
        <v>2022</v>
      </c>
      <c r="D183" s="302"/>
      <c r="E183" s="301">
        <f>E$7</f>
        <v>2023</v>
      </c>
      <c r="F183" s="302"/>
      <c r="G183" s="301">
        <f>G$7</f>
        <v>2024</v>
      </c>
      <c r="H183" s="302"/>
      <c r="I183" s="301">
        <f>I$7</f>
        <v>2025</v>
      </c>
      <c r="J183" s="302"/>
      <c r="K183" s="301">
        <f>K$7</f>
        <v>2026</v>
      </c>
      <c r="L183" s="302"/>
    </row>
    <row r="184" spans="1:13" ht="16.5" thickTop="1" thickBot="1" x14ac:dyDescent="0.3">
      <c r="B184" s="87"/>
      <c r="C184" s="113" t="s">
        <v>74</v>
      </c>
      <c r="D184" s="114" t="str">
        <f>CONCATENATE("var ",RIGHT(C183,2),"/",RIGHT(C183-1,2))</f>
        <v>var 22/21</v>
      </c>
      <c r="E184" s="115" t="s">
        <v>74</v>
      </c>
      <c r="F184" s="114" t="str">
        <f>CONCATENATE("var ",RIGHT(E183,2),"/",RIGHT(E183-1,2))</f>
        <v>var 23/22</v>
      </c>
      <c r="G184" s="115" t="s">
        <v>74</v>
      </c>
      <c r="H184" s="114" t="str">
        <f>CONCATENATE("var ",RIGHT(G183,2),"/",RIGHT(G183-1,2))</f>
        <v>var 24/23</v>
      </c>
      <c r="I184" s="115" t="s">
        <v>74</v>
      </c>
      <c r="J184" s="114" t="str">
        <f>CONCATENATE("var ",RIGHT(I183,2),"/",RIGHT(I183-1,2))</f>
        <v>var 25/24</v>
      </c>
      <c r="K184" s="115" t="s">
        <v>74</v>
      </c>
      <c r="L184" s="114" t="str">
        <f>CONCATENATE("var ",RIGHT(K183,2),"/",RIGHT(K183-1,2))</f>
        <v>var 26/25</v>
      </c>
    </row>
    <row r="185" spans="1:13" x14ac:dyDescent="0.25">
      <c r="A185" s="122"/>
      <c r="B185" s="116" t="s">
        <v>76</v>
      </c>
      <c r="C185" s="117">
        <v>418</v>
      </c>
      <c r="D185" s="118">
        <v>1.3885714285714288</v>
      </c>
      <c r="E185" s="117">
        <v>363</v>
      </c>
      <c r="F185" s="118">
        <f t="shared" ref="F185:J197" si="15">IFERROR(E185/C185-1,"-")</f>
        <v>-0.13157894736842102</v>
      </c>
      <c r="G185" s="117">
        <v>401</v>
      </c>
      <c r="H185" s="118">
        <f t="shared" si="15"/>
        <v>0.10468319559228645</v>
      </c>
      <c r="I185" s="117">
        <v>326</v>
      </c>
      <c r="J185" s="118">
        <f t="shared" si="15"/>
        <v>-0.18703241895261846</v>
      </c>
      <c r="K185" s="117">
        <v>323</v>
      </c>
      <c r="L185" s="118">
        <f t="shared" ref="L185:L189" si="16">IFERROR(K185/I185-1,"-")</f>
        <v>-9.2024539877300082E-3</v>
      </c>
    </row>
    <row r="186" spans="1:13" x14ac:dyDescent="0.25">
      <c r="B186" s="116" t="s">
        <v>78</v>
      </c>
      <c r="C186" s="117">
        <v>389</v>
      </c>
      <c r="D186" s="118">
        <v>20.611111111111111</v>
      </c>
      <c r="E186" s="117">
        <v>445</v>
      </c>
      <c r="F186" s="118">
        <f t="shared" si="15"/>
        <v>0.14395886889460163</v>
      </c>
      <c r="G186" s="117">
        <v>462</v>
      </c>
      <c r="H186" s="118">
        <f t="shared" si="15"/>
        <v>3.8202247191011285E-2</v>
      </c>
      <c r="I186" s="117">
        <v>351</v>
      </c>
      <c r="J186" s="118">
        <f t="shared" si="15"/>
        <v>-0.24025974025974028</v>
      </c>
      <c r="K186" s="117">
        <v>383</v>
      </c>
      <c r="L186" s="118">
        <f t="shared" si="16"/>
        <v>9.1168091168091214E-2</v>
      </c>
    </row>
    <row r="187" spans="1:13" x14ac:dyDescent="0.25">
      <c r="B187" s="116" t="s">
        <v>80</v>
      </c>
      <c r="C187" s="117">
        <v>354</v>
      </c>
      <c r="D187" s="118">
        <v>16.7</v>
      </c>
      <c r="E187" s="117">
        <v>318</v>
      </c>
      <c r="F187" s="118">
        <f t="shared" si="15"/>
        <v>-0.10169491525423724</v>
      </c>
      <c r="G187" s="117">
        <v>592</v>
      </c>
      <c r="H187" s="118">
        <f t="shared" si="15"/>
        <v>0.86163522012578619</v>
      </c>
      <c r="I187" s="117">
        <v>381</v>
      </c>
      <c r="J187" s="118">
        <f t="shared" si="15"/>
        <v>-0.35641891891891897</v>
      </c>
      <c r="K187" s="117">
        <v>304</v>
      </c>
      <c r="L187" s="118">
        <f t="shared" si="16"/>
        <v>-0.20209973753280841</v>
      </c>
    </row>
    <row r="188" spans="1:13" x14ac:dyDescent="0.25">
      <c r="B188" s="116" t="s">
        <v>82</v>
      </c>
      <c r="C188" s="117">
        <v>556</v>
      </c>
      <c r="D188" s="118">
        <v>15.848484848484848</v>
      </c>
      <c r="E188" s="117">
        <v>355</v>
      </c>
      <c r="F188" s="118">
        <f t="shared" si="15"/>
        <v>-0.36151079136690645</v>
      </c>
      <c r="G188" s="117">
        <v>404</v>
      </c>
      <c r="H188" s="118">
        <f t="shared" si="15"/>
        <v>0.13802816901408455</v>
      </c>
      <c r="I188" s="117">
        <v>569</v>
      </c>
      <c r="J188" s="118">
        <f t="shared" si="15"/>
        <v>0.40841584158415833</v>
      </c>
      <c r="K188" s="117">
        <v>539</v>
      </c>
      <c r="L188" s="118">
        <f t="shared" si="16"/>
        <v>-5.2724077328646701E-2</v>
      </c>
    </row>
    <row r="189" spans="1:13" x14ac:dyDescent="0.25">
      <c r="B189" s="116" t="s">
        <v>84</v>
      </c>
      <c r="C189" s="117">
        <v>214</v>
      </c>
      <c r="D189" s="118">
        <v>0.78333333333333344</v>
      </c>
      <c r="E189" s="117">
        <v>518</v>
      </c>
      <c r="F189" s="118">
        <f t="shared" si="15"/>
        <v>1.4205607476635516</v>
      </c>
      <c r="G189" s="117">
        <v>597</v>
      </c>
      <c r="H189" s="118">
        <f t="shared" si="15"/>
        <v>0.15250965250965254</v>
      </c>
      <c r="I189" s="117">
        <v>211</v>
      </c>
      <c r="J189" s="118">
        <f t="shared" si="15"/>
        <v>-0.64656616415410384</v>
      </c>
      <c r="K189" s="117">
        <v>347</v>
      </c>
      <c r="L189" s="118">
        <f t="shared" si="16"/>
        <v>0.64454976303317535</v>
      </c>
    </row>
    <row r="190" spans="1:13" x14ac:dyDescent="0.25">
      <c r="B190" s="116" t="s">
        <v>125</v>
      </c>
      <c r="C190" s="117">
        <v>248</v>
      </c>
      <c r="D190" s="118">
        <v>1.8837209302325579</v>
      </c>
      <c r="E190" s="117">
        <v>365</v>
      </c>
      <c r="F190" s="118">
        <f t="shared" si="15"/>
        <v>0.47177419354838701</v>
      </c>
      <c r="G190" s="117">
        <v>533</v>
      </c>
      <c r="H190" s="118">
        <f t="shared" si="15"/>
        <v>0.46027397260273983</v>
      </c>
      <c r="I190" s="117">
        <v>304</v>
      </c>
      <c r="J190" s="118">
        <f t="shared" si="15"/>
        <v>-0.42964352720450283</v>
      </c>
      <c r="K190" s="117"/>
      <c r="L190" s="118"/>
    </row>
    <row r="191" spans="1:13" x14ac:dyDescent="0.25">
      <c r="B191" s="116" t="s">
        <v>88</v>
      </c>
      <c r="C191" s="117">
        <v>528</v>
      </c>
      <c r="D191" s="118">
        <v>1.613861386138614</v>
      </c>
      <c r="E191" s="117">
        <v>711</v>
      </c>
      <c r="F191" s="118">
        <f t="shared" si="15"/>
        <v>0.34659090909090917</v>
      </c>
      <c r="G191" s="117">
        <v>628</v>
      </c>
      <c r="H191" s="118">
        <f t="shared" si="15"/>
        <v>-0.11673699015471173</v>
      </c>
      <c r="I191" s="117">
        <v>554</v>
      </c>
      <c r="J191" s="118">
        <f t="shared" si="15"/>
        <v>-0.11783439490445857</v>
      </c>
      <c r="K191" s="117"/>
      <c r="L191" s="118"/>
    </row>
    <row r="192" spans="1:13" x14ac:dyDescent="0.25">
      <c r="B192" s="116" t="s">
        <v>90</v>
      </c>
      <c r="C192" s="117">
        <v>262</v>
      </c>
      <c r="D192" s="118">
        <v>-0.56694214876033056</v>
      </c>
      <c r="E192" s="117">
        <v>497</v>
      </c>
      <c r="F192" s="118">
        <f t="shared" si="15"/>
        <v>0.89694656488549618</v>
      </c>
      <c r="G192" s="117">
        <v>486</v>
      </c>
      <c r="H192" s="118">
        <f t="shared" si="15"/>
        <v>-2.2132796780684139E-2</v>
      </c>
      <c r="I192" s="117">
        <v>299</v>
      </c>
      <c r="J192" s="118">
        <f t="shared" si="15"/>
        <v>-0.3847736625514403</v>
      </c>
      <c r="K192" s="117"/>
      <c r="L192" s="118"/>
    </row>
    <row r="193" spans="2:13" x14ac:dyDescent="0.25">
      <c r="B193" s="116" t="s">
        <v>92</v>
      </c>
      <c r="C193" s="117">
        <v>331</v>
      </c>
      <c r="D193" s="118">
        <v>-0.33799999999999997</v>
      </c>
      <c r="E193" s="117">
        <v>339</v>
      </c>
      <c r="F193" s="118">
        <f t="shared" si="15"/>
        <v>2.4169184290030232E-2</v>
      </c>
      <c r="G193" s="117">
        <v>217</v>
      </c>
      <c r="H193" s="118">
        <f t="shared" si="15"/>
        <v>-0.35988200589970498</v>
      </c>
      <c r="I193" s="117">
        <v>205</v>
      </c>
      <c r="J193" s="118">
        <f t="shared" si="15"/>
        <v>-5.5299539170506895E-2</v>
      </c>
      <c r="K193" s="117"/>
      <c r="L193" s="118"/>
    </row>
    <row r="194" spans="2:13" x14ac:dyDescent="0.25">
      <c r="B194" s="116" t="s">
        <v>94</v>
      </c>
      <c r="C194" s="117">
        <v>379</v>
      </c>
      <c r="D194" s="118">
        <v>-7.1078431372548989E-2</v>
      </c>
      <c r="E194" s="117">
        <v>638</v>
      </c>
      <c r="F194" s="118">
        <f t="shared" si="15"/>
        <v>0.68337730870712399</v>
      </c>
      <c r="G194" s="117">
        <v>350</v>
      </c>
      <c r="H194" s="118">
        <f t="shared" si="15"/>
        <v>-0.45141065830721006</v>
      </c>
      <c r="I194" s="117">
        <v>481</v>
      </c>
      <c r="J194" s="118">
        <f t="shared" si="15"/>
        <v>0.37428571428571433</v>
      </c>
      <c r="K194" s="117"/>
      <c r="L194" s="118"/>
    </row>
    <row r="195" spans="2:13" x14ac:dyDescent="0.25">
      <c r="B195" s="116" t="s">
        <v>96</v>
      </c>
      <c r="C195" s="117">
        <v>412</v>
      </c>
      <c r="D195" s="118">
        <v>-0.3439490445859873</v>
      </c>
      <c r="E195" s="117">
        <v>437</v>
      </c>
      <c r="F195" s="118">
        <f t="shared" si="15"/>
        <v>6.0679611650485521E-2</v>
      </c>
      <c r="G195" s="117">
        <v>424</v>
      </c>
      <c r="H195" s="118">
        <f t="shared" si="15"/>
        <v>-2.9748283752860427E-2</v>
      </c>
      <c r="I195" s="117">
        <v>416</v>
      </c>
      <c r="J195" s="118">
        <f t="shared" si="15"/>
        <v>-1.8867924528301883E-2</v>
      </c>
      <c r="K195" s="117"/>
      <c r="L195" s="118"/>
    </row>
    <row r="196" spans="2:13" x14ac:dyDescent="0.25">
      <c r="B196" s="116" t="s">
        <v>98</v>
      </c>
      <c r="C196" s="117">
        <v>478</v>
      </c>
      <c r="D196" s="118">
        <v>-0.12932604735883424</v>
      </c>
      <c r="E196" s="117">
        <v>522</v>
      </c>
      <c r="F196" s="118">
        <f t="shared" si="15"/>
        <v>9.2050209205020828E-2</v>
      </c>
      <c r="G196" s="117">
        <v>497</v>
      </c>
      <c r="H196" s="118">
        <f t="shared" si="15"/>
        <v>-4.789272030651337E-2</v>
      </c>
      <c r="I196" s="117">
        <v>534</v>
      </c>
      <c r="J196" s="118">
        <f t="shared" si="15"/>
        <v>7.444668008048283E-2</v>
      </c>
      <c r="K196" s="117"/>
      <c r="L196" s="118"/>
    </row>
    <row r="197" spans="2:13" ht="15.75" x14ac:dyDescent="0.25">
      <c r="B197" s="119" t="s">
        <v>32</v>
      </c>
      <c r="C197" s="120">
        <v>4569</v>
      </c>
      <c r="D197" s="121">
        <v>0.36632775119617222</v>
      </c>
      <c r="E197" s="120">
        <v>5508</v>
      </c>
      <c r="F197" s="121">
        <f t="shared" si="15"/>
        <v>0.20551543007222595</v>
      </c>
      <c r="G197" s="120">
        <v>5591</v>
      </c>
      <c r="H197" s="121">
        <f t="shared" si="15"/>
        <v>1.5068990559186535E-2</v>
      </c>
      <c r="I197" s="120">
        <v>4631</v>
      </c>
      <c r="J197" s="121">
        <f t="shared" si="15"/>
        <v>-0.17170452512967271</v>
      </c>
      <c r="K197" s="120">
        <v>1896</v>
      </c>
      <c r="L197" s="121">
        <v>3.1556039173014083E-2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7" t="s">
        <v>255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>C$7</f>
        <v>2022</v>
      </c>
      <c r="D205" s="302"/>
      <c r="E205" s="301">
        <f>E$7</f>
        <v>2023</v>
      </c>
      <c r="F205" s="302"/>
      <c r="G205" s="301">
        <f>G$7</f>
        <v>2024</v>
      </c>
      <c r="H205" s="302"/>
      <c r="I205" s="301">
        <f>I$7</f>
        <v>2025</v>
      </c>
      <c r="J205" s="302"/>
      <c r="K205" s="301">
        <f>K$7</f>
        <v>2026</v>
      </c>
      <c r="L205" s="302"/>
    </row>
    <row r="206" spans="2:13" ht="16.5" thickTop="1" thickBot="1" x14ac:dyDescent="0.3">
      <c r="B206" s="87"/>
      <c r="C206" s="113" t="s">
        <v>74</v>
      </c>
      <c r="D206" s="114" t="str">
        <f>CONCATENATE("var ",RIGHT(C205,2),"/",RIGHT(C205-1,2))</f>
        <v>var 22/21</v>
      </c>
      <c r="E206" s="115" t="s">
        <v>74</v>
      </c>
      <c r="F206" s="114" t="str">
        <f>CONCATENATE("var ",RIGHT(E205,2),"/",RIGHT(E205-1,2))</f>
        <v>var 23/22</v>
      </c>
      <c r="G206" s="115" t="s">
        <v>74</v>
      </c>
      <c r="H206" s="114" t="str">
        <f>CONCATENATE("var ",RIGHT(G205,2),"/",RIGHT(G205-1,2))</f>
        <v>var 24/23</v>
      </c>
      <c r="I206" s="115" t="s">
        <v>74</v>
      </c>
      <c r="J206" s="114" t="str">
        <f>CONCATENATE("var ",RIGHT(I205,2),"/",RIGHT(I205-1,2))</f>
        <v>var 25/24</v>
      </c>
      <c r="K206" s="115" t="s">
        <v>74</v>
      </c>
      <c r="L206" s="114" t="str">
        <f>CONCATENATE("var ",RIGHT(K205,2),"/",RIGHT(K205-1,2))</f>
        <v>var 26/25</v>
      </c>
    </row>
    <row r="207" spans="2:13" x14ac:dyDescent="0.25">
      <c r="B207" s="116" t="s">
        <v>76</v>
      </c>
      <c r="C207" s="117">
        <v>928</v>
      </c>
      <c r="D207" s="118">
        <v>28</v>
      </c>
      <c r="E207" s="117">
        <v>676</v>
      </c>
      <c r="F207" s="118">
        <f t="shared" ref="F207:J219" si="17">IFERROR(E207/C207-1,"-")</f>
        <v>-0.27155172413793105</v>
      </c>
      <c r="G207" s="117">
        <v>577</v>
      </c>
      <c r="H207" s="118">
        <f t="shared" si="17"/>
        <v>-0.14644970414201186</v>
      </c>
      <c r="I207" s="117">
        <v>512</v>
      </c>
      <c r="J207" s="118">
        <f t="shared" si="17"/>
        <v>-0.11265164644714043</v>
      </c>
      <c r="K207" s="117">
        <v>346</v>
      </c>
      <c r="L207" s="118">
        <f t="shared" ref="L207:L211" si="18">IFERROR(K207/I207-1,"-")</f>
        <v>-0.32421875</v>
      </c>
    </row>
    <row r="208" spans="2:13" x14ac:dyDescent="0.25">
      <c r="B208" s="116" t="s">
        <v>78</v>
      </c>
      <c r="C208" s="117">
        <v>770</v>
      </c>
      <c r="D208" s="118">
        <v>16.906976744186046</v>
      </c>
      <c r="E208" s="117">
        <v>751</v>
      </c>
      <c r="F208" s="118">
        <f t="shared" si="17"/>
        <v>-2.4675324675324628E-2</v>
      </c>
      <c r="G208" s="117">
        <v>669</v>
      </c>
      <c r="H208" s="118">
        <f t="shared" si="17"/>
        <v>-0.10918774966711053</v>
      </c>
      <c r="I208" s="117">
        <v>678</v>
      </c>
      <c r="J208" s="118">
        <f t="shared" si="17"/>
        <v>1.3452914798206317E-2</v>
      </c>
      <c r="K208" s="117">
        <v>392</v>
      </c>
      <c r="L208" s="118">
        <f t="shared" si="18"/>
        <v>-0.42182890855457222</v>
      </c>
    </row>
    <row r="209" spans="2:13" x14ac:dyDescent="0.25">
      <c r="B209" s="116" t="s">
        <v>80</v>
      </c>
      <c r="C209" s="117">
        <v>561</v>
      </c>
      <c r="D209" s="118">
        <v>30.166666666666668</v>
      </c>
      <c r="E209" s="117">
        <v>636</v>
      </c>
      <c r="F209" s="118">
        <f t="shared" si="17"/>
        <v>0.1336898395721926</v>
      </c>
      <c r="G209" s="117">
        <v>493</v>
      </c>
      <c r="H209" s="118">
        <f t="shared" si="17"/>
        <v>-0.22484276729559749</v>
      </c>
      <c r="I209" s="117">
        <v>547</v>
      </c>
      <c r="J209" s="118">
        <f t="shared" si="17"/>
        <v>0.1095334685598377</v>
      </c>
      <c r="K209" s="117">
        <v>386</v>
      </c>
      <c r="L209" s="118">
        <f t="shared" si="18"/>
        <v>-0.29433272394881171</v>
      </c>
    </row>
    <row r="210" spans="2:13" x14ac:dyDescent="0.25">
      <c r="B210" s="116" t="s">
        <v>82</v>
      </c>
      <c r="C210" s="117">
        <v>1074</v>
      </c>
      <c r="D210" s="118">
        <v>41.96</v>
      </c>
      <c r="E210" s="117">
        <v>1013</v>
      </c>
      <c r="F210" s="118">
        <f t="shared" si="17"/>
        <v>-5.6797020484171346E-2</v>
      </c>
      <c r="G210" s="117">
        <v>570</v>
      </c>
      <c r="H210" s="118">
        <f t="shared" si="17"/>
        <v>-0.43731490621915103</v>
      </c>
      <c r="I210" s="117">
        <v>590</v>
      </c>
      <c r="J210" s="118">
        <f t="shared" si="17"/>
        <v>3.5087719298245723E-2</v>
      </c>
      <c r="K210" s="117">
        <v>623</v>
      </c>
      <c r="L210" s="118">
        <f t="shared" si="18"/>
        <v>5.5932203389830404E-2</v>
      </c>
    </row>
    <row r="211" spans="2:13" x14ac:dyDescent="0.25">
      <c r="B211" s="116" t="s">
        <v>84</v>
      </c>
      <c r="C211" s="117">
        <v>827</v>
      </c>
      <c r="D211" s="118">
        <v>20.763157894736842</v>
      </c>
      <c r="E211" s="117">
        <v>516</v>
      </c>
      <c r="F211" s="118">
        <f t="shared" si="17"/>
        <v>-0.37605804111245467</v>
      </c>
      <c r="G211" s="117">
        <v>527</v>
      </c>
      <c r="H211" s="118">
        <f t="shared" si="17"/>
        <v>2.1317829457364379E-2</v>
      </c>
      <c r="I211" s="117">
        <v>280</v>
      </c>
      <c r="J211" s="118">
        <f t="shared" si="17"/>
        <v>-0.46869070208728658</v>
      </c>
      <c r="K211" s="117">
        <v>280</v>
      </c>
      <c r="L211" s="118">
        <f t="shared" si="18"/>
        <v>0</v>
      </c>
    </row>
    <row r="212" spans="2:13" x14ac:dyDescent="0.25">
      <c r="B212" s="116" t="s">
        <v>86</v>
      </c>
      <c r="C212" s="117">
        <v>664</v>
      </c>
      <c r="D212" s="118">
        <v>12.833333333333334</v>
      </c>
      <c r="E212" s="117">
        <v>493</v>
      </c>
      <c r="F212" s="118">
        <f t="shared" si="17"/>
        <v>-0.25753012048192769</v>
      </c>
      <c r="G212" s="117">
        <v>432</v>
      </c>
      <c r="H212" s="118">
        <f t="shared" si="17"/>
        <v>-0.12373225152129819</v>
      </c>
      <c r="I212" s="117">
        <v>397</v>
      </c>
      <c r="J212" s="118">
        <f t="shared" si="17"/>
        <v>-8.101851851851849E-2</v>
      </c>
      <c r="K212" s="117"/>
      <c r="L212" s="118"/>
    </row>
    <row r="213" spans="2:13" x14ac:dyDescent="0.25">
      <c r="B213" s="116" t="s">
        <v>88</v>
      </c>
      <c r="C213" s="117">
        <v>1141</v>
      </c>
      <c r="D213" s="118">
        <v>6.1312499999999996</v>
      </c>
      <c r="E213" s="117">
        <v>957</v>
      </c>
      <c r="F213" s="118">
        <f t="shared" si="17"/>
        <v>-0.16126205083260303</v>
      </c>
      <c r="G213" s="117">
        <v>531</v>
      </c>
      <c r="H213" s="118">
        <f t="shared" si="17"/>
        <v>-0.44514106583072099</v>
      </c>
      <c r="I213" s="117">
        <v>569</v>
      </c>
      <c r="J213" s="118">
        <f t="shared" si="17"/>
        <v>7.1563088512241135E-2</v>
      </c>
      <c r="K213" s="117"/>
      <c r="L213" s="118"/>
    </row>
    <row r="214" spans="2:13" x14ac:dyDescent="0.25">
      <c r="B214" s="116" t="s">
        <v>90</v>
      </c>
      <c r="C214" s="117">
        <v>1213</v>
      </c>
      <c r="D214" s="118">
        <v>6.2634730538922154</v>
      </c>
      <c r="E214" s="117">
        <v>1041</v>
      </c>
      <c r="F214" s="118">
        <f t="shared" si="17"/>
        <v>-0.14179719703215166</v>
      </c>
      <c r="G214" s="117">
        <v>508</v>
      </c>
      <c r="H214" s="118">
        <f t="shared" si="17"/>
        <v>-0.51200768491834769</v>
      </c>
      <c r="I214" s="117">
        <v>378</v>
      </c>
      <c r="J214" s="118">
        <f t="shared" si="17"/>
        <v>-0.25590551181102361</v>
      </c>
      <c r="K214" s="117"/>
      <c r="L214" s="118"/>
    </row>
    <row r="215" spans="2:13" x14ac:dyDescent="0.25">
      <c r="B215" s="116" t="s">
        <v>92</v>
      </c>
      <c r="C215" s="117">
        <v>808</v>
      </c>
      <c r="D215" s="118">
        <v>0.17784256559766765</v>
      </c>
      <c r="E215" s="117">
        <v>805</v>
      </c>
      <c r="F215" s="118">
        <f t="shared" si="17"/>
        <v>-3.7128712871287162E-3</v>
      </c>
      <c r="G215" s="117">
        <v>446</v>
      </c>
      <c r="H215" s="118">
        <f t="shared" si="17"/>
        <v>-0.4459627329192547</v>
      </c>
      <c r="I215" s="117">
        <v>459</v>
      </c>
      <c r="J215" s="118">
        <f t="shared" si="17"/>
        <v>2.9147982062780242E-2</v>
      </c>
      <c r="K215" s="117"/>
      <c r="L215" s="118"/>
    </row>
    <row r="216" spans="2:13" x14ac:dyDescent="0.25">
      <c r="B216" s="116" t="s">
        <v>94</v>
      </c>
      <c r="C216" s="117">
        <v>709</v>
      </c>
      <c r="D216" s="118">
        <v>-0.43908227848101267</v>
      </c>
      <c r="E216" s="117">
        <v>743</v>
      </c>
      <c r="F216" s="118">
        <f t="shared" si="17"/>
        <v>4.7954866008462549E-2</v>
      </c>
      <c r="G216" s="117">
        <v>702</v>
      </c>
      <c r="H216" s="118">
        <f t="shared" si="17"/>
        <v>-5.5181695827725474E-2</v>
      </c>
      <c r="I216" s="117">
        <v>543</v>
      </c>
      <c r="J216" s="118">
        <f t="shared" si="17"/>
        <v>-0.22649572649572647</v>
      </c>
      <c r="K216" s="117"/>
      <c r="L216" s="118"/>
    </row>
    <row r="217" spans="2:13" x14ac:dyDescent="0.25">
      <c r="B217" s="116" t="s">
        <v>96</v>
      </c>
      <c r="C217" s="117">
        <v>646</v>
      </c>
      <c r="D217" s="118">
        <v>-0.35785288270377735</v>
      </c>
      <c r="E217" s="117">
        <v>719</v>
      </c>
      <c r="F217" s="118">
        <f t="shared" si="17"/>
        <v>0.11300309597523217</v>
      </c>
      <c r="G217" s="117">
        <v>613</v>
      </c>
      <c r="H217" s="118">
        <f t="shared" si="17"/>
        <v>-0.14742698191933246</v>
      </c>
      <c r="I217" s="117">
        <v>438</v>
      </c>
      <c r="J217" s="118">
        <f t="shared" si="17"/>
        <v>-0.28548123980424145</v>
      </c>
      <c r="K217" s="117"/>
      <c r="L217" s="118"/>
    </row>
    <row r="218" spans="2:13" x14ac:dyDescent="0.25">
      <c r="B218" s="116" t="s">
        <v>98</v>
      </c>
      <c r="C218" s="117">
        <v>624</v>
      </c>
      <c r="D218" s="118">
        <v>-0.29010238907849828</v>
      </c>
      <c r="E218" s="117">
        <v>620</v>
      </c>
      <c r="F218" s="118">
        <f t="shared" si="17"/>
        <v>-6.4102564102563875E-3</v>
      </c>
      <c r="G218" s="117">
        <v>489</v>
      </c>
      <c r="H218" s="118">
        <f t="shared" si="17"/>
        <v>-0.21129032258064517</v>
      </c>
      <c r="I218" s="117">
        <v>497</v>
      </c>
      <c r="J218" s="118">
        <f t="shared" si="17"/>
        <v>1.6359918200409052E-2</v>
      </c>
      <c r="K218" s="117"/>
      <c r="L218" s="118"/>
    </row>
    <row r="219" spans="2:13" ht="15.75" x14ac:dyDescent="0.25">
      <c r="B219" s="119" t="s">
        <v>32</v>
      </c>
      <c r="C219" s="120">
        <v>9965</v>
      </c>
      <c r="D219" s="121">
        <v>1.2824095281722401</v>
      </c>
      <c r="E219" s="120">
        <v>8970</v>
      </c>
      <c r="F219" s="121">
        <f t="shared" si="17"/>
        <v>-9.9849473156046198E-2</v>
      </c>
      <c r="G219" s="120">
        <v>6557</v>
      </c>
      <c r="H219" s="121">
        <f t="shared" si="17"/>
        <v>-0.26900780379041245</v>
      </c>
      <c r="I219" s="120">
        <v>5888</v>
      </c>
      <c r="J219" s="121">
        <f t="shared" si="17"/>
        <v>-0.10202836663108128</v>
      </c>
      <c r="K219" s="120">
        <v>2027</v>
      </c>
      <c r="L219" s="121">
        <v>-0.22247794399693133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7" t="s">
        <v>254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9" t="s">
        <v>124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>C$7</f>
        <v>2022</v>
      </c>
      <c r="D227" s="302"/>
      <c r="E227" s="301">
        <f>E$7</f>
        <v>2023</v>
      </c>
      <c r="F227" s="302"/>
      <c r="G227" s="301">
        <f>G$7</f>
        <v>2024</v>
      </c>
      <c r="H227" s="302"/>
      <c r="I227" s="301">
        <f>I$7</f>
        <v>2025</v>
      </c>
      <c r="J227" s="302"/>
      <c r="K227" s="301">
        <f>K$7</f>
        <v>2026</v>
      </c>
      <c r="L227" s="302"/>
    </row>
    <row r="228" spans="2:13" ht="16.5" thickTop="1" thickBot="1" x14ac:dyDescent="0.3">
      <c r="B228" s="87"/>
      <c r="C228" s="113" t="s">
        <v>74</v>
      </c>
      <c r="D228" s="114" t="str">
        <f>CONCATENATE("var ",RIGHT(C227,2),"/",RIGHT(C227-1,2))</f>
        <v>var 22/21</v>
      </c>
      <c r="E228" s="115" t="s">
        <v>74</v>
      </c>
      <c r="F228" s="114" t="str">
        <f>CONCATENATE("var ",RIGHT(E227,2),"/",RIGHT(E227-1,2))</f>
        <v>var 23/22</v>
      </c>
      <c r="G228" s="115" t="s">
        <v>74</v>
      </c>
      <c r="H228" s="114" t="str">
        <f>CONCATENATE("var ",RIGHT(G227,2),"/",RIGHT(G227-1,2))</f>
        <v>var 24/23</v>
      </c>
      <c r="I228" s="115" t="s">
        <v>74</v>
      </c>
      <c r="J228" s="114" t="str">
        <f>CONCATENATE("var ",RIGHT(I227,2),"/",RIGHT(I227-1,2))</f>
        <v>var 25/24</v>
      </c>
      <c r="K228" s="115" t="s">
        <v>74</v>
      </c>
      <c r="L228" s="114" t="str">
        <f>CONCATENATE("var ",RIGHT(K227,2),"/",RIGHT(K227-1,2))</f>
        <v>var 26/25</v>
      </c>
    </row>
    <row r="229" spans="2:13" x14ac:dyDescent="0.25">
      <c r="B229" s="116" t="s">
        <v>76</v>
      </c>
      <c r="C229" s="117">
        <v>418</v>
      </c>
      <c r="D229" s="118">
        <v>1.3885714285714288</v>
      </c>
      <c r="E229" s="117">
        <v>363</v>
      </c>
      <c r="F229" s="118">
        <f t="shared" ref="F229:J241" si="19">IFERROR(E229/C229-1,"-")</f>
        <v>-0.13157894736842102</v>
      </c>
      <c r="G229" s="117">
        <v>401</v>
      </c>
      <c r="H229" s="118">
        <f t="shared" si="19"/>
        <v>0.10468319559228645</v>
      </c>
      <c r="I229" s="117">
        <v>326</v>
      </c>
      <c r="J229" s="118">
        <f t="shared" si="19"/>
        <v>-0.18703241895261846</v>
      </c>
      <c r="K229" s="117">
        <v>323</v>
      </c>
      <c r="L229" s="118">
        <f t="shared" ref="L229:L233" si="20">IFERROR(K229/I229-1,"-")</f>
        <v>-9.2024539877300082E-3</v>
      </c>
    </row>
    <row r="230" spans="2:13" x14ac:dyDescent="0.25">
      <c r="B230" s="116" t="s">
        <v>78</v>
      </c>
      <c r="C230" s="117">
        <v>389</v>
      </c>
      <c r="D230" s="118">
        <v>20.611111111111111</v>
      </c>
      <c r="E230" s="117">
        <v>445</v>
      </c>
      <c r="F230" s="118">
        <f t="shared" si="19"/>
        <v>0.14395886889460163</v>
      </c>
      <c r="G230" s="117">
        <v>462</v>
      </c>
      <c r="H230" s="118">
        <f t="shared" si="19"/>
        <v>3.8202247191011285E-2</v>
      </c>
      <c r="I230" s="117">
        <v>351</v>
      </c>
      <c r="J230" s="118">
        <f t="shared" si="19"/>
        <v>-0.24025974025974028</v>
      </c>
      <c r="K230" s="117">
        <v>383</v>
      </c>
      <c r="L230" s="118">
        <f t="shared" si="20"/>
        <v>9.1168091168091214E-2</v>
      </c>
    </row>
    <row r="231" spans="2:13" x14ac:dyDescent="0.25">
      <c r="B231" s="116" t="s">
        <v>80</v>
      </c>
      <c r="C231" s="117">
        <v>354</v>
      </c>
      <c r="D231" s="118">
        <v>16.7</v>
      </c>
      <c r="E231" s="117">
        <v>318</v>
      </c>
      <c r="F231" s="118">
        <f t="shared" si="19"/>
        <v>-0.10169491525423724</v>
      </c>
      <c r="G231" s="117">
        <v>592</v>
      </c>
      <c r="H231" s="118">
        <f t="shared" si="19"/>
        <v>0.86163522012578619</v>
      </c>
      <c r="I231" s="117">
        <v>381</v>
      </c>
      <c r="J231" s="118">
        <f t="shared" si="19"/>
        <v>-0.35641891891891897</v>
      </c>
      <c r="K231" s="117">
        <v>304</v>
      </c>
      <c r="L231" s="118">
        <f t="shared" si="20"/>
        <v>-0.20209973753280841</v>
      </c>
    </row>
    <row r="232" spans="2:13" x14ac:dyDescent="0.25">
      <c r="B232" s="116" t="s">
        <v>82</v>
      </c>
      <c r="C232" s="117">
        <v>556</v>
      </c>
      <c r="D232" s="118">
        <v>15.848484848484848</v>
      </c>
      <c r="E232" s="117">
        <v>355</v>
      </c>
      <c r="F232" s="118">
        <f t="shared" si="19"/>
        <v>-0.36151079136690645</v>
      </c>
      <c r="G232" s="117">
        <v>404</v>
      </c>
      <c r="H232" s="118">
        <f t="shared" si="19"/>
        <v>0.13802816901408455</v>
      </c>
      <c r="I232" s="117">
        <v>569</v>
      </c>
      <c r="J232" s="118">
        <f t="shared" si="19"/>
        <v>0.40841584158415833</v>
      </c>
      <c r="K232" s="117">
        <v>539</v>
      </c>
      <c r="L232" s="118">
        <f t="shared" si="20"/>
        <v>-5.2724077328646701E-2</v>
      </c>
    </row>
    <row r="233" spans="2:13" x14ac:dyDescent="0.25">
      <c r="B233" s="116" t="s">
        <v>84</v>
      </c>
      <c r="C233" s="117">
        <v>214</v>
      </c>
      <c r="D233" s="118">
        <v>0.78333333333333344</v>
      </c>
      <c r="E233" s="117">
        <v>518</v>
      </c>
      <c r="F233" s="118">
        <f t="shared" si="19"/>
        <v>1.4205607476635516</v>
      </c>
      <c r="G233" s="117">
        <v>597</v>
      </c>
      <c r="H233" s="118">
        <f t="shared" si="19"/>
        <v>0.15250965250965254</v>
      </c>
      <c r="I233" s="117">
        <v>211</v>
      </c>
      <c r="J233" s="118">
        <f t="shared" si="19"/>
        <v>-0.64656616415410384</v>
      </c>
      <c r="K233" s="117">
        <v>347</v>
      </c>
      <c r="L233" s="118">
        <f t="shared" si="20"/>
        <v>0.64454976303317535</v>
      </c>
    </row>
    <row r="234" spans="2:13" x14ac:dyDescent="0.25">
      <c r="B234" s="116" t="s">
        <v>86</v>
      </c>
      <c r="C234" s="117">
        <v>248</v>
      </c>
      <c r="D234" s="118">
        <v>1.8837209302325579</v>
      </c>
      <c r="E234" s="117">
        <v>365</v>
      </c>
      <c r="F234" s="118">
        <f t="shared" si="19"/>
        <v>0.47177419354838701</v>
      </c>
      <c r="G234" s="117">
        <v>533</v>
      </c>
      <c r="H234" s="118">
        <f t="shared" si="19"/>
        <v>0.46027397260273983</v>
      </c>
      <c r="I234" s="117">
        <v>304</v>
      </c>
      <c r="J234" s="118">
        <f t="shared" si="19"/>
        <v>-0.42964352720450283</v>
      </c>
      <c r="K234" s="117"/>
      <c r="L234" s="118"/>
    </row>
    <row r="235" spans="2:13" x14ac:dyDescent="0.25">
      <c r="B235" s="116" t="s">
        <v>88</v>
      </c>
      <c r="C235" s="117">
        <v>528</v>
      </c>
      <c r="D235" s="118">
        <v>1.613861386138614</v>
      </c>
      <c r="E235" s="117">
        <v>711</v>
      </c>
      <c r="F235" s="118">
        <f t="shared" si="19"/>
        <v>0.34659090909090917</v>
      </c>
      <c r="G235" s="117">
        <v>628</v>
      </c>
      <c r="H235" s="118">
        <f t="shared" si="19"/>
        <v>-0.11673699015471173</v>
      </c>
      <c r="I235" s="117">
        <v>554</v>
      </c>
      <c r="J235" s="118">
        <f t="shared" si="19"/>
        <v>-0.11783439490445857</v>
      </c>
      <c r="K235" s="117"/>
      <c r="L235" s="118"/>
    </row>
    <row r="236" spans="2:13" x14ac:dyDescent="0.25">
      <c r="B236" s="116" t="s">
        <v>90</v>
      </c>
      <c r="C236" s="117">
        <v>262</v>
      </c>
      <c r="D236" s="118">
        <v>-0.56694214876033056</v>
      </c>
      <c r="E236" s="117">
        <v>497</v>
      </c>
      <c r="F236" s="118">
        <f t="shared" si="19"/>
        <v>0.89694656488549618</v>
      </c>
      <c r="G236" s="117">
        <v>486</v>
      </c>
      <c r="H236" s="118">
        <f t="shared" si="19"/>
        <v>-2.2132796780684139E-2</v>
      </c>
      <c r="I236" s="117">
        <v>299</v>
      </c>
      <c r="J236" s="118">
        <f t="shared" si="19"/>
        <v>-0.3847736625514403</v>
      </c>
      <c r="K236" s="117"/>
      <c r="L236" s="118"/>
    </row>
    <row r="237" spans="2:13" x14ac:dyDescent="0.25">
      <c r="B237" s="116" t="s">
        <v>92</v>
      </c>
      <c r="C237" s="117">
        <v>331</v>
      </c>
      <c r="D237" s="118">
        <v>-0.33799999999999997</v>
      </c>
      <c r="E237" s="117">
        <v>339</v>
      </c>
      <c r="F237" s="118">
        <f t="shared" si="19"/>
        <v>2.4169184290030232E-2</v>
      </c>
      <c r="G237" s="117">
        <v>217</v>
      </c>
      <c r="H237" s="118">
        <f t="shared" si="19"/>
        <v>-0.35988200589970498</v>
      </c>
      <c r="I237" s="117">
        <v>205</v>
      </c>
      <c r="J237" s="118">
        <f t="shared" si="19"/>
        <v>-5.5299539170506895E-2</v>
      </c>
      <c r="K237" s="117"/>
      <c r="L237" s="118"/>
    </row>
    <row r="238" spans="2:13" x14ac:dyDescent="0.25">
      <c r="B238" s="116" t="s">
        <v>94</v>
      </c>
      <c r="C238" s="117">
        <v>379</v>
      </c>
      <c r="D238" s="118">
        <v>-7.1078431372548989E-2</v>
      </c>
      <c r="E238" s="117">
        <v>638</v>
      </c>
      <c r="F238" s="118">
        <f t="shared" si="19"/>
        <v>0.68337730870712399</v>
      </c>
      <c r="G238" s="117">
        <v>350</v>
      </c>
      <c r="H238" s="118">
        <f t="shared" si="19"/>
        <v>-0.45141065830721006</v>
      </c>
      <c r="I238" s="117">
        <v>481</v>
      </c>
      <c r="J238" s="118">
        <f t="shared" si="19"/>
        <v>0.37428571428571433</v>
      </c>
      <c r="K238" s="117"/>
      <c r="L238" s="118"/>
    </row>
    <row r="239" spans="2:13" x14ac:dyDescent="0.25">
      <c r="B239" s="116" t="s">
        <v>96</v>
      </c>
      <c r="C239" s="117">
        <v>412</v>
      </c>
      <c r="D239" s="118">
        <v>-0.3439490445859873</v>
      </c>
      <c r="E239" s="117">
        <v>437</v>
      </c>
      <c r="F239" s="118">
        <f t="shared" si="19"/>
        <v>6.0679611650485521E-2</v>
      </c>
      <c r="G239" s="117">
        <v>424</v>
      </c>
      <c r="H239" s="118">
        <f t="shared" si="19"/>
        <v>-2.9748283752860427E-2</v>
      </c>
      <c r="I239" s="117">
        <v>416</v>
      </c>
      <c r="J239" s="118">
        <f t="shared" si="19"/>
        <v>-1.8867924528301883E-2</v>
      </c>
      <c r="K239" s="117"/>
      <c r="L239" s="118"/>
    </row>
    <row r="240" spans="2:13" x14ac:dyDescent="0.25">
      <c r="B240" s="116" t="s">
        <v>98</v>
      </c>
      <c r="C240" s="117">
        <v>478</v>
      </c>
      <c r="D240" s="118">
        <v>-0.12932604735883424</v>
      </c>
      <c r="E240" s="117">
        <v>522</v>
      </c>
      <c r="F240" s="118">
        <f t="shared" si="19"/>
        <v>9.2050209205020828E-2</v>
      </c>
      <c r="G240" s="117">
        <v>497</v>
      </c>
      <c r="H240" s="118">
        <f t="shared" si="19"/>
        <v>-4.789272030651337E-2</v>
      </c>
      <c r="I240" s="117">
        <v>534</v>
      </c>
      <c r="J240" s="118">
        <f t="shared" si="19"/>
        <v>7.444668008048283E-2</v>
      </c>
      <c r="K240" s="117"/>
      <c r="L240" s="118"/>
    </row>
    <row r="241" spans="2:13" ht="15.75" x14ac:dyDescent="0.25">
      <c r="B241" s="119" t="s">
        <v>32</v>
      </c>
      <c r="C241" s="120">
        <v>4569</v>
      </c>
      <c r="D241" s="121">
        <v>0.36632775119617222</v>
      </c>
      <c r="E241" s="120">
        <v>5508</v>
      </c>
      <c r="F241" s="121">
        <f t="shared" si="19"/>
        <v>0.20551543007222595</v>
      </c>
      <c r="G241" s="120">
        <v>5591</v>
      </c>
      <c r="H241" s="121">
        <f t="shared" si="19"/>
        <v>1.5068990559186535E-2</v>
      </c>
      <c r="I241" s="120">
        <v>4631</v>
      </c>
      <c r="J241" s="121">
        <f t="shared" si="19"/>
        <v>-0.17170452512967271</v>
      </c>
      <c r="K241" s="120">
        <v>1896</v>
      </c>
      <c r="L241" s="121">
        <v>3.1556039173014083E-2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7" t="s">
        <v>256</v>
      </c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9" t="s">
        <v>133</v>
      </c>
      <c r="D248" s="300"/>
      <c r="E248" s="300"/>
      <c r="F248" s="300"/>
      <c r="G248" s="300"/>
      <c r="H248" s="300"/>
      <c r="I248" s="300"/>
      <c r="J248" s="300"/>
      <c r="K248" s="300"/>
      <c r="L248" s="300"/>
    </row>
    <row r="249" spans="2:13" ht="22.5" thickTop="1" thickBot="1" x14ac:dyDescent="0.3">
      <c r="B249" s="112"/>
      <c r="C249" s="301">
        <f>C$7</f>
        <v>2022</v>
      </c>
      <c r="D249" s="302"/>
      <c r="E249" s="301">
        <f>E$7</f>
        <v>2023</v>
      </c>
      <c r="F249" s="302"/>
      <c r="G249" s="301">
        <f>G$7</f>
        <v>2024</v>
      </c>
      <c r="H249" s="302"/>
      <c r="I249" s="301">
        <f>I$7</f>
        <v>2025</v>
      </c>
      <c r="J249" s="302"/>
      <c r="K249" s="301">
        <f>K$7</f>
        <v>2026</v>
      </c>
      <c r="L249" s="302"/>
    </row>
    <row r="250" spans="2:13" ht="16.5" thickTop="1" thickBot="1" x14ac:dyDescent="0.3">
      <c r="B250" s="87"/>
      <c r="C250" s="113" t="s">
        <v>74</v>
      </c>
      <c r="D250" s="114" t="str">
        <f>CONCATENATE("var ",RIGHT(C249,2),"/",RIGHT(C249-1,2))</f>
        <v>var 22/21</v>
      </c>
      <c r="E250" s="115" t="s">
        <v>74</v>
      </c>
      <c r="F250" s="114" t="str">
        <f>CONCATENATE("var ",RIGHT(E249,2),"/",RIGHT(E249-1,2))</f>
        <v>var 23/22</v>
      </c>
      <c r="G250" s="115" t="s">
        <v>74</v>
      </c>
      <c r="H250" s="114" t="str">
        <f>CONCATENATE("var ",RIGHT(G249,2),"/",RIGHT(G249-1,2))</f>
        <v>var 24/23</v>
      </c>
      <c r="I250" s="115" t="s">
        <v>74</v>
      </c>
      <c r="J250" s="114" t="str">
        <f>CONCATENATE("var ",RIGHT(I249,2),"/",RIGHT(I249-1,2))</f>
        <v>var 25/24</v>
      </c>
      <c r="K250" s="115" t="s">
        <v>74</v>
      </c>
      <c r="L250" s="114" t="str">
        <f>CONCATENATE("var ",RIGHT(K249,2),"/",RIGHT(K249-1,2))</f>
        <v>var 26/25</v>
      </c>
    </row>
    <row r="251" spans="2:13" x14ac:dyDescent="0.25">
      <c r="B251" s="116" t="s">
        <v>76</v>
      </c>
      <c r="C251" s="117">
        <v>458</v>
      </c>
      <c r="D251" s="118">
        <v>24.444444444444443</v>
      </c>
      <c r="E251" s="117">
        <v>905</v>
      </c>
      <c r="F251" s="118">
        <f t="shared" ref="F251:J263" si="21">IFERROR(E251/C251-1,"-")</f>
        <v>0.97598253275109181</v>
      </c>
      <c r="G251" s="117">
        <v>582</v>
      </c>
      <c r="H251" s="118">
        <f t="shared" si="21"/>
        <v>-0.35690607734806634</v>
      </c>
      <c r="I251" s="117">
        <v>664</v>
      </c>
      <c r="J251" s="118">
        <f t="shared" si="21"/>
        <v>0.14089347079037795</v>
      </c>
      <c r="K251" s="117">
        <v>518</v>
      </c>
      <c r="L251" s="118">
        <f t="shared" ref="L251:L255" si="22">IFERROR(K251/I251-1,"-")</f>
        <v>-0.21987951807228912</v>
      </c>
    </row>
    <row r="252" spans="2:13" x14ac:dyDescent="0.25">
      <c r="B252" s="116" t="s">
        <v>78</v>
      </c>
      <c r="C252" s="117">
        <v>444</v>
      </c>
      <c r="D252" s="118">
        <v>147</v>
      </c>
      <c r="E252" s="117">
        <v>665</v>
      </c>
      <c r="F252" s="118">
        <f t="shared" si="21"/>
        <v>0.49774774774774766</v>
      </c>
      <c r="G252" s="117">
        <v>638</v>
      </c>
      <c r="H252" s="118">
        <f t="shared" si="21"/>
        <v>-4.0601503759398527E-2</v>
      </c>
      <c r="I252" s="117">
        <v>582</v>
      </c>
      <c r="J252" s="118">
        <f t="shared" si="21"/>
        <v>-8.7774294670846409E-2</v>
      </c>
      <c r="K252" s="117">
        <v>461</v>
      </c>
      <c r="L252" s="118">
        <f t="shared" si="22"/>
        <v>-0.20790378006872856</v>
      </c>
    </row>
    <row r="253" spans="2:13" x14ac:dyDescent="0.25">
      <c r="B253" s="116" t="s">
        <v>80</v>
      </c>
      <c r="C253" s="117">
        <v>515</v>
      </c>
      <c r="D253" s="118">
        <v>170.66666666666666</v>
      </c>
      <c r="E253" s="117">
        <v>457</v>
      </c>
      <c r="F253" s="118">
        <f t="shared" si="21"/>
        <v>-0.11262135922330097</v>
      </c>
      <c r="G253" s="117">
        <v>499</v>
      </c>
      <c r="H253" s="118">
        <f t="shared" si="21"/>
        <v>9.1903719912472592E-2</v>
      </c>
      <c r="I253" s="117">
        <v>650</v>
      </c>
      <c r="J253" s="118">
        <f t="shared" si="21"/>
        <v>0.30260521042084165</v>
      </c>
      <c r="K253" s="117">
        <v>662</v>
      </c>
      <c r="L253" s="118">
        <f t="shared" si="22"/>
        <v>1.8461538461538529E-2</v>
      </c>
    </row>
    <row r="254" spans="2:13" x14ac:dyDescent="0.25">
      <c r="B254" s="116" t="s">
        <v>82</v>
      </c>
      <c r="C254" s="117">
        <v>328</v>
      </c>
      <c r="D254" s="118" t="s">
        <v>257</v>
      </c>
      <c r="E254" s="117">
        <v>202</v>
      </c>
      <c r="F254" s="118">
        <f t="shared" si="21"/>
        <v>-0.38414634146341464</v>
      </c>
      <c r="G254" s="117">
        <v>203</v>
      </c>
      <c r="H254" s="118">
        <f t="shared" si="21"/>
        <v>4.9504950495049549E-3</v>
      </c>
      <c r="I254" s="117">
        <v>320</v>
      </c>
      <c r="J254" s="118">
        <f t="shared" si="21"/>
        <v>0.57635467980295574</v>
      </c>
      <c r="K254" s="117">
        <v>161</v>
      </c>
      <c r="L254" s="118">
        <f t="shared" si="22"/>
        <v>-0.49687499999999996</v>
      </c>
    </row>
    <row r="255" spans="2:13" x14ac:dyDescent="0.25">
      <c r="B255" s="116" t="s">
        <v>84</v>
      </c>
      <c r="C255" s="117">
        <v>22</v>
      </c>
      <c r="D255" s="118">
        <v>1.2000000000000002</v>
      </c>
      <c r="E255" s="117">
        <v>9</v>
      </c>
      <c r="F255" s="118">
        <f t="shared" si="21"/>
        <v>-0.59090909090909083</v>
      </c>
      <c r="G255" s="117">
        <v>22</v>
      </c>
      <c r="H255" s="118">
        <f t="shared" si="21"/>
        <v>1.4444444444444446</v>
      </c>
      <c r="I255" s="117">
        <v>9</v>
      </c>
      <c r="J255" s="118">
        <f t="shared" si="21"/>
        <v>-0.59090909090909083</v>
      </c>
      <c r="K255" s="117">
        <v>15</v>
      </c>
      <c r="L255" s="118">
        <f t="shared" si="22"/>
        <v>0.66666666666666674</v>
      </c>
    </row>
    <row r="256" spans="2:13" x14ac:dyDescent="0.25">
      <c r="B256" s="116" t="s">
        <v>86</v>
      </c>
      <c r="C256" s="117">
        <v>23</v>
      </c>
      <c r="D256" s="118">
        <v>10.5</v>
      </c>
      <c r="E256" s="117">
        <v>2</v>
      </c>
      <c r="F256" s="118">
        <f t="shared" si="21"/>
        <v>-0.91304347826086962</v>
      </c>
      <c r="G256" s="117">
        <v>6</v>
      </c>
      <c r="H256" s="118">
        <f t="shared" si="21"/>
        <v>2</v>
      </c>
      <c r="I256" s="117">
        <v>23</v>
      </c>
      <c r="J256" s="118">
        <f t="shared" si="21"/>
        <v>2.8333333333333335</v>
      </c>
      <c r="K256" s="117"/>
      <c r="L256" s="118"/>
    </row>
    <row r="257" spans="2:13" x14ac:dyDescent="0.25">
      <c r="B257" s="116" t="s">
        <v>88</v>
      </c>
      <c r="C257" s="117">
        <v>80</v>
      </c>
      <c r="D257" s="118">
        <v>1.8571428571428572</v>
      </c>
      <c r="E257" s="117">
        <v>7</v>
      </c>
      <c r="F257" s="118">
        <f t="shared" si="21"/>
        <v>-0.91249999999999998</v>
      </c>
      <c r="G257" s="117">
        <v>17</v>
      </c>
      <c r="H257" s="118">
        <f t="shared" si="21"/>
        <v>1.4285714285714284</v>
      </c>
      <c r="I257" s="117">
        <v>57</v>
      </c>
      <c r="J257" s="118">
        <f t="shared" si="21"/>
        <v>2.3529411764705883</v>
      </c>
      <c r="K257" s="117"/>
      <c r="L257" s="118"/>
    </row>
    <row r="258" spans="2:13" x14ac:dyDescent="0.25">
      <c r="B258" s="116" t="s">
        <v>90</v>
      </c>
      <c r="C258" s="117">
        <v>7</v>
      </c>
      <c r="D258" s="118" t="s">
        <v>257</v>
      </c>
      <c r="E258" s="117">
        <v>15</v>
      </c>
      <c r="F258" s="118">
        <f t="shared" si="21"/>
        <v>1.1428571428571428</v>
      </c>
      <c r="G258" s="117">
        <v>25</v>
      </c>
      <c r="H258" s="118">
        <f t="shared" si="21"/>
        <v>0.66666666666666674</v>
      </c>
      <c r="I258" s="117">
        <v>11</v>
      </c>
      <c r="J258" s="118">
        <f t="shared" si="21"/>
        <v>-0.56000000000000005</v>
      </c>
      <c r="K258" s="117"/>
      <c r="L258" s="118"/>
    </row>
    <row r="259" spans="2:13" x14ac:dyDescent="0.25">
      <c r="B259" s="116" t="s">
        <v>92</v>
      </c>
      <c r="C259" s="117">
        <v>21</v>
      </c>
      <c r="D259" s="118">
        <v>6</v>
      </c>
      <c r="E259" s="117">
        <v>12</v>
      </c>
      <c r="F259" s="118">
        <f t="shared" si="21"/>
        <v>-0.4285714285714286</v>
      </c>
      <c r="G259" s="117">
        <v>10</v>
      </c>
      <c r="H259" s="118">
        <f t="shared" si="21"/>
        <v>-0.16666666666666663</v>
      </c>
      <c r="I259" s="117">
        <v>17</v>
      </c>
      <c r="J259" s="118">
        <f t="shared" si="21"/>
        <v>0.7</v>
      </c>
      <c r="K259" s="117"/>
      <c r="L259" s="118"/>
    </row>
    <row r="260" spans="2:13" x14ac:dyDescent="0.25">
      <c r="B260" s="116" t="s">
        <v>94</v>
      </c>
      <c r="C260" s="117">
        <v>86</v>
      </c>
      <c r="D260" s="118">
        <v>-0.69824561403508767</v>
      </c>
      <c r="E260" s="117">
        <v>77</v>
      </c>
      <c r="F260" s="118">
        <f t="shared" si="21"/>
        <v>-0.10465116279069764</v>
      </c>
      <c r="G260" s="117">
        <v>176</v>
      </c>
      <c r="H260" s="118">
        <f t="shared" si="21"/>
        <v>1.2857142857142856</v>
      </c>
      <c r="I260" s="117">
        <v>153</v>
      </c>
      <c r="J260" s="118">
        <f t="shared" si="21"/>
        <v>-0.13068181818181823</v>
      </c>
      <c r="K260" s="117"/>
      <c r="L260" s="118"/>
    </row>
    <row r="261" spans="2:13" x14ac:dyDescent="0.25">
      <c r="B261" s="116" t="s">
        <v>96</v>
      </c>
      <c r="C261" s="117">
        <v>784</v>
      </c>
      <c r="D261" s="118">
        <v>0.35875216637781637</v>
      </c>
      <c r="E261" s="117">
        <v>782</v>
      </c>
      <c r="F261" s="118">
        <f t="shared" si="21"/>
        <v>-2.5510204081632404E-3</v>
      </c>
      <c r="G261" s="117">
        <v>514</v>
      </c>
      <c r="H261" s="118">
        <f t="shared" si="21"/>
        <v>-0.34271099744245526</v>
      </c>
      <c r="I261" s="117">
        <v>557</v>
      </c>
      <c r="J261" s="118">
        <f t="shared" si="21"/>
        <v>8.3657587548638057E-2</v>
      </c>
      <c r="K261" s="117"/>
      <c r="L261" s="118"/>
    </row>
    <row r="262" spans="2:13" x14ac:dyDescent="0.25">
      <c r="B262" s="116" t="s">
        <v>98</v>
      </c>
      <c r="C262" s="117">
        <v>556</v>
      </c>
      <c r="D262" s="118">
        <v>0.12778904665314395</v>
      </c>
      <c r="E262" s="117">
        <v>560</v>
      </c>
      <c r="F262" s="118">
        <f t="shared" si="21"/>
        <v>7.194244604316502E-3</v>
      </c>
      <c r="G262" s="117">
        <v>676</v>
      </c>
      <c r="H262" s="118">
        <f t="shared" si="21"/>
        <v>0.20714285714285707</v>
      </c>
      <c r="I262" s="117">
        <v>441</v>
      </c>
      <c r="J262" s="118">
        <f t="shared" si="21"/>
        <v>-0.34763313609467461</v>
      </c>
      <c r="K262" s="117"/>
      <c r="L262" s="118"/>
    </row>
    <row r="263" spans="2:13" ht="15.75" x14ac:dyDescent="0.25">
      <c r="B263" s="119" t="s">
        <v>32</v>
      </c>
      <c r="C263" s="120">
        <v>3324</v>
      </c>
      <c r="D263" s="121">
        <v>1.3375527426160336</v>
      </c>
      <c r="E263" s="120">
        <v>3693</v>
      </c>
      <c r="F263" s="121">
        <f t="shared" si="21"/>
        <v>0.11101083032490977</v>
      </c>
      <c r="G263" s="120">
        <v>3368</v>
      </c>
      <c r="H263" s="121">
        <f t="shared" si="21"/>
        <v>-8.8004332520985606E-2</v>
      </c>
      <c r="I263" s="120">
        <v>3484</v>
      </c>
      <c r="J263" s="121">
        <f t="shared" si="21"/>
        <v>3.444180522565321E-2</v>
      </c>
      <c r="K263" s="120">
        <v>1817</v>
      </c>
      <c r="L263" s="121">
        <v>-0.1833707865168539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7" t="s">
        <v>258</v>
      </c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9" t="s">
        <v>136</v>
      </c>
      <c r="D270" s="300"/>
      <c r="E270" s="300"/>
      <c r="F270" s="300"/>
      <c r="G270" s="300"/>
      <c r="H270" s="300"/>
      <c r="I270" s="300"/>
      <c r="J270" s="300"/>
      <c r="K270" s="300"/>
      <c r="L270" s="300"/>
    </row>
    <row r="271" spans="2:13" ht="22.5" thickTop="1" thickBot="1" x14ac:dyDescent="0.3">
      <c r="B271" s="112"/>
      <c r="C271" s="301">
        <f>C$7</f>
        <v>2022</v>
      </c>
      <c r="D271" s="302"/>
      <c r="E271" s="301">
        <f>E$7</f>
        <v>2023</v>
      </c>
      <c r="F271" s="302"/>
      <c r="G271" s="301">
        <f>G$7</f>
        <v>2024</v>
      </c>
      <c r="H271" s="302"/>
      <c r="I271" s="301">
        <f>I$7</f>
        <v>2025</v>
      </c>
      <c r="J271" s="302"/>
      <c r="K271" s="301">
        <f>K$7</f>
        <v>2026</v>
      </c>
      <c r="L271" s="302"/>
    </row>
    <row r="272" spans="2:13" ht="16.5" thickTop="1" thickBot="1" x14ac:dyDescent="0.3">
      <c r="B272" s="87"/>
      <c r="C272" s="113" t="s">
        <v>74</v>
      </c>
      <c r="D272" s="114" t="str">
        <f>CONCATENATE("var ",RIGHT(C271,2),"/",RIGHT(C271-1,2))</f>
        <v>var 22/21</v>
      </c>
      <c r="E272" s="115" t="s">
        <v>74</v>
      </c>
      <c r="F272" s="114" t="str">
        <f>CONCATENATE("var ",RIGHT(E271,2),"/",RIGHT(E271-1,2))</f>
        <v>var 23/22</v>
      </c>
      <c r="G272" s="115" t="s">
        <v>74</v>
      </c>
      <c r="H272" s="114" t="str">
        <f>CONCATENATE("var ",RIGHT(G271,2),"/",RIGHT(G271-1,2))</f>
        <v>var 24/23</v>
      </c>
      <c r="I272" s="115" t="s">
        <v>74</v>
      </c>
      <c r="J272" s="114" t="str">
        <f>CONCATENATE("var ",RIGHT(I271,2),"/",RIGHT(I271-1,2))</f>
        <v>var 25/24</v>
      </c>
      <c r="K272" s="115" t="s">
        <v>74</v>
      </c>
      <c r="L272" s="114" t="str">
        <f>CONCATENATE("var ",RIGHT(K271,2),"/",RIGHT(K271-1,2))</f>
        <v>var 26/25</v>
      </c>
    </row>
    <row r="273" spans="2:12" x14ac:dyDescent="0.25">
      <c r="B273" s="116" t="s">
        <v>76</v>
      </c>
      <c r="C273" s="117">
        <v>232</v>
      </c>
      <c r="D273" s="118">
        <v>28</v>
      </c>
      <c r="E273" s="117">
        <v>528</v>
      </c>
      <c r="F273" s="118">
        <f t="shared" ref="F273:J285" si="23">IFERROR(E273/C273-1,"-")</f>
        <v>1.2758620689655173</v>
      </c>
      <c r="G273" s="117">
        <v>592</v>
      </c>
      <c r="H273" s="118">
        <f t="shared" si="23"/>
        <v>0.1212121212121211</v>
      </c>
      <c r="I273" s="117">
        <v>342</v>
      </c>
      <c r="J273" s="118">
        <f t="shared" si="23"/>
        <v>-0.42229729729729726</v>
      </c>
      <c r="K273" s="117">
        <v>352</v>
      </c>
      <c r="L273" s="118">
        <f t="shared" ref="L273:L277" si="24">IFERROR(K273/I273-1,"-")</f>
        <v>2.9239766081871288E-2</v>
      </c>
    </row>
    <row r="274" spans="2:12" x14ac:dyDescent="0.25">
      <c r="B274" s="116" t="s">
        <v>78</v>
      </c>
      <c r="C274" s="117">
        <v>194</v>
      </c>
      <c r="D274" s="118">
        <v>16.636363636363637</v>
      </c>
      <c r="E274" s="117">
        <v>457</v>
      </c>
      <c r="F274" s="118">
        <f t="shared" si="23"/>
        <v>1.3556701030927836</v>
      </c>
      <c r="G274" s="117">
        <v>407</v>
      </c>
      <c r="H274" s="118">
        <f t="shared" si="23"/>
        <v>-0.10940919037199126</v>
      </c>
      <c r="I274" s="117">
        <v>288</v>
      </c>
      <c r="J274" s="118">
        <f t="shared" si="23"/>
        <v>-0.29238329238329241</v>
      </c>
      <c r="K274" s="117">
        <v>256</v>
      </c>
      <c r="L274" s="118">
        <f t="shared" si="24"/>
        <v>-0.11111111111111116</v>
      </c>
    </row>
    <row r="275" spans="2:12" x14ac:dyDescent="0.25">
      <c r="B275" s="116" t="s">
        <v>80</v>
      </c>
      <c r="C275" s="117">
        <v>261</v>
      </c>
      <c r="D275" s="118">
        <v>16.399999999999999</v>
      </c>
      <c r="E275" s="117">
        <v>280</v>
      </c>
      <c r="F275" s="118">
        <f t="shared" si="23"/>
        <v>7.2796934865900331E-2</v>
      </c>
      <c r="G275" s="117">
        <v>446</v>
      </c>
      <c r="H275" s="118">
        <f t="shared" si="23"/>
        <v>0.59285714285714275</v>
      </c>
      <c r="I275" s="117">
        <v>331</v>
      </c>
      <c r="J275" s="118">
        <f t="shared" si="23"/>
        <v>-0.25784753363228696</v>
      </c>
      <c r="K275" s="117">
        <v>296</v>
      </c>
      <c r="L275" s="118">
        <f t="shared" si="24"/>
        <v>-0.10574018126888218</v>
      </c>
    </row>
    <row r="276" spans="2:12" x14ac:dyDescent="0.25">
      <c r="B276" s="116" t="s">
        <v>82</v>
      </c>
      <c r="C276" s="117">
        <v>187</v>
      </c>
      <c r="D276" s="118" t="s">
        <v>257</v>
      </c>
      <c r="E276" s="117">
        <v>281</v>
      </c>
      <c r="F276" s="118">
        <f t="shared" si="23"/>
        <v>0.50267379679144386</v>
      </c>
      <c r="G276" s="117">
        <v>96</v>
      </c>
      <c r="H276" s="118">
        <f t="shared" si="23"/>
        <v>-0.65836298932384341</v>
      </c>
      <c r="I276" s="117">
        <v>95</v>
      </c>
      <c r="J276" s="118">
        <f t="shared" si="23"/>
        <v>-1.041666666666663E-2</v>
      </c>
      <c r="K276" s="117">
        <v>170</v>
      </c>
      <c r="L276" s="118">
        <f t="shared" si="24"/>
        <v>0.78947368421052633</v>
      </c>
    </row>
    <row r="277" spans="2:12" x14ac:dyDescent="0.25">
      <c r="B277" s="116" t="s">
        <v>84</v>
      </c>
      <c r="C277" s="117">
        <v>2</v>
      </c>
      <c r="D277" s="118">
        <v>-0.33333333333333337</v>
      </c>
      <c r="E277" s="117">
        <v>28</v>
      </c>
      <c r="F277" s="118">
        <f t="shared" si="23"/>
        <v>13</v>
      </c>
      <c r="G277" s="117">
        <v>14</v>
      </c>
      <c r="H277" s="118">
        <f t="shared" si="23"/>
        <v>-0.5</v>
      </c>
      <c r="I277" s="117">
        <v>14</v>
      </c>
      <c r="J277" s="118">
        <f t="shared" si="23"/>
        <v>0</v>
      </c>
      <c r="K277" s="117">
        <v>16</v>
      </c>
      <c r="L277" s="118">
        <f t="shared" si="24"/>
        <v>0.14285714285714279</v>
      </c>
    </row>
    <row r="278" spans="2:12" x14ac:dyDescent="0.25">
      <c r="B278" s="116" t="s">
        <v>86</v>
      </c>
      <c r="C278" s="117">
        <v>12</v>
      </c>
      <c r="D278" s="118">
        <v>2</v>
      </c>
      <c r="E278" s="117">
        <v>11</v>
      </c>
      <c r="F278" s="118">
        <f t="shared" si="23"/>
        <v>-8.333333333333337E-2</v>
      </c>
      <c r="G278" s="117">
        <v>5</v>
      </c>
      <c r="H278" s="118">
        <f t="shared" si="23"/>
        <v>-0.54545454545454541</v>
      </c>
      <c r="I278" s="117">
        <v>23</v>
      </c>
      <c r="J278" s="118">
        <f t="shared" si="23"/>
        <v>3.5999999999999996</v>
      </c>
      <c r="K278" s="117"/>
      <c r="L278" s="118"/>
    </row>
    <row r="279" spans="2:12" x14ac:dyDescent="0.25">
      <c r="B279" s="116" t="s">
        <v>88</v>
      </c>
      <c r="C279" s="117">
        <v>29</v>
      </c>
      <c r="D279" s="118">
        <v>1.4166666666666665</v>
      </c>
      <c r="E279" s="117">
        <v>14</v>
      </c>
      <c r="F279" s="118">
        <f t="shared" si="23"/>
        <v>-0.51724137931034475</v>
      </c>
      <c r="G279" s="117">
        <v>25</v>
      </c>
      <c r="H279" s="118">
        <f t="shared" si="23"/>
        <v>0.78571428571428581</v>
      </c>
      <c r="I279" s="117">
        <v>25</v>
      </c>
      <c r="J279" s="118">
        <f t="shared" si="23"/>
        <v>0</v>
      </c>
      <c r="K279" s="117"/>
      <c r="L279" s="118"/>
    </row>
    <row r="280" spans="2:12" x14ac:dyDescent="0.25">
      <c r="B280" s="116" t="s">
        <v>90</v>
      </c>
      <c r="C280" s="117">
        <v>9</v>
      </c>
      <c r="D280" s="118" t="s">
        <v>257</v>
      </c>
      <c r="E280" s="117">
        <v>32</v>
      </c>
      <c r="F280" s="118">
        <f t="shared" si="23"/>
        <v>2.5555555555555554</v>
      </c>
      <c r="G280" s="117">
        <v>3</v>
      </c>
      <c r="H280" s="118">
        <f t="shared" si="23"/>
        <v>-0.90625</v>
      </c>
      <c r="I280" s="117">
        <v>8</v>
      </c>
      <c r="J280" s="118">
        <f t="shared" si="23"/>
        <v>1.6666666666666665</v>
      </c>
      <c r="K280" s="117"/>
      <c r="L280" s="118"/>
    </row>
    <row r="281" spans="2:12" x14ac:dyDescent="0.25">
      <c r="B281" s="116" t="s">
        <v>92</v>
      </c>
      <c r="C281" s="117">
        <v>0</v>
      </c>
      <c r="D281" s="118" t="s">
        <v>257</v>
      </c>
      <c r="E281" s="117">
        <v>11</v>
      </c>
      <c r="F281" s="118" t="str">
        <f t="shared" si="23"/>
        <v>-</v>
      </c>
      <c r="G281" s="117">
        <v>12</v>
      </c>
      <c r="H281" s="118">
        <f t="shared" si="23"/>
        <v>9.0909090909090828E-2</v>
      </c>
      <c r="I281" s="117">
        <v>7</v>
      </c>
      <c r="J281" s="118">
        <f t="shared" si="23"/>
        <v>-0.41666666666666663</v>
      </c>
      <c r="K281" s="117"/>
      <c r="L281" s="118"/>
    </row>
    <row r="282" spans="2:12" x14ac:dyDescent="0.25">
      <c r="B282" s="116" t="s">
        <v>94</v>
      </c>
      <c r="C282" s="117">
        <v>151</v>
      </c>
      <c r="D282" s="118">
        <v>6.3380281690140761E-2</v>
      </c>
      <c r="E282" s="117">
        <v>132</v>
      </c>
      <c r="F282" s="118">
        <f t="shared" si="23"/>
        <v>-0.1258278145695364</v>
      </c>
      <c r="G282" s="117">
        <v>229</v>
      </c>
      <c r="H282" s="118">
        <f t="shared" si="23"/>
        <v>0.73484848484848486</v>
      </c>
      <c r="I282" s="117">
        <v>228</v>
      </c>
      <c r="J282" s="118">
        <f t="shared" si="23"/>
        <v>-4.366812227074246E-3</v>
      </c>
      <c r="K282" s="117"/>
      <c r="L282" s="118"/>
    </row>
    <row r="283" spans="2:12" x14ac:dyDescent="0.25">
      <c r="B283" s="116" t="s">
        <v>96</v>
      </c>
      <c r="C283" s="117">
        <v>417</v>
      </c>
      <c r="D283" s="118">
        <v>0.10610079575596809</v>
      </c>
      <c r="E283" s="117">
        <v>543</v>
      </c>
      <c r="F283" s="118">
        <f t="shared" si="23"/>
        <v>0.30215827338129486</v>
      </c>
      <c r="G283" s="117">
        <v>519</v>
      </c>
      <c r="H283" s="118">
        <f t="shared" si="23"/>
        <v>-4.4198895027624308E-2</v>
      </c>
      <c r="I283" s="117">
        <v>481</v>
      </c>
      <c r="J283" s="118">
        <f t="shared" si="23"/>
        <v>-7.3217726396917149E-2</v>
      </c>
      <c r="K283" s="117"/>
      <c r="L283" s="118"/>
    </row>
    <row r="284" spans="2:12" x14ac:dyDescent="0.25">
      <c r="B284" s="116" t="s">
        <v>98</v>
      </c>
      <c r="C284" s="117">
        <v>585</v>
      </c>
      <c r="D284" s="118">
        <v>0.56000000000000005</v>
      </c>
      <c r="E284" s="117">
        <v>569</v>
      </c>
      <c r="F284" s="118">
        <f t="shared" si="23"/>
        <v>-2.7350427350427364E-2</v>
      </c>
      <c r="G284" s="117">
        <v>484</v>
      </c>
      <c r="H284" s="118">
        <f t="shared" si="23"/>
        <v>-0.14938488576449915</v>
      </c>
      <c r="I284" s="117">
        <v>411</v>
      </c>
      <c r="J284" s="118">
        <f t="shared" si="23"/>
        <v>-0.15082644628099173</v>
      </c>
      <c r="K284" s="117"/>
      <c r="L284" s="118"/>
    </row>
    <row r="285" spans="2:12" ht="15.75" x14ac:dyDescent="0.25">
      <c r="B285" s="119" t="s">
        <v>32</v>
      </c>
      <c r="C285" s="120">
        <v>2079</v>
      </c>
      <c r="D285" s="121">
        <v>1.1953537486800423</v>
      </c>
      <c r="E285" s="120">
        <v>2886</v>
      </c>
      <c r="F285" s="121">
        <f t="shared" si="23"/>
        <v>0.38816738816738816</v>
      </c>
      <c r="G285" s="120">
        <v>2832</v>
      </c>
      <c r="H285" s="121">
        <f t="shared" si="23"/>
        <v>-1.8711018711018657E-2</v>
      </c>
      <c r="I285" s="120">
        <v>2253</v>
      </c>
      <c r="J285" s="121">
        <f t="shared" si="23"/>
        <v>-0.20444915254237284</v>
      </c>
      <c r="K285" s="120">
        <v>1090</v>
      </c>
      <c r="L285" s="121">
        <v>1.8691588785046731E-2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268:L268"/>
    <mergeCell ref="C270:L270"/>
    <mergeCell ref="C271:D271"/>
    <mergeCell ref="E271:F271"/>
    <mergeCell ref="G271:H271"/>
    <mergeCell ref="I271:J271"/>
    <mergeCell ref="K271:L271"/>
    <mergeCell ref="B246:L246"/>
    <mergeCell ref="C248:L248"/>
    <mergeCell ref="C249:D249"/>
    <mergeCell ref="E249:F249"/>
    <mergeCell ref="G249:H249"/>
    <mergeCell ref="I249:J249"/>
    <mergeCell ref="K249:L249"/>
    <mergeCell ref="B224:L224"/>
    <mergeCell ref="C226:L226"/>
    <mergeCell ref="C227:D227"/>
    <mergeCell ref="E227:F227"/>
    <mergeCell ref="G227:H227"/>
    <mergeCell ref="I227:J227"/>
    <mergeCell ref="K227:L227"/>
    <mergeCell ref="B202:L202"/>
    <mergeCell ref="C204:L204"/>
    <mergeCell ref="C205:D205"/>
    <mergeCell ref="E205:F205"/>
    <mergeCell ref="G205:H205"/>
    <mergeCell ref="I205:J205"/>
    <mergeCell ref="K205:L205"/>
    <mergeCell ref="B180:L180"/>
    <mergeCell ref="C182:L182"/>
    <mergeCell ref="C183:D183"/>
    <mergeCell ref="E183:F183"/>
    <mergeCell ref="G183:H183"/>
    <mergeCell ref="I183:J183"/>
    <mergeCell ref="K183:L183"/>
    <mergeCell ref="B158:L158"/>
    <mergeCell ref="C160:L160"/>
    <mergeCell ref="C161:D161"/>
    <mergeCell ref="E161:F161"/>
    <mergeCell ref="G161:H161"/>
    <mergeCell ref="I161:J161"/>
    <mergeCell ref="K161:L161"/>
    <mergeCell ref="B136:L136"/>
    <mergeCell ref="C138:L138"/>
    <mergeCell ref="C139:D139"/>
    <mergeCell ref="E139:F139"/>
    <mergeCell ref="G139:H139"/>
    <mergeCell ref="I139:J139"/>
    <mergeCell ref="K139:L139"/>
    <mergeCell ref="B114:L114"/>
    <mergeCell ref="C116:L116"/>
    <mergeCell ref="C117:D117"/>
    <mergeCell ref="E117:F117"/>
    <mergeCell ref="G117:H117"/>
    <mergeCell ref="I117:J117"/>
    <mergeCell ref="K117:L117"/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B0C3-E344-4DA4-A849-F29D7EB9B15C}">
  <sheetPr>
    <tabColor theme="7" tint="0.79998168889431442"/>
  </sheetPr>
  <dimension ref="A4:R23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77" t="s">
        <v>246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1" t="s">
        <v>71</v>
      </c>
    </row>
    <row r="5" spans="1:18" ht="10.5" customHeight="1" thickBot="1" x14ac:dyDescent="0.3">
      <c r="B5" s="109"/>
      <c r="C5" s="109"/>
      <c r="D5" s="109"/>
      <c r="E5" s="109"/>
      <c r="F5" s="109"/>
      <c r="G5" s="109"/>
      <c r="H5" s="109"/>
      <c r="I5" s="109"/>
      <c r="J5" s="110"/>
      <c r="K5" s="109"/>
      <c r="L5" s="109"/>
      <c r="M5" s="109"/>
      <c r="N5" s="109"/>
      <c r="O5" s="109"/>
      <c r="P5" s="4"/>
      <c r="Q5" s="4"/>
      <c r="R5" s="1" t="s">
        <v>72</v>
      </c>
    </row>
    <row r="6" spans="1:18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</row>
    <row r="7" spans="1:18" ht="22.5" thickTop="1" thickBot="1" x14ac:dyDescent="0.3">
      <c r="B7" s="112"/>
      <c r="C7" s="124">
        <v>2019</v>
      </c>
      <c r="D7" s="301">
        <v>2020</v>
      </c>
      <c r="E7" s="302"/>
      <c r="F7" s="301">
        <v>2021</v>
      </c>
      <c r="G7" s="302"/>
      <c r="H7" s="301">
        <v>2022</v>
      </c>
      <c r="I7" s="302"/>
      <c r="J7" s="301">
        <v>2023</v>
      </c>
      <c r="K7" s="302"/>
      <c r="L7" s="303">
        <v>2024</v>
      </c>
      <c r="M7" s="302"/>
      <c r="N7" s="303">
        <v>2025</v>
      </c>
      <c r="O7" s="304"/>
      <c r="P7" s="303">
        <v>2026</v>
      </c>
      <c r="Q7" s="304"/>
    </row>
    <row r="8" spans="1:18" ht="16.5" thickTop="1" thickBot="1" x14ac:dyDescent="0.3">
      <c r="B8" s="87"/>
      <c r="C8" s="113" t="s">
        <v>74</v>
      </c>
      <c r="D8" s="113" t="s">
        <v>74</v>
      </c>
      <c r="E8" s="114" t="s">
        <v>138</v>
      </c>
      <c r="F8" s="113" t="s">
        <v>74</v>
      </c>
      <c r="G8" s="114" t="s">
        <v>139</v>
      </c>
      <c r="H8" s="113" t="s">
        <v>74</v>
      </c>
      <c r="I8" s="114" t="s">
        <v>140</v>
      </c>
      <c r="J8" s="113" t="s">
        <v>74</v>
      </c>
      <c r="K8" s="114" t="s">
        <v>259</v>
      </c>
      <c r="L8" s="115" t="s">
        <v>74</v>
      </c>
      <c r="M8" s="114" t="s">
        <v>260</v>
      </c>
      <c r="N8" s="115" t="s">
        <v>74</v>
      </c>
      <c r="O8" s="114" t="s">
        <v>261</v>
      </c>
      <c r="P8" s="115" t="s">
        <v>74</v>
      </c>
      <c r="Q8" s="114" t="s">
        <v>141</v>
      </c>
    </row>
    <row r="9" spans="1:18" x14ac:dyDescent="0.25">
      <c r="A9" s="1" t="s">
        <v>75</v>
      </c>
      <c r="B9" s="116" t="s">
        <v>76</v>
      </c>
      <c r="C9" s="117">
        <v>19740</v>
      </c>
      <c r="D9" s="117">
        <v>21031</v>
      </c>
      <c r="E9" s="118">
        <f t="shared" ref="E9:E21" si="0">D9/C9-1</f>
        <v>6.5400202634245286E-2</v>
      </c>
      <c r="F9" s="117">
        <v>6223</v>
      </c>
      <c r="G9" s="118">
        <f>F9/D9-1</f>
        <v>-0.70410346631163523</v>
      </c>
      <c r="H9" s="117">
        <v>15598</v>
      </c>
      <c r="I9" s="118">
        <f>IFERROR(H9/F9-1,"-")</f>
        <v>1.5065081150570463</v>
      </c>
      <c r="J9" s="117">
        <v>22490</v>
      </c>
      <c r="K9" s="118">
        <f>IFERROR(J9/H9-1,"-")</f>
        <v>0.44185151942556744</v>
      </c>
      <c r="L9" s="117">
        <v>23190</v>
      </c>
      <c r="M9" s="118">
        <f t="shared" ref="M9:M21" si="1">IFERROR(L9/J9-1,"-")</f>
        <v>3.1124944419742118E-2</v>
      </c>
      <c r="N9" s="117">
        <v>22528</v>
      </c>
      <c r="O9" s="118">
        <f>IFERROR(N9/L9-1,"-")</f>
        <v>-2.8546787408365693E-2</v>
      </c>
      <c r="P9" s="117">
        <v>23783</v>
      </c>
      <c r="Q9" s="118">
        <f t="shared" ref="Q9:Q20" si="2">IFERROR(P9/N9-1,"-")</f>
        <v>5.5708451704545414E-2</v>
      </c>
    </row>
    <row r="10" spans="1:18" x14ac:dyDescent="0.25">
      <c r="A10" s="1" t="s">
        <v>77</v>
      </c>
      <c r="B10" s="116" t="s">
        <v>78</v>
      </c>
      <c r="C10" s="117">
        <v>19223</v>
      </c>
      <c r="D10" s="117">
        <v>22403</v>
      </c>
      <c r="E10" s="118">
        <f t="shared" si="0"/>
        <v>0.16542683244030587</v>
      </c>
      <c r="F10" s="117">
        <v>5135</v>
      </c>
      <c r="G10" s="118">
        <f t="shared" ref="G10:G20" si="3">F10/D10-1</f>
        <v>-0.7707896263893228</v>
      </c>
      <c r="H10" s="117">
        <v>21666</v>
      </c>
      <c r="I10" s="118">
        <f t="shared" ref="G10:I21" si="4">IFERROR(H10/F10-1,"-")</f>
        <v>3.2192794547224928</v>
      </c>
      <c r="J10" s="117">
        <v>23086</v>
      </c>
      <c r="K10" s="118">
        <f t="shared" ref="K10:K21" si="5">IFERROR(J10/H10-1,"-")</f>
        <v>6.5540478168559124E-2</v>
      </c>
      <c r="L10" s="117">
        <v>23921</v>
      </c>
      <c r="M10" s="118">
        <f t="shared" si="1"/>
        <v>3.6169106817985019E-2</v>
      </c>
      <c r="N10" s="117">
        <v>23285</v>
      </c>
      <c r="O10" s="118">
        <f t="shared" ref="O10:O21" si="6">IFERROR(N10/L10-1,"-")</f>
        <v>-2.6587517244262338E-2</v>
      </c>
      <c r="P10" s="117">
        <v>21964</v>
      </c>
      <c r="Q10" s="118">
        <f t="shared" si="2"/>
        <v>-5.6731801589005815E-2</v>
      </c>
    </row>
    <row r="11" spans="1:18" x14ac:dyDescent="0.25">
      <c r="A11" s="1" t="s">
        <v>79</v>
      </c>
      <c r="B11" s="116" t="s">
        <v>80</v>
      </c>
      <c r="C11" s="117">
        <v>21973</v>
      </c>
      <c r="D11" s="117">
        <v>8865</v>
      </c>
      <c r="E11" s="118">
        <f t="shared" si="0"/>
        <v>-0.59655031174623407</v>
      </c>
      <c r="F11" s="117">
        <v>5413</v>
      </c>
      <c r="G11" s="118">
        <f t="shared" si="3"/>
        <v>-0.38939650310208684</v>
      </c>
      <c r="H11" s="117">
        <v>22231</v>
      </c>
      <c r="I11" s="118">
        <f t="shared" si="4"/>
        <v>3.1069647145760211</v>
      </c>
      <c r="J11" s="117">
        <v>21689</v>
      </c>
      <c r="K11" s="118">
        <f t="shared" si="5"/>
        <v>-2.4380369753947195E-2</v>
      </c>
      <c r="L11" s="117">
        <v>27356</v>
      </c>
      <c r="M11" s="118">
        <f t="shared" si="1"/>
        <v>0.26128452210798092</v>
      </c>
      <c r="N11" s="117">
        <v>24054</v>
      </c>
      <c r="O11" s="118">
        <f t="shared" si="6"/>
        <v>-0.12070478140078955</v>
      </c>
      <c r="P11" s="117">
        <v>23677</v>
      </c>
      <c r="Q11" s="118">
        <f t="shared" si="2"/>
        <v>-1.5673068928244827E-2</v>
      </c>
    </row>
    <row r="12" spans="1:18" x14ac:dyDescent="0.25">
      <c r="A12" s="1" t="s">
        <v>81</v>
      </c>
      <c r="B12" s="116" t="s">
        <v>82</v>
      </c>
      <c r="C12" s="117">
        <v>20119</v>
      </c>
      <c r="D12" s="117">
        <v>0</v>
      </c>
      <c r="E12" s="118">
        <f t="shared" si="0"/>
        <v>-1</v>
      </c>
      <c r="F12" s="117">
        <v>6463</v>
      </c>
      <c r="G12" s="118" t="str">
        <f t="shared" si="4"/>
        <v>-</v>
      </c>
      <c r="H12" s="117">
        <v>23894</v>
      </c>
      <c r="I12" s="118">
        <f t="shared" si="4"/>
        <v>2.6970447160761255</v>
      </c>
      <c r="J12" s="117">
        <v>23484</v>
      </c>
      <c r="K12" s="118">
        <f t="shared" si="5"/>
        <v>-1.715911944421189E-2</v>
      </c>
      <c r="L12" s="117">
        <v>22205</v>
      </c>
      <c r="M12" s="118">
        <f t="shared" si="1"/>
        <v>-5.4462612842786529E-2</v>
      </c>
      <c r="N12" s="117">
        <v>23503</v>
      </c>
      <c r="O12" s="118">
        <f t="shared" si="6"/>
        <v>5.845530285971634E-2</v>
      </c>
      <c r="P12" s="117">
        <v>23510</v>
      </c>
      <c r="Q12" s="118">
        <f t="shared" si="2"/>
        <v>2.9783431902319357E-4</v>
      </c>
    </row>
    <row r="13" spans="1:18" x14ac:dyDescent="0.25">
      <c r="A13" s="1" t="s">
        <v>83</v>
      </c>
      <c r="B13" s="116" t="s">
        <v>84</v>
      </c>
      <c r="C13" s="117">
        <v>14799</v>
      </c>
      <c r="D13" s="117">
        <v>0</v>
      </c>
      <c r="E13" s="118">
        <f t="shared" si="0"/>
        <v>-1</v>
      </c>
      <c r="F13" s="117">
        <v>6823</v>
      </c>
      <c r="G13" s="118" t="str">
        <f t="shared" si="4"/>
        <v>-</v>
      </c>
      <c r="H13" s="117">
        <v>20251</v>
      </c>
      <c r="I13" s="118">
        <f t="shared" si="4"/>
        <v>1.9680492452000586</v>
      </c>
      <c r="J13" s="117">
        <v>21547</v>
      </c>
      <c r="K13" s="118">
        <f t="shared" si="5"/>
        <v>6.3996839662238791E-2</v>
      </c>
      <c r="L13" s="117">
        <v>23449</v>
      </c>
      <c r="M13" s="118">
        <f t="shared" si="1"/>
        <v>8.8272149255116616E-2</v>
      </c>
      <c r="N13" s="117">
        <v>19536</v>
      </c>
      <c r="O13" s="118">
        <f t="shared" si="6"/>
        <v>-0.16687278775214298</v>
      </c>
      <c r="P13" s="117">
        <v>23254</v>
      </c>
      <c r="Q13" s="118">
        <f t="shared" si="2"/>
        <v>0.19031531531531543</v>
      </c>
    </row>
    <row r="14" spans="1:18" x14ac:dyDescent="0.25">
      <c r="A14" s="1" t="s">
        <v>85</v>
      </c>
      <c r="B14" s="116" t="s">
        <v>86</v>
      </c>
      <c r="C14" s="117">
        <v>19316</v>
      </c>
      <c r="D14" s="117">
        <v>0</v>
      </c>
      <c r="E14" s="118">
        <f t="shared" si="0"/>
        <v>-1</v>
      </c>
      <c r="F14" s="117">
        <v>3802</v>
      </c>
      <c r="G14" s="118" t="str">
        <f t="shared" si="4"/>
        <v>-</v>
      </c>
      <c r="H14" s="117">
        <v>18886</v>
      </c>
      <c r="I14" s="118">
        <f t="shared" si="4"/>
        <v>3.9673855865334033</v>
      </c>
      <c r="J14" s="117">
        <v>21065</v>
      </c>
      <c r="K14" s="118">
        <f t="shared" si="5"/>
        <v>0.11537646934237</v>
      </c>
      <c r="L14" s="117">
        <v>22841</v>
      </c>
      <c r="M14" s="118">
        <f t="shared" si="1"/>
        <v>8.4310467600284822E-2</v>
      </c>
      <c r="N14" s="117">
        <v>23159</v>
      </c>
      <c r="O14" s="118">
        <f t="shared" si="6"/>
        <v>1.3922332647432256E-2</v>
      </c>
      <c r="P14" s="117"/>
      <c r="Q14" s="118"/>
    </row>
    <row r="15" spans="1:18" x14ac:dyDescent="0.25">
      <c r="A15" s="1" t="s">
        <v>87</v>
      </c>
      <c r="B15" s="116" t="s">
        <v>88</v>
      </c>
      <c r="C15" s="117">
        <v>24858</v>
      </c>
      <c r="D15" s="117">
        <v>0</v>
      </c>
      <c r="E15" s="118">
        <f t="shared" si="0"/>
        <v>-1</v>
      </c>
      <c r="F15" s="117">
        <v>10219</v>
      </c>
      <c r="G15" s="118" t="str">
        <f t="shared" si="4"/>
        <v>-</v>
      </c>
      <c r="H15" s="117">
        <v>23111</v>
      </c>
      <c r="I15" s="118">
        <f t="shared" si="4"/>
        <v>1.2615715823466092</v>
      </c>
      <c r="J15" s="117">
        <v>26451</v>
      </c>
      <c r="K15" s="118">
        <f t="shared" si="5"/>
        <v>0.14451992557656523</v>
      </c>
      <c r="L15" s="117">
        <v>24893</v>
      </c>
      <c r="M15" s="118">
        <f t="shared" si="1"/>
        <v>-5.8901364787720678E-2</v>
      </c>
      <c r="N15" s="117">
        <v>27952</v>
      </c>
      <c r="O15" s="118">
        <f t="shared" si="6"/>
        <v>0.12288595187402085</v>
      </c>
      <c r="P15" s="117"/>
      <c r="Q15" s="118"/>
    </row>
    <row r="16" spans="1:18" x14ac:dyDescent="0.25">
      <c r="A16" s="1" t="s">
        <v>89</v>
      </c>
      <c r="B16" s="116" t="s">
        <v>90</v>
      </c>
      <c r="C16" s="117">
        <v>24709</v>
      </c>
      <c r="D16" s="117">
        <v>13295</v>
      </c>
      <c r="E16" s="118">
        <f t="shared" si="0"/>
        <v>-0.46193694605204583</v>
      </c>
      <c r="F16" s="117">
        <v>18239</v>
      </c>
      <c r="G16" s="118">
        <f t="shared" si="3"/>
        <v>0.37186912373072589</v>
      </c>
      <c r="H16" s="117">
        <v>24659</v>
      </c>
      <c r="I16" s="118">
        <f t="shared" si="4"/>
        <v>0.35199298207138541</v>
      </c>
      <c r="J16" s="117">
        <v>25495</v>
      </c>
      <c r="K16" s="118">
        <f t="shared" si="5"/>
        <v>3.3902429133379375E-2</v>
      </c>
      <c r="L16" s="117">
        <v>25319</v>
      </c>
      <c r="M16" s="118">
        <f t="shared" si="1"/>
        <v>-6.9033143753677306E-3</v>
      </c>
      <c r="N16" s="117">
        <v>25459</v>
      </c>
      <c r="O16" s="118">
        <f t="shared" si="6"/>
        <v>5.5294442908486729E-3</v>
      </c>
      <c r="P16" s="117"/>
      <c r="Q16" s="118"/>
    </row>
    <row r="17" spans="1:17" x14ac:dyDescent="0.25">
      <c r="A17" s="1" t="s">
        <v>91</v>
      </c>
      <c r="B17" s="116" t="s">
        <v>92</v>
      </c>
      <c r="C17" s="117">
        <v>22149</v>
      </c>
      <c r="D17" s="117">
        <v>5725</v>
      </c>
      <c r="E17" s="118">
        <f t="shared" si="0"/>
        <v>-0.74152331933721616</v>
      </c>
      <c r="F17" s="117">
        <v>15267</v>
      </c>
      <c r="G17" s="118">
        <f t="shared" si="3"/>
        <v>1.6667248908296943</v>
      </c>
      <c r="H17" s="117">
        <v>20130</v>
      </c>
      <c r="I17" s="118">
        <f t="shared" si="4"/>
        <v>0.31853016309687554</v>
      </c>
      <c r="J17" s="117">
        <v>22106</v>
      </c>
      <c r="K17" s="118">
        <f t="shared" si="5"/>
        <v>9.8161947342275235E-2</v>
      </c>
      <c r="L17" s="117">
        <v>21182</v>
      </c>
      <c r="M17" s="118">
        <f t="shared" si="1"/>
        <v>-4.1798606713109532E-2</v>
      </c>
      <c r="N17" s="117">
        <v>24257</v>
      </c>
      <c r="O17" s="118">
        <f t="shared" si="6"/>
        <v>0.14517042772165056</v>
      </c>
      <c r="P17" s="117"/>
      <c r="Q17" s="118"/>
    </row>
    <row r="18" spans="1:17" x14ac:dyDescent="0.25">
      <c r="A18" s="1" t="s">
        <v>93</v>
      </c>
      <c r="B18" s="116" t="s">
        <v>94</v>
      </c>
      <c r="C18" s="117">
        <v>22803</v>
      </c>
      <c r="D18" s="117">
        <v>6665</v>
      </c>
      <c r="E18" s="118">
        <f t="shared" si="0"/>
        <v>-0.70771389729421563</v>
      </c>
      <c r="F18" s="117">
        <v>23140</v>
      </c>
      <c r="G18" s="118">
        <f t="shared" si="3"/>
        <v>2.471867966991748</v>
      </c>
      <c r="H18" s="117">
        <v>22327</v>
      </c>
      <c r="I18" s="118">
        <f t="shared" si="4"/>
        <v>-3.5133967156439017E-2</v>
      </c>
      <c r="J18" s="117">
        <v>25007</v>
      </c>
      <c r="K18" s="118">
        <f t="shared" si="5"/>
        <v>0.12003403950373981</v>
      </c>
      <c r="L18" s="117">
        <v>27341</v>
      </c>
      <c r="M18" s="118">
        <f t="shared" si="1"/>
        <v>9.3333866517375075E-2</v>
      </c>
      <c r="N18" s="117">
        <v>26482</v>
      </c>
      <c r="O18" s="118">
        <f t="shared" si="6"/>
        <v>-3.1418016897699408E-2</v>
      </c>
      <c r="P18" s="117"/>
      <c r="Q18" s="118"/>
    </row>
    <row r="19" spans="1:17" x14ac:dyDescent="0.25">
      <c r="A19" s="1" t="s">
        <v>95</v>
      </c>
      <c r="B19" s="116" t="s">
        <v>96</v>
      </c>
      <c r="C19" s="117">
        <v>19561</v>
      </c>
      <c r="D19" s="117">
        <v>4928</v>
      </c>
      <c r="E19" s="118">
        <f t="shared" si="0"/>
        <v>-0.74807013956341706</v>
      </c>
      <c r="F19" s="117">
        <v>19838</v>
      </c>
      <c r="G19" s="118">
        <f t="shared" si="3"/>
        <v>3.0255681818181817</v>
      </c>
      <c r="H19" s="117">
        <v>21079</v>
      </c>
      <c r="I19" s="118">
        <f t="shared" si="4"/>
        <v>6.2556709345700234E-2</v>
      </c>
      <c r="J19" s="117">
        <v>24207</v>
      </c>
      <c r="K19" s="118">
        <f t="shared" si="5"/>
        <v>0.14839413634422893</v>
      </c>
      <c r="L19" s="117">
        <v>23363</v>
      </c>
      <c r="M19" s="118">
        <f t="shared" si="1"/>
        <v>-3.4865947866319691E-2</v>
      </c>
      <c r="N19" s="117">
        <v>23375</v>
      </c>
      <c r="O19" s="118">
        <f t="shared" si="6"/>
        <v>5.1363266703763344E-4</v>
      </c>
      <c r="P19" s="117"/>
      <c r="Q19" s="118"/>
    </row>
    <row r="20" spans="1:17" x14ac:dyDescent="0.25">
      <c r="A20" s="1" t="s">
        <v>97</v>
      </c>
      <c r="B20" s="116" t="s">
        <v>98</v>
      </c>
      <c r="C20" s="117">
        <v>20974</v>
      </c>
      <c r="D20" s="117">
        <v>6261</v>
      </c>
      <c r="E20" s="118">
        <f t="shared" si="0"/>
        <v>-0.70148755602174118</v>
      </c>
      <c r="F20" s="117">
        <v>19784</v>
      </c>
      <c r="G20" s="118">
        <f t="shared" si="3"/>
        <v>2.1598786136399934</v>
      </c>
      <c r="H20" s="117">
        <v>23310</v>
      </c>
      <c r="I20" s="118">
        <f t="shared" si="4"/>
        <v>0.17822482814395468</v>
      </c>
      <c r="J20" s="117">
        <v>24142</v>
      </c>
      <c r="K20" s="118">
        <f t="shared" si="5"/>
        <v>3.5692835692835656E-2</v>
      </c>
      <c r="L20" s="117">
        <v>23290</v>
      </c>
      <c r="M20" s="118">
        <f t="shared" si="1"/>
        <v>-3.5291193770193074E-2</v>
      </c>
      <c r="N20" s="117">
        <v>24074</v>
      </c>
      <c r="O20" s="118">
        <f t="shared" si="6"/>
        <v>3.3662516101331086E-2</v>
      </c>
      <c r="P20" s="117"/>
      <c r="Q20" s="118"/>
    </row>
    <row r="21" spans="1:17" ht="15.75" x14ac:dyDescent="0.25">
      <c r="A21" s="1" t="s">
        <v>0</v>
      </c>
      <c r="B21" s="119" t="s">
        <v>32</v>
      </c>
      <c r="C21" s="120">
        <v>250224</v>
      </c>
      <c r="D21" s="120">
        <v>96681</v>
      </c>
      <c r="E21" s="121">
        <f t="shared" si="0"/>
        <v>-0.61362219451371569</v>
      </c>
      <c r="F21" s="120">
        <v>140346</v>
      </c>
      <c r="G21" s="121">
        <f>F21/D21-1</f>
        <v>0.45163992925186958</v>
      </c>
      <c r="H21" s="120">
        <v>257142</v>
      </c>
      <c r="I21" s="121">
        <f t="shared" si="4"/>
        <v>0.8322004189645591</v>
      </c>
      <c r="J21" s="120">
        <v>280769</v>
      </c>
      <c r="K21" s="121">
        <f t="shared" si="5"/>
        <v>9.1883084054724673E-2</v>
      </c>
      <c r="L21" s="120">
        <v>288350</v>
      </c>
      <c r="M21" s="121">
        <f t="shared" si="1"/>
        <v>2.7000844110282918E-2</v>
      </c>
      <c r="N21" s="120">
        <v>287664</v>
      </c>
      <c r="O21" s="121">
        <f t="shared" si="6"/>
        <v>-2.3790532339170722E-3</v>
      </c>
      <c r="P21" s="120">
        <v>116188</v>
      </c>
      <c r="Q21" s="121">
        <v>2.906842860432568E-2</v>
      </c>
    </row>
    <row r="22" spans="1:17" ht="6" customHeight="1" x14ac:dyDescent="0.25"/>
    <row r="23" spans="1:1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17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68731E-E7F2-444A-8FB4-7032C7C53DB6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customXml/itemProps2.xml><?xml version="1.0" encoding="utf-8"?>
<ds:datastoreItem xmlns:ds="http://schemas.openxmlformats.org/officeDocument/2006/customXml" ds:itemID="{A4468091-670E-4A4B-B628-7886BFAAF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3770E-3D09-4787-B59E-458B62F731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2026-07-03T12:59:03Z</dcterms:created>
  <dcterms:modified xsi:type="dcterms:W3CDTF">2026-07-06T12:02:46Z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2026-07-03T12:59:18Z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a90769f7-f625-442d-8804-aa3488219ef3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ContentTypeId">
    <vt:lpwstr>0x010100F969C42FB1FA284BA60CDF94DEB4DBF3</vt:lpwstr>
  </property>
  <property fmtid="{D5CDD505-2E9C-101B-9397-08002B2CF9AE}" pid="11" name="MediaServiceImageTags">
    <vt:lpwstr/>
  </property>
</Properties>
</file>