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drawings/drawing63.xml" ContentType="application/vnd.openxmlformats-officedocument.drawingml.chartshapes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drawings/drawing86.xml" ContentType="application/vnd.openxmlformats-officedocument.drawingml.chartshapes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drawings/drawing87.xml" ContentType="application/vnd.openxmlformats-officedocument.drawingml.chartshapes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charts/chart67.xml" ContentType="application/vnd.openxmlformats-officedocument.drawingml.chart+xml"/>
  <Override PartName="/xl/drawings/drawing106.xml" ContentType="application/vnd.openxmlformats-officedocument.drawingml.chartshapes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07.xml" ContentType="application/vnd.openxmlformats-officedocument.drawingml.chartshapes+xml"/>
  <Override PartName="/xl/charts/chart69.xml" ContentType="application/vnd.openxmlformats-officedocument.drawingml.chart+xml"/>
  <Override PartName="/xl/theme/themeOverride67.xml" ContentType="application/vnd.openxmlformats-officedocument.themeOverride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70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10.xml" ContentType="application/vnd.openxmlformats-officedocument.drawingml.chartshapes+xml"/>
  <Override PartName="/xl/charts/chart71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3.xml" ContentType="application/vnd.openxmlformats-officedocument.drawingml.chartshapes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6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ml.chartshapes+xml"/>
  <Override PartName="/xl/drawings/drawing118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charts/chart77.xml" ContentType="application/vnd.openxmlformats-officedocument.drawingml.chart+xml"/>
  <Override PartName="/xl/theme/themeOverride68.xml" ContentType="application/vnd.openxmlformats-officedocument.themeOverride+xml"/>
  <Override PartName="/xl/drawings/drawing120.xml" ContentType="application/vnd.openxmlformats-officedocument.drawingml.chartshapes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ml.chartshapes+xml"/>
  <Override PartName="/xl/charts/chart80.xml" ContentType="application/vnd.openxmlformats-officedocument.drawingml.chart+xml"/>
  <Override PartName="/xl/theme/themeOverride69.xml" ContentType="application/vnd.openxmlformats-officedocument.themeOverrid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0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1.xml" ContentType="application/vnd.openxmlformats-officedocument.themeOverrid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2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drawings/drawing13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32" documentId="8_{D48520AA-ADBF-4609-97EB-8388D4E3AF10}" xr6:coauthVersionLast="47" xr6:coauthVersionMax="47" xr10:uidLastSave="{EC6334D5-98F7-4E81-B5E8-0F0FFE4D9355}"/>
  <bookViews>
    <workbookView xWindow="-120" yWindow="-120" windowWidth="29040" windowHeight="15720" xr2:uid="{3C331D3E-091F-444D-8DDF-D60ED0D9CFAC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49" r:id="rId8"/>
    <sheet name="Viajeros entr evol mensu TF15-2" sheetId="9" r:id="rId9"/>
    <sheet name="Viajeros entr evol mensu TF cat" sheetId="5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51" r:id="rId24"/>
    <sheet name="Pernocta evol mensu TF cat" sheetId="52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externalReferences>
    <externalReference r:id="rId49"/>
    <externalReference r:id="rId50"/>
  </externalReference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09" i="52" l="1"/>
  <c r="H109" i="52"/>
  <c r="F109" i="52"/>
  <c r="J108" i="52"/>
  <c r="H108" i="52"/>
  <c r="F108" i="52"/>
  <c r="J107" i="52"/>
  <c r="H107" i="52"/>
  <c r="F107" i="52"/>
  <c r="J106" i="52"/>
  <c r="H106" i="52"/>
  <c r="F106" i="52"/>
  <c r="J105" i="52"/>
  <c r="H105" i="52"/>
  <c r="F105" i="52"/>
  <c r="J104" i="52"/>
  <c r="H104" i="52"/>
  <c r="F104" i="52"/>
  <c r="J103" i="52"/>
  <c r="H103" i="52"/>
  <c r="F103" i="52"/>
  <c r="J102" i="52"/>
  <c r="H102" i="52"/>
  <c r="F102" i="52"/>
  <c r="L101" i="52"/>
  <c r="J101" i="52"/>
  <c r="H101" i="52"/>
  <c r="F101" i="52"/>
  <c r="L100" i="52"/>
  <c r="J100" i="52"/>
  <c r="H100" i="52"/>
  <c r="F100" i="52"/>
  <c r="L99" i="52"/>
  <c r="J99" i="52"/>
  <c r="H99" i="52"/>
  <c r="F99" i="52"/>
  <c r="L98" i="52"/>
  <c r="J98" i="52"/>
  <c r="H98" i="52"/>
  <c r="F98" i="52"/>
  <c r="L97" i="52"/>
  <c r="J97" i="52"/>
  <c r="H97" i="52"/>
  <c r="F97" i="52"/>
  <c r="K95" i="52"/>
  <c r="J87" i="52"/>
  <c r="H87" i="52"/>
  <c r="F87" i="52"/>
  <c r="J86" i="52"/>
  <c r="H86" i="52"/>
  <c r="F86" i="52"/>
  <c r="J85" i="52"/>
  <c r="H85" i="52"/>
  <c r="F85" i="52"/>
  <c r="J84" i="52"/>
  <c r="H84" i="52"/>
  <c r="F84" i="52"/>
  <c r="J83" i="52"/>
  <c r="H83" i="52"/>
  <c r="F83" i="52"/>
  <c r="J82" i="52"/>
  <c r="H82" i="52"/>
  <c r="F82" i="52"/>
  <c r="J81" i="52"/>
  <c r="H81" i="52"/>
  <c r="F81" i="52"/>
  <c r="J80" i="52"/>
  <c r="H80" i="52"/>
  <c r="F80" i="52"/>
  <c r="L79" i="52"/>
  <c r="J79" i="52"/>
  <c r="H79" i="52"/>
  <c r="F79" i="52"/>
  <c r="L78" i="52"/>
  <c r="J78" i="52"/>
  <c r="H78" i="52"/>
  <c r="F78" i="52"/>
  <c r="L77" i="52"/>
  <c r="J77" i="52"/>
  <c r="H77" i="52"/>
  <c r="F77" i="52"/>
  <c r="L76" i="52"/>
  <c r="J76" i="52"/>
  <c r="H76" i="52"/>
  <c r="F76" i="52"/>
  <c r="L75" i="52"/>
  <c r="J75" i="52"/>
  <c r="H75" i="52"/>
  <c r="F75" i="52"/>
  <c r="K73" i="52"/>
  <c r="J65" i="52"/>
  <c r="H65" i="52"/>
  <c r="F65" i="52"/>
  <c r="J64" i="52"/>
  <c r="H64" i="52"/>
  <c r="F64" i="52"/>
  <c r="J63" i="52"/>
  <c r="H63" i="52"/>
  <c r="F63" i="52"/>
  <c r="J62" i="52"/>
  <c r="H62" i="52"/>
  <c r="F62" i="52"/>
  <c r="J61" i="52"/>
  <c r="H61" i="52"/>
  <c r="F61" i="52"/>
  <c r="J60" i="52"/>
  <c r="H60" i="52"/>
  <c r="F60" i="52"/>
  <c r="J59" i="52"/>
  <c r="H59" i="52"/>
  <c r="F59" i="52"/>
  <c r="J58" i="52"/>
  <c r="H58" i="52"/>
  <c r="F58" i="52"/>
  <c r="L57" i="52"/>
  <c r="J57" i="52"/>
  <c r="H57" i="52"/>
  <c r="F57" i="52"/>
  <c r="L56" i="52"/>
  <c r="J56" i="52"/>
  <c r="H56" i="52"/>
  <c r="F56" i="52"/>
  <c r="L55" i="52"/>
  <c r="J55" i="52"/>
  <c r="H55" i="52"/>
  <c r="F55" i="52"/>
  <c r="L54" i="52"/>
  <c r="J54" i="52"/>
  <c r="H54" i="52"/>
  <c r="F54" i="52"/>
  <c r="L53" i="52"/>
  <c r="J53" i="52"/>
  <c r="H53" i="52"/>
  <c r="F53" i="52"/>
  <c r="K51" i="52"/>
  <c r="L52" i="52" s="1"/>
  <c r="I51" i="52"/>
  <c r="J43" i="52"/>
  <c r="H43" i="52"/>
  <c r="F43" i="52"/>
  <c r="J42" i="52"/>
  <c r="H42" i="52"/>
  <c r="F42" i="52"/>
  <c r="J41" i="52"/>
  <c r="H41" i="52"/>
  <c r="F41" i="52"/>
  <c r="J40" i="52"/>
  <c r="H40" i="52"/>
  <c r="F40" i="52"/>
  <c r="J39" i="52"/>
  <c r="H39" i="52"/>
  <c r="F39" i="52"/>
  <c r="J38" i="52"/>
  <c r="H38" i="52"/>
  <c r="F38" i="52"/>
  <c r="J37" i="52"/>
  <c r="H37" i="52"/>
  <c r="F37" i="52"/>
  <c r="J36" i="52"/>
  <c r="H36" i="52"/>
  <c r="F36" i="52"/>
  <c r="L35" i="52"/>
  <c r="J35" i="52"/>
  <c r="H35" i="52"/>
  <c r="F35" i="52"/>
  <c r="L34" i="52"/>
  <c r="J34" i="52"/>
  <c r="H34" i="52"/>
  <c r="F34" i="52"/>
  <c r="L33" i="52"/>
  <c r="J33" i="52"/>
  <c r="H33" i="52"/>
  <c r="F33" i="52"/>
  <c r="L32" i="52"/>
  <c r="J32" i="52"/>
  <c r="H32" i="52"/>
  <c r="F32" i="52"/>
  <c r="L31" i="52"/>
  <c r="J31" i="52"/>
  <c r="H31" i="52"/>
  <c r="F31" i="52"/>
  <c r="K29" i="52"/>
  <c r="L30" i="52" s="1"/>
  <c r="I29" i="52"/>
  <c r="J21" i="52"/>
  <c r="H21" i="52"/>
  <c r="F21" i="52"/>
  <c r="J20" i="52"/>
  <c r="H20" i="52"/>
  <c r="F20" i="52"/>
  <c r="J19" i="52"/>
  <c r="H19" i="52"/>
  <c r="F19" i="52"/>
  <c r="J18" i="52"/>
  <c r="H18" i="52"/>
  <c r="F18" i="52"/>
  <c r="J17" i="52"/>
  <c r="H17" i="52"/>
  <c r="F17" i="52"/>
  <c r="J16" i="52"/>
  <c r="H16" i="52"/>
  <c r="F16" i="52"/>
  <c r="J15" i="52"/>
  <c r="H15" i="52"/>
  <c r="F15" i="52"/>
  <c r="J14" i="52"/>
  <c r="H14" i="52"/>
  <c r="F14" i="52"/>
  <c r="L13" i="52"/>
  <c r="J13" i="52"/>
  <c r="H13" i="52"/>
  <c r="F13" i="52"/>
  <c r="L12" i="52"/>
  <c r="J12" i="52"/>
  <c r="H12" i="52"/>
  <c r="F12" i="52"/>
  <c r="L11" i="52"/>
  <c r="J11" i="52"/>
  <c r="H11" i="52"/>
  <c r="F11" i="52"/>
  <c r="L10" i="52"/>
  <c r="J10" i="52"/>
  <c r="H10" i="52"/>
  <c r="F10" i="52"/>
  <c r="L9" i="52"/>
  <c r="J9" i="52"/>
  <c r="H9" i="52"/>
  <c r="F9" i="52"/>
  <c r="I7" i="52"/>
  <c r="L8" i="52" s="1"/>
  <c r="J267" i="51"/>
  <c r="H267" i="51"/>
  <c r="F267" i="51"/>
  <c r="J266" i="51"/>
  <c r="H266" i="51"/>
  <c r="F266" i="51"/>
  <c r="J265" i="51"/>
  <c r="H265" i="51"/>
  <c r="F265" i="51"/>
  <c r="J264" i="51"/>
  <c r="H264" i="51"/>
  <c r="F264" i="51"/>
  <c r="J263" i="51"/>
  <c r="H263" i="51"/>
  <c r="F263" i="51"/>
  <c r="J262" i="51"/>
  <c r="H262" i="51"/>
  <c r="F262" i="51"/>
  <c r="J261" i="51"/>
  <c r="H261" i="51"/>
  <c r="F261" i="51"/>
  <c r="J260" i="51"/>
  <c r="H260" i="51"/>
  <c r="F260" i="51"/>
  <c r="L259" i="51"/>
  <c r="J259" i="51"/>
  <c r="H259" i="51"/>
  <c r="F259" i="51"/>
  <c r="L258" i="51"/>
  <c r="J258" i="51"/>
  <c r="H258" i="51"/>
  <c r="F258" i="51"/>
  <c r="L257" i="51"/>
  <c r="J257" i="51"/>
  <c r="H257" i="51"/>
  <c r="F257" i="51"/>
  <c r="L256" i="51"/>
  <c r="J256" i="51"/>
  <c r="H256" i="51"/>
  <c r="F256" i="51"/>
  <c r="L255" i="51"/>
  <c r="J255" i="51"/>
  <c r="H255" i="51"/>
  <c r="F255" i="51"/>
  <c r="K253" i="51"/>
  <c r="J241" i="51"/>
  <c r="H241" i="51"/>
  <c r="F241" i="51"/>
  <c r="J240" i="51"/>
  <c r="H240" i="51"/>
  <c r="F240" i="51"/>
  <c r="J239" i="51"/>
  <c r="H239" i="51"/>
  <c r="F239" i="51"/>
  <c r="J238" i="51"/>
  <c r="H238" i="51"/>
  <c r="F238" i="51"/>
  <c r="J237" i="51"/>
  <c r="H237" i="51"/>
  <c r="F237" i="51"/>
  <c r="J236" i="51"/>
  <c r="H236" i="51"/>
  <c r="F236" i="51"/>
  <c r="J235" i="51"/>
  <c r="H235" i="51"/>
  <c r="F235" i="51"/>
  <c r="J234" i="51"/>
  <c r="H234" i="51"/>
  <c r="F234" i="51"/>
  <c r="L233" i="51"/>
  <c r="J233" i="51"/>
  <c r="H233" i="51"/>
  <c r="F233" i="51"/>
  <c r="L232" i="51"/>
  <c r="J232" i="51"/>
  <c r="H232" i="51"/>
  <c r="F232" i="51"/>
  <c r="L231" i="51"/>
  <c r="J231" i="51"/>
  <c r="H231" i="51"/>
  <c r="F231" i="51"/>
  <c r="L230" i="51"/>
  <c r="J230" i="51"/>
  <c r="H230" i="51"/>
  <c r="F230" i="51"/>
  <c r="L229" i="51"/>
  <c r="J229" i="51"/>
  <c r="H229" i="51"/>
  <c r="F229" i="51"/>
  <c r="K227" i="51"/>
  <c r="J219" i="51"/>
  <c r="H219" i="51"/>
  <c r="F219" i="51"/>
  <c r="J218" i="51"/>
  <c r="H218" i="51"/>
  <c r="F218" i="51"/>
  <c r="J217" i="51"/>
  <c r="H217" i="51"/>
  <c r="F217" i="51"/>
  <c r="J216" i="51"/>
  <c r="H216" i="51"/>
  <c r="F216" i="51"/>
  <c r="J215" i="51"/>
  <c r="H215" i="51"/>
  <c r="F215" i="51"/>
  <c r="J214" i="51"/>
  <c r="H214" i="51"/>
  <c r="F214" i="51"/>
  <c r="J213" i="51"/>
  <c r="H213" i="51"/>
  <c r="F213" i="51"/>
  <c r="J212" i="51"/>
  <c r="H212" i="51"/>
  <c r="F212" i="51"/>
  <c r="L211" i="51"/>
  <c r="J211" i="51"/>
  <c r="H211" i="51"/>
  <c r="F211" i="51"/>
  <c r="L210" i="51"/>
  <c r="J210" i="51"/>
  <c r="H210" i="51"/>
  <c r="F210" i="51"/>
  <c r="L209" i="51"/>
  <c r="J209" i="51"/>
  <c r="H209" i="51"/>
  <c r="F209" i="51"/>
  <c r="L208" i="51"/>
  <c r="J208" i="51"/>
  <c r="H208" i="51"/>
  <c r="F208" i="51"/>
  <c r="L207" i="51"/>
  <c r="J207" i="51"/>
  <c r="H207" i="51"/>
  <c r="F207" i="51"/>
  <c r="K205" i="51"/>
  <c r="J197" i="51"/>
  <c r="H197" i="51"/>
  <c r="F197" i="51"/>
  <c r="J196" i="51"/>
  <c r="H196" i="51"/>
  <c r="F196" i="51"/>
  <c r="J195" i="51"/>
  <c r="H195" i="51"/>
  <c r="F195" i="51"/>
  <c r="J194" i="51"/>
  <c r="H194" i="51"/>
  <c r="F194" i="51"/>
  <c r="J193" i="51"/>
  <c r="H193" i="51"/>
  <c r="F193" i="51"/>
  <c r="J192" i="51"/>
  <c r="H192" i="51"/>
  <c r="F192" i="51"/>
  <c r="J191" i="51"/>
  <c r="H191" i="51"/>
  <c r="F191" i="51"/>
  <c r="J190" i="51"/>
  <c r="H190" i="51"/>
  <c r="F190" i="51"/>
  <c r="L189" i="51"/>
  <c r="J189" i="51"/>
  <c r="H189" i="51"/>
  <c r="F189" i="51"/>
  <c r="L188" i="51"/>
  <c r="J188" i="51"/>
  <c r="H188" i="51"/>
  <c r="F188" i="51"/>
  <c r="L187" i="51"/>
  <c r="J187" i="51"/>
  <c r="H187" i="51"/>
  <c r="F187" i="51"/>
  <c r="L186" i="51"/>
  <c r="J186" i="51"/>
  <c r="H186" i="51"/>
  <c r="F186" i="51"/>
  <c r="L185" i="51"/>
  <c r="J185" i="51"/>
  <c r="H185" i="51"/>
  <c r="F185" i="51"/>
  <c r="K183" i="51"/>
  <c r="J175" i="51"/>
  <c r="H175" i="51"/>
  <c r="F175" i="51"/>
  <c r="J174" i="51"/>
  <c r="H174" i="51"/>
  <c r="F174" i="51"/>
  <c r="J173" i="51"/>
  <c r="H173" i="51"/>
  <c r="F173" i="51"/>
  <c r="J172" i="51"/>
  <c r="H172" i="51"/>
  <c r="F172" i="51"/>
  <c r="J171" i="51"/>
  <c r="H171" i="51"/>
  <c r="F171" i="51"/>
  <c r="J170" i="51"/>
  <c r="H170" i="51"/>
  <c r="F170" i="51"/>
  <c r="J169" i="51"/>
  <c r="H169" i="51"/>
  <c r="F169" i="51"/>
  <c r="J168" i="51"/>
  <c r="H168" i="51"/>
  <c r="F168" i="51"/>
  <c r="L167" i="51"/>
  <c r="J167" i="51"/>
  <c r="H167" i="51"/>
  <c r="F167" i="51"/>
  <c r="L166" i="51"/>
  <c r="J166" i="51"/>
  <c r="H166" i="51"/>
  <c r="F166" i="51"/>
  <c r="L165" i="51"/>
  <c r="J165" i="51"/>
  <c r="H165" i="51"/>
  <c r="F165" i="51"/>
  <c r="L164" i="51"/>
  <c r="J164" i="51"/>
  <c r="H164" i="51"/>
  <c r="F164" i="51"/>
  <c r="L163" i="51"/>
  <c r="J163" i="51"/>
  <c r="H163" i="51"/>
  <c r="F163" i="51"/>
  <c r="K161" i="51"/>
  <c r="J153" i="51"/>
  <c r="H153" i="51"/>
  <c r="F153" i="51"/>
  <c r="J152" i="51"/>
  <c r="H152" i="51"/>
  <c r="F152" i="51"/>
  <c r="J151" i="51"/>
  <c r="H151" i="51"/>
  <c r="F151" i="51"/>
  <c r="J150" i="51"/>
  <c r="H150" i="51"/>
  <c r="F150" i="51"/>
  <c r="J149" i="51"/>
  <c r="H149" i="51"/>
  <c r="F149" i="51"/>
  <c r="J148" i="51"/>
  <c r="H148" i="51"/>
  <c r="F148" i="51"/>
  <c r="J147" i="51"/>
  <c r="H147" i="51"/>
  <c r="F147" i="51"/>
  <c r="J146" i="51"/>
  <c r="H146" i="51"/>
  <c r="F146" i="51"/>
  <c r="L145" i="51"/>
  <c r="J145" i="51"/>
  <c r="H145" i="51"/>
  <c r="F145" i="51"/>
  <c r="L144" i="51"/>
  <c r="J144" i="51"/>
  <c r="H144" i="51"/>
  <c r="F144" i="51"/>
  <c r="L143" i="51"/>
  <c r="J143" i="51"/>
  <c r="H143" i="51"/>
  <c r="F143" i="51"/>
  <c r="L142" i="51"/>
  <c r="J142" i="51"/>
  <c r="H142" i="51"/>
  <c r="F142" i="51"/>
  <c r="L141" i="51"/>
  <c r="J141" i="51"/>
  <c r="H141" i="51"/>
  <c r="F141" i="51"/>
  <c r="K139" i="51"/>
  <c r="J131" i="51"/>
  <c r="H131" i="51"/>
  <c r="F131" i="51"/>
  <c r="J130" i="51"/>
  <c r="H130" i="51"/>
  <c r="F130" i="51"/>
  <c r="J129" i="51"/>
  <c r="H129" i="51"/>
  <c r="F129" i="51"/>
  <c r="J128" i="51"/>
  <c r="H128" i="51"/>
  <c r="F128" i="51"/>
  <c r="J127" i="51"/>
  <c r="H127" i="51"/>
  <c r="F127" i="51"/>
  <c r="J126" i="51"/>
  <c r="H126" i="51"/>
  <c r="F126" i="51"/>
  <c r="J125" i="51"/>
  <c r="H125" i="51"/>
  <c r="F125" i="51"/>
  <c r="J124" i="51"/>
  <c r="H124" i="51"/>
  <c r="F124" i="51"/>
  <c r="L123" i="51"/>
  <c r="J123" i="51"/>
  <c r="H123" i="51"/>
  <c r="F123" i="51"/>
  <c r="L122" i="51"/>
  <c r="J122" i="51"/>
  <c r="H122" i="51"/>
  <c r="F122" i="51"/>
  <c r="L121" i="51"/>
  <c r="J121" i="51"/>
  <c r="H121" i="51"/>
  <c r="F121" i="51"/>
  <c r="L120" i="51"/>
  <c r="J120" i="51"/>
  <c r="H120" i="51"/>
  <c r="F120" i="51"/>
  <c r="L119" i="51"/>
  <c r="J119" i="51"/>
  <c r="H119" i="51"/>
  <c r="F119" i="51"/>
  <c r="K117" i="51"/>
  <c r="J109" i="51"/>
  <c r="H109" i="51"/>
  <c r="F109" i="51"/>
  <c r="J108" i="51"/>
  <c r="H108" i="51"/>
  <c r="F108" i="51"/>
  <c r="J107" i="51"/>
  <c r="H107" i="51"/>
  <c r="F107" i="51"/>
  <c r="J106" i="51"/>
  <c r="H106" i="51"/>
  <c r="F106" i="51"/>
  <c r="J105" i="51"/>
  <c r="H105" i="51"/>
  <c r="F105" i="51"/>
  <c r="J104" i="51"/>
  <c r="H104" i="51"/>
  <c r="F104" i="51"/>
  <c r="J103" i="51"/>
  <c r="H103" i="51"/>
  <c r="F103" i="51"/>
  <c r="J102" i="51"/>
  <c r="H102" i="51"/>
  <c r="F102" i="51"/>
  <c r="L101" i="51"/>
  <c r="J101" i="51"/>
  <c r="H101" i="51"/>
  <c r="F101" i="51"/>
  <c r="L100" i="51"/>
  <c r="J100" i="51"/>
  <c r="H100" i="51"/>
  <c r="F100" i="51"/>
  <c r="L99" i="51"/>
  <c r="J99" i="51"/>
  <c r="H99" i="51"/>
  <c r="F99" i="51"/>
  <c r="L98" i="51"/>
  <c r="J98" i="51"/>
  <c r="H98" i="51"/>
  <c r="F98" i="51"/>
  <c r="L97" i="51"/>
  <c r="J97" i="51"/>
  <c r="H97" i="51"/>
  <c r="F97" i="51"/>
  <c r="K95" i="51"/>
  <c r="J87" i="51"/>
  <c r="H87" i="51"/>
  <c r="F87" i="51"/>
  <c r="J86" i="51"/>
  <c r="H86" i="51"/>
  <c r="F86" i="51"/>
  <c r="J85" i="51"/>
  <c r="H85" i="51"/>
  <c r="F85" i="51"/>
  <c r="J84" i="51"/>
  <c r="H84" i="51"/>
  <c r="F84" i="51"/>
  <c r="J83" i="51"/>
  <c r="H83" i="51"/>
  <c r="F83" i="51"/>
  <c r="J82" i="51"/>
  <c r="H82" i="51"/>
  <c r="F82" i="51"/>
  <c r="J81" i="51"/>
  <c r="H81" i="51"/>
  <c r="F81" i="51"/>
  <c r="J80" i="51"/>
  <c r="H80" i="51"/>
  <c r="F80" i="51"/>
  <c r="L79" i="51"/>
  <c r="J79" i="51"/>
  <c r="H79" i="51"/>
  <c r="F79" i="51"/>
  <c r="L78" i="51"/>
  <c r="J78" i="51"/>
  <c r="H78" i="51"/>
  <c r="F78" i="51"/>
  <c r="L77" i="51"/>
  <c r="J77" i="51"/>
  <c r="H77" i="51"/>
  <c r="F77" i="51"/>
  <c r="L76" i="51"/>
  <c r="J76" i="51"/>
  <c r="H76" i="51"/>
  <c r="F76" i="51"/>
  <c r="L75" i="51"/>
  <c r="J75" i="51"/>
  <c r="H75" i="51"/>
  <c r="F75" i="51"/>
  <c r="K73" i="51"/>
  <c r="J65" i="51"/>
  <c r="H65" i="51"/>
  <c r="F65" i="51"/>
  <c r="J64" i="51"/>
  <c r="H64" i="51"/>
  <c r="F64" i="51"/>
  <c r="J63" i="51"/>
  <c r="H63" i="51"/>
  <c r="F63" i="51"/>
  <c r="J62" i="51"/>
  <c r="H62" i="51"/>
  <c r="F62" i="51"/>
  <c r="J61" i="51"/>
  <c r="H61" i="51"/>
  <c r="F61" i="51"/>
  <c r="J60" i="51"/>
  <c r="H60" i="51"/>
  <c r="F60" i="51"/>
  <c r="J59" i="51"/>
  <c r="H59" i="51"/>
  <c r="F59" i="51"/>
  <c r="J58" i="51"/>
  <c r="H58" i="51"/>
  <c r="F58" i="51"/>
  <c r="L57" i="51"/>
  <c r="J57" i="51"/>
  <c r="H57" i="51"/>
  <c r="F57" i="51"/>
  <c r="L56" i="51"/>
  <c r="J56" i="51"/>
  <c r="H56" i="51"/>
  <c r="F56" i="51"/>
  <c r="L55" i="51"/>
  <c r="J55" i="51"/>
  <c r="H55" i="51"/>
  <c r="F55" i="51"/>
  <c r="L54" i="51"/>
  <c r="J54" i="51"/>
  <c r="H54" i="51"/>
  <c r="F54" i="51"/>
  <c r="L53" i="51"/>
  <c r="J53" i="51"/>
  <c r="H53" i="51"/>
  <c r="F53" i="51"/>
  <c r="K51" i="51"/>
  <c r="J43" i="51"/>
  <c r="H43" i="51"/>
  <c r="F43" i="51"/>
  <c r="J42" i="51"/>
  <c r="H42" i="51"/>
  <c r="F42" i="51"/>
  <c r="J41" i="51"/>
  <c r="H41" i="51"/>
  <c r="F41" i="51"/>
  <c r="J40" i="51"/>
  <c r="H40" i="51"/>
  <c r="F40" i="51"/>
  <c r="J39" i="51"/>
  <c r="H39" i="51"/>
  <c r="F39" i="51"/>
  <c r="J38" i="51"/>
  <c r="H38" i="51"/>
  <c r="F38" i="51"/>
  <c r="J37" i="51"/>
  <c r="H37" i="51"/>
  <c r="F37" i="51"/>
  <c r="J36" i="51"/>
  <c r="H36" i="51"/>
  <c r="F36" i="51"/>
  <c r="L35" i="51"/>
  <c r="J35" i="51"/>
  <c r="H35" i="51"/>
  <c r="F35" i="51"/>
  <c r="L34" i="51"/>
  <c r="J34" i="51"/>
  <c r="H34" i="51"/>
  <c r="F34" i="51"/>
  <c r="L33" i="51"/>
  <c r="J33" i="51"/>
  <c r="H33" i="51"/>
  <c r="F33" i="51"/>
  <c r="L32" i="51"/>
  <c r="J32" i="51"/>
  <c r="H32" i="51"/>
  <c r="F32" i="51"/>
  <c r="L31" i="51"/>
  <c r="J31" i="51"/>
  <c r="H31" i="51"/>
  <c r="F31" i="51"/>
  <c r="K29" i="51"/>
  <c r="J21" i="51"/>
  <c r="H21" i="51"/>
  <c r="F21" i="51"/>
  <c r="J20" i="51"/>
  <c r="H20" i="51"/>
  <c r="F20" i="51"/>
  <c r="J19" i="51"/>
  <c r="H19" i="51"/>
  <c r="F19" i="51"/>
  <c r="J18" i="51"/>
  <c r="H18" i="51"/>
  <c r="F18" i="51"/>
  <c r="J17" i="51"/>
  <c r="H17" i="51"/>
  <c r="F17" i="51"/>
  <c r="J16" i="51"/>
  <c r="H16" i="51"/>
  <c r="F16" i="51"/>
  <c r="J15" i="51"/>
  <c r="H15" i="51"/>
  <c r="F15" i="51"/>
  <c r="J14" i="51"/>
  <c r="H14" i="51"/>
  <c r="F14" i="51"/>
  <c r="L13" i="51"/>
  <c r="J13" i="51"/>
  <c r="H13" i="51"/>
  <c r="F13" i="51"/>
  <c r="L12" i="51"/>
  <c r="J12" i="51"/>
  <c r="H12" i="51"/>
  <c r="F12" i="51"/>
  <c r="L11" i="51"/>
  <c r="J11" i="51"/>
  <c r="H11" i="51"/>
  <c r="F11" i="51"/>
  <c r="L10" i="51"/>
  <c r="J10" i="51"/>
  <c r="H10" i="51"/>
  <c r="F10" i="51"/>
  <c r="L9" i="51"/>
  <c r="J9" i="51"/>
  <c r="H9" i="51"/>
  <c r="F9" i="51"/>
  <c r="I7" i="51"/>
  <c r="G7" i="51" s="1"/>
  <c r="B252" i="51"/>
  <c r="B226" i="51"/>
  <c r="B204" i="51"/>
  <c r="B182" i="51"/>
  <c r="B160" i="51"/>
  <c r="B138" i="51"/>
  <c r="B116" i="51"/>
  <c r="J109" i="50"/>
  <c r="H109" i="50"/>
  <c r="F109" i="50"/>
  <c r="J108" i="50"/>
  <c r="H108" i="50"/>
  <c r="F108" i="50"/>
  <c r="J107" i="50"/>
  <c r="H107" i="50"/>
  <c r="F107" i="50"/>
  <c r="J106" i="50"/>
  <c r="H106" i="50"/>
  <c r="F106" i="50"/>
  <c r="J105" i="50"/>
  <c r="H105" i="50"/>
  <c r="F105" i="50"/>
  <c r="J104" i="50"/>
  <c r="H104" i="50"/>
  <c r="F104" i="50"/>
  <c r="J103" i="50"/>
  <c r="H103" i="50"/>
  <c r="F103" i="50"/>
  <c r="J102" i="50"/>
  <c r="H102" i="50"/>
  <c r="F102" i="50"/>
  <c r="L101" i="50"/>
  <c r="J101" i="50"/>
  <c r="H101" i="50"/>
  <c r="F101" i="50"/>
  <c r="L100" i="50"/>
  <c r="J100" i="50"/>
  <c r="H100" i="50"/>
  <c r="F100" i="50"/>
  <c r="L99" i="50"/>
  <c r="J99" i="50"/>
  <c r="H99" i="50"/>
  <c r="F99" i="50"/>
  <c r="L98" i="50"/>
  <c r="J98" i="50"/>
  <c r="H98" i="50"/>
  <c r="F98" i="50"/>
  <c r="L97" i="50"/>
  <c r="J97" i="50"/>
  <c r="H97" i="50"/>
  <c r="F97" i="50"/>
  <c r="L96" i="50"/>
  <c r="I95" i="50"/>
  <c r="J96" i="50" s="1"/>
  <c r="J87" i="50"/>
  <c r="H87" i="50"/>
  <c r="F87" i="50"/>
  <c r="J86" i="50"/>
  <c r="H86" i="50"/>
  <c r="F86" i="50"/>
  <c r="J85" i="50"/>
  <c r="H85" i="50"/>
  <c r="F85" i="50"/>
  <c r="J84" i="50"/>
  <c r="H84" i="50"/>
  <c r="F84" i="50"/>
  <c r="J83" i="50"/>
  <c r="H83" i="50"/>
  <c r="F83" i="50"/>
  <c r="J82" i="50"/>
  <c r="H82" i="50"/>
  <c r="F82" i="50"/>
  <c r="J81" i="50"/>
  <c r="H81" i="50"/>
  <c r="F81" i="50"/>
  <c r="J80" i="50"/>
  <c r="H80" i="50"/>
  <c r="F80" i="50"/>
  <c r="L79" i="50"/>
  <c r="J79" i="50"/>
  <c r="H79" i="50"/>
  <c r="F79" i="50"/>
  <c r="L78" i="50"/>
  <c r="J78" i="50"/>
  <c r="H78" i="50"/>
  <c r="F78" i="50"/>
  <c r="L77" i="50"/>
  <c r="J77" i="50"/>
  <c r="H77" i="50"/>
  <c r="F77" i="50"/>
  <c r="L76" i="50"/>
  <c r="J76" i="50"/>
  <c r="H76" i="50"/>
  <c r="F76" i="50"/>
  <c r="L75" i="50"/>
  <c r="J75" i="50"/>
  <c r="H75" i="50"/>
  <c r="F75" i="50"/>
  <c r="L74" i="50"/>
  <c r="J74" i="50"/>
  <c r="H74" i="50"/>
  <c r="I73" i="50"/>
  <c r="G73" i="50"/>
  <c r="E73" i="50"/>
  <c r="F74" i="50" s="1"/>
  <c r="J65" i="50"/>
  <c r="H65" i="50"/>
  <c r="F65" i="50"/>
  <c r="J64" i="50"/>
  <c r="H64" i="50"/>
  <c r="F64" i="50"/>
  <c r="J63" i="50"/>
  <c r="H63" i="50"/>
  <c r="F63" i="50"/>
  <c r="J62" i="50"/>
  <c r="H62" i="50"/>
  <c r="F62" i="50"/>
  <c r="J61" i="50"/>
  <c r="H61" i="50"/>
  <c r="F61" i="50"/>
  <c r="J60" i="50"/>
  <c r="H60" i="50"/>
  <c r="F60" i="50"/>
  <c r="J59" i="50"/>
  <c r="H59" i="50"/>
  <c r="F59" i="50"/>
  <c r="J58" i="50"/>
  <c r="H58" i="50"/>
  <c r="F58" i="50"/>
  <c r="L57" i="50"/>
  <c r="J57" i="50"/>
  <c r="H57" i="50"/>
  <c r="F57" i="50"/>
  <c r="L56" i="50"/>
  <c r="J56" i="50"/>
  <c r="H56" i="50"/>
  <c r="F56" i="50"/>
  <c r="L55" i="50"/>
  <c r="J55" i="50"/>
  <c r="H55" i="50"/>
  <c r="F55" i="50"/>
  <c r="L54" i="50"/>
  <c r="J54" i="50"/>
  <c r="H54" i="50"/>
  <c r="F54" i="50"/>
  <c r="L53" i="50"/>
  <c r="J53" i="50"/>
  <c r="H53" i="50"/>
  <c r="F53" i="50"/>
  <c r="L52" i="50"/>
  <c r="I51" i="50"/>
  <c r="J52" i="50" s="1"/>
  <c r="G51" i="50"/>
  <c r="H52" i="50" s="1"/>
  <c r="E51" i="50"/>
  <c r="F52" i="50" s="1"/>
  <c r="J43" i="50"/>
  <c r="H43" i="50"/>
  <c r="F43" i="50"/>
  <c r="J42" i="50"/>
  <c r="H42" i="50"/>
  <c r="F42" i="50"/>
  <c r="J41" i="50"/>
  <c r="H41" i="50"/>
  <c r="F41" i="50"/>
  <c r="J40" i="50"/>
  <c r="H40" i="50"/>
  <c r="F40" i="50"/>
  <c r="J39" i="50"/>
  <c r="H39" i="50"/>
  <c r="F39" i="50"/>
  <c r="J38" i="50"/>
  <c r="H38" i="50"/>
  <c r="F38" i="50"/>
  <c r="J37" i="50"/>
  <c r="H37" i="50"/>
  <c r="F37" i="50"/>
  <c r="J36" i="50"/>
  <c r="H36" i="50"/>
  <c r="F36" i="50"/>
  <c r="L35" i="50"/>
  <c r="J35" i="50"/>
  <c r="H35" i="50"/>
  <c r="F35" i="50"/>
  <c r="L34" i="50"/>
  <c r="J34" i="50"/>
  <c r="H34" i="50"/>
  <c r="F34" i="50"/>
  <c r="L33" i="50"/>
  <c r="J33" i="50"/>
  <c r="H33" i="50"/>
  <c r="F33" i="50"/>
  <c r="L32" i="50"/>
  <c r="J32" i="50"/>
  <c r="H32" i="50"/>
  <c r="F32" i="50"/>
  <c r="L31" i="50"/>
  <c r="J31" i="50"/>
  <c r="H31" i="50"/>
  <c r="F31" i="50"/>
  <c r="L30" i="50"/>
  <c r="J30" i="50"/>
  <c r="I29" i="50"/>
  <c r="G29" i="50"/>
  <c r="H30" i="50" s="1"/>
  <c r="E29" i="50"/>
  <c r="F30" i="50" s="1"/>
  <c r="J21" i="50"/>
  <c r="H21" i="50"/>
  <c r="F21" i="50"/>
  <c r="J20" i="50"/>
  <c r="H20" i="50"/>
  <c r="F20" i="50"/>
  <c r="J19" i="50"/>
  <c r="H19" i="50"/>
  <c r="F19" i="50"/>
  <c r="J18" i="50"/>
  <c r="H18" i="50"/>
  <c r="F18" i="50"/>
  <c r="J17" i="50"/>
  <c r="H17" i="50"/>
  <c r="F17" i="50"/>
  <c r="J16" i="50"/>
  <c r="H16" i="50"/>
  <c r="F16" i="50"/>
  <c r="J15" i="50"/>
  <c r="H15" i="50"/>
  <c r="F15" i="50"/>
  <c r="J14" i="50"/>
  <c r="H14" i="50"/>
  <c r="F14" i="50"/>
  <c r="L13" i="50"/>
  <c r="J13" i="50"/>
  <c r="H13" i="50"/>
  <c r="F13" i="50"/>
  <c r="L12" i="50"/>
  <c r="J12" i="50"/>
  <c r="H12" i="50"/>
  <c r="F12" i="50"/>
  <c r="L11" i="50"/>
  <c r="J11" i="50"/>
  <c r="H11" i="50"/>
  <c r="F11" i="50"/>
  <c r="L10" i="50"/>
  <c r="J10" i="50"/>
  <c r="H10" i="50"/>
  <c r="F10" i="50"/>
  <c r="L9" i="50"/>
  <c r="J9" i="50"/>
  <c r="H9" i="50"/>
  <c r="F9" i="50"/>
  <c r="L8" i="50"/>
  <c r="J8" i="50"/>
  <c r="I7" i="50"/>
  <c r="G7" i="50" s="1"/>
  <c r="G16" i="9"/>
  <c r="G15" i="9"/>
  <c r="G14" i="9"/>
  <c r="G13" i="9"/>
  <c r="G12" i="9"/>
  <c r="J285" i="49"/>
  <c r="H285" i="49"/>
  <c r="F285" i="49"/>
  <c r="J284" i="49"/>
  <c r="H284" i="49"/>
  <c r="F284" i="49"/>
  <c r="J283" i="49"/>
  <c r="H283" i="49"/>
  <c r="F283" i="49"/>
  <c r="J282" i="49"/>
  <c r="H282" i="49"/>
  <c r="F282" i="49"/>
  <c r="J281" i="49"/>
  <c r="H281" i="49"/>
  <c r="F281" i="49"/>
  <c r="J280" i="49"/>
  <c r="H280" i="49"/>
  <c r="F280" i="49"/>
  <c r="J279" i="49"/>
  <c r="H279" i="49"/>
  <c r="F279" i="49"/>
  <c r="J278" i="49"/>
  <c r="H278" i="49"/>
  <c r="F278" i="49"/>
  <c r="L277" i="49"/>
  <c r="J277" i="49"/>
  <c r="H277" i="49"/>
  <c r="F277" i="49"/>
  <c r="L276" i="49"/>
  <c r="J276" i="49"/>
  <c r="H276" i="49"/>
  <c r="F276" i="49"/>
  <c r="L275" i="49"/>
  <c r="J275" i="49"/>
  <c r="H275" i="49"/>
  <c r="F275" i="49"/>
  <c r="L274" i="49"/>
  <c r="J274" i="49"/>
  <c r="H274" i="49"/>
  <c r="F274" i="49"/>
  <c r="L273" i="49"/>
  <c r="J273" i="49"/>
  <c r="H273" i="49"/>
  <c r="F273" i="49"/>
  <c r="K271" i="49"/>
  <c r="L272" i="49" s="1"/>
  <c r="J263" i="49"/>
  <c r="H263" i="49"/>
  <c r="F263" i="49"/>
  <c r="J262" i="49"/>
  <c r="H262" i="49"/>
  <c r="F262" i="49"/>
  <c r="J261" i="49"/>
  <c r="H261" i="49"/>
  <c r="F261" i="49"/>
  <c r="J260" i="49"/>
  <c r="H260" i="49"/>
  <c r="F260" i="49"/>
  <c r="J259" i="49"/>
  <c r="H259" i="49"/>
  <c r="F259" i="49"/>
  <c r="J258" i="49"/>
  <c r="H258" i="49"/>
  <c r="F258" i="49"/>
  <c r="J257" i="49"/>
  <c r="H257" i="49"/>
  <c r="F257" i="49"/>
  <c r="J256" i="49"/>
  <c r="H256" i="49"/>
  <c r="F256" i="49"/>
  <c r="L255" i="49"/>
  <c r="J255" i="49"/>
  <c r="H255" i="49"/>
  <c r="F255" i="49"/>
  <c r="L254" i="49"/>
  <c r="J254" i="49"/>
  <c r="H254" i="49"/>
  <c r="F254" i="49"/>
  <c r="L253" i="49"/>
  <c r="J253" i="49"/>
  <c r="H253" i="49"/>
  <c r="F253" i="49"/>
  <c r="L252" i="49"/>
  <c r="J252" i="49"/>
  <c r="H252" i="49"/>
  <c r="F252" i="49"/>
  <c r="L251" i="49"/>
  <c r="J251" i="49"/>
  <c r="H251" i="49"/>
  <c r="F251" i="49"/>
  <c r="L250" i="49"/>
  <c r="K249" i="49"/>
  <c r="J241" i="49"/>
  <c r="H241" i="49"/>
  <c r="F241" i="49"/>
  <c r="J240" i="49"/>
  <c r="H240" i="49"/>
  <c r="F240" i="49"/>
  <c r="J239" i="49"/>
  <c r="H239" i="49"/>
  <c r="F239" i="49"/>
  <c r="J238" i="49"/>
  <c r="H238" i="49"/>
  <c r="F238" i="49"/>
  <c r="J237" i="49"/>
  <c r="H237" i="49"/>
  <c r="F237" i="49"/>
  <c r="J236" i="49"/>
  <c r="H236" i="49"/>
  <c r="F236" i="49"/>
  <c r="J235" i="49"/>
  <c r="H235" i="49"/>
  <c r="F235" i="49"/>
  <c r="J234" i="49"/>
  <c r="H234" i="49"/>
  <c r="F234" i="49"/>
  <c r="L233" i="49"/>
  <c r="J233" i="49"/>
  <c r="H233" i="49"/>
  <c r="F233" i="49"/>
  <c r="L232" i="49"/>
  <c r="J232" i="49"/>
  <c r="H232" i="49"/>
  <c r="F232" i="49"/>
  <c r="L231" i="49"/>
  <c r="J231" i="49"/>
  <c r="H231" i="49"/>
  <c r="F231" i="49"/>
  <c r="L230" i="49"/>
  <c r="J230" i="49"/>
  <c r="H230" i="49"/>
  <c r="F230" i="49"/>
  <c r="L229" i="49"/>
  <c r="J229" i="49"/>
  <c r="H229" i="49"/>
  <c r="F229" i="49"/>
  <c r="K227" i="49"/>
  <c r="L228" i="49" s="1"/>
  <c r="J219" i="49"/>
  <c r="H219" i="49"/>
  <c r="F219" i="49"/>
  <c r="J218" i="49"/>
  <c r="H218" i="49"/>
  <c r="F218" i="49"/>
  <c r="J217" i="49"/>
  <c r="H217" i="49"/>
  <c r="F217" i="49"/>
  <c r="J216" i="49"/>
  <c r="H216" i="49"/>
  <c r="F216" i="49"/>
  <c r="J215" i="49"/>
  <c r="H215" i="49"/>
  <c r="F215" i="49"/>
  <c r="J214" i="49"/>
  <c r="H214" i="49"/>
  <c r="F214" i="49"/>
  <c r="J213" i="49"/>
  <c r="H213" i="49"/>
  <c r="F213" i="49"/>
  <c r="J212" i="49"/>
  <c r="H212" i="49"/>
  <c r="F212" i="49"/>
  <c r="L211" i="49"/>
  <c r="J211" i="49"/>
  <c r="H211" i="49"/>
  <c r="F211" i="49"/>
  <c r="L210" i="49"/>
  <c r="J210" i="49"/>
  <c r="H210" i="49"/>
  <c r="F210" i="49"/>
  <c r="L209" i="49"/>
  <c r="J209" i="49"/>
  <c r="H209" i="49"/>
  <c r="F209" i="49"/>
  <c r="L208" i="49"/>
  <c r="J208" i="49"/>
  <c r="H208" i="49"/>
  <c r="F208" i="49"/>
  <c r="L207" i="49"/>
  <c r="J207" i="49"/>
  <c r="H207" i="49"/>
  <c r="F207" i="49"/>
  <c r="K205" i="49"/>
  <c r="L206" i="49" s="1"/>
  <c r="J197" i="49"/>
  <c r="H197" i="49"/>
  <c r="F197" i="49"/>
  <c r="J196" i="49"/>
  <c r="H196" i="49"/>
  <c r="F196" i="49"/>
  <c r="J195" i="49"/>
  <c r="H195" i="49"/>
  <c r="F195" i="49"/>
  <c r="J194" i="49"/>
  <c r="H194" i="49"/>
  <c r="F194" i="49"/>
  <c r="J193" i="49"/>
  <c r="H193" i="49"/>
  <c r="F193" i="49"/>
  <c r="J192" i="49"/>
  <c r="H192" i="49"/>
  <c r="F192" i="49"/>
  <c r="J191" i="49"/>
  <c r="H191" i="49"/>
  <c r="F191" i="49"/>
  <c r="J190" i="49"/>
  <c r="H190" i="49"/>
  <c r="F190" i="49"/>
  <c r="L189" i="49"/>
  <c r="J189" i="49"/>
  <c r="H189" i="49"/>
  <c r="F189" i="49"/>
  <c r="L188" i="49"/>
  <c r="J188" i="49"/>
  <c r="H188" i="49"/>
  <c r="F188" i="49"/>
  <c r="L187" i="49"/>
  <c r="J187" i="49"/>
  <c r="H187" i="49"/>
  <c r="F187" i="49"/>
  <c r="L186" i="49"/>
  <c r="J186" i="49"/>
  <c r="H186" i="49"/>
  <c r="F186" i="49"/>
  <c r="L185" i="49"/>
  <c r="J185" i="49"/>
  <c r="H185" i="49"/>
  <c r="F185" i="49"/>
  <c r="K183" i="49"/>
  <c r="L184" i="49" s="1"/>
  <c r="J175" i="49"/>
  <c r="H175" i="49"/>
  <c r="F175" i="49"/>
  <c r="J174" i="49"/>
  <c r="H174" i="49"/>
  <c r="F174" i="49"/>
  <c r="J173" i="49"/>
  <c r="H173" i="49"/>
  <c r="F173" i="49"/>
  <c r="J172" i="49"/>
  <c r="H172" i="49"/>
  <c r="F172" i="49"/>
  <c r="J171" i="49"/>
  <c r="H171" i="49"/>
  <c r="F171" i="49"/>
  <c r="J170" i="49"/>
  <c r="H170" i="49"/>
  <c r="F170" i="49"/>
  <c r="J169" i="49"/>
  <c r="H169" i="49"/>
  <c r="F169" i="49"/>
  <c r="J168" i="49"/>
  <c r="H168" i="49"/>
  <c r="F168" i="49"/>
  <c r="L167" i="49"/>
  <c r="J167" i="49"/>
  <c r="H167" i="49"/>
  <c r="F167" i="49"/>
  <c r="L166" i="49"/>
  <c r="J166" i="49"/>
  <c r="H166" i="49"/>
  <c r="F166" i="49"/>
  <c r="L165" i="49"/>
  <c r="J165" i="49"/>
  <c r="H165" i="49"/>
  <c r="F165" i="49"/>
  <c r="L164" i="49"/>
  <c r="J164" i="49"/>
  <c r="H164" i="49"/>
  <c r="F164" i="49"/>
  <c r="L163" i="49"/>
  <c r="J163" i="49"/>
  <c r="H163" i="49"/>
  <c r="F163" i="49"/>
  <c r="K161" i="49"/>
  <c r="L162" i="49" s="1"/>
  <c r="J153" i="49"/>
  <c r="H153" i="49"/>
  <c r="F153" i="49"/>
  <c r="J152" i="49"/>
  <c r="H152" i="49"/>
  <c r="F152" i="49"/>
  <c r="J151" i="49"/>
  <c r="H151" i="49"/>
  <c r="F151" i="49"/>
  <c r="J150" i="49"/>
  <c r="H150" i="49"/>
  <c r="F150" i="49"/>
  <c r="J149" i="49"/>
  <c r="H149" i="49"/>
  <c r="F149" i="49"/>
  <c r="J148" i="49"/>
  <c r="H148" i="49"/>
  <c r="F148" i="49"/>
  <c r="J147" i="49"/>
  <c r="H147" i="49"/>
  <c r="F147" i="49"/>
  <c r="J146" i="49"/>
  <c r="H146" i="49"/>
  <c r="F146" i="49"/>
  <c r="L145" i="49"/>
  <c r="J145" i="49"/>
  <c r="H145" i="49"/>
  <c r="F145" i="49"/>
  <c r="L144" i="49"/>
  <c r="J144" i="49"/>
  <c r="H144" i="49"/>
  <c r="F144" i="49"/>
  <c r="L143" i="49"/>
  <c r="J143" i="49"/>
  <c r="H143" i="49"/>
  <c r="F143" i="49"/>
  <c r="L142" i="49"/>
  <c r="J142" i="49"/>
  <c r="H142" i="49"/>
  <c r="F142" i="49"/>
  <c r="L141" i="49"/>
  <c r="J141" i="49"/>
  <c r="H141" i="49"/>
  <c r="F141" i="49"/>
  <c r="K139" i="49"/>
  <c r="L140" i="49" s="1"/>
  <c r="J131" i="49"/>
  <c r="H131" i="49"/>
  <c r="F131" i="49"/>
  <c r="J130" i="49"/>
  <c r="H130" i="49"/>
  <c r="F130" i="49"/>
  <c r="J129" i="49"/>
  <c r="H129" i="49"/>
  <c r="F129" i="49"/>
  <c r="J128" i="49"/>
  <c r="H128" i="49"/>
  <c r="F128" i="49"/>
  <c r="J127" i="49"/>
  <c r="H127" i="49"/>
  <c r="F127" i="49"/>
  <c r="J126" i="49"/>
  <c r="H126" i="49"/>
  <c r="F126" i="49"/>
  <c r="J125" i="49"/>
  <c r="H125" i="49"/>
  <c r="F125" i="49"/>
  <c r="J124" i="49"/>
  <c r="H124" i="49"/>
  <c r="F124" i="49"/>
  <c r="L123" i="49"/>
  <c r="J123" i="49"/>
  <c r="H123" i="49"/>
  <c r="F123" i="49"/>
  <c r="L122" i="49"/>
  <c r="J122" i="49"/>
  <c r="H122" i="49"/>
  <c r="F122" i="49"/>
  <c r="L121" i="49"/>
  <c r="J121" i="49"/>
  <c r="H121" i="49"/>
  <c r="F121" i="49"/>
  <c r="L120" i="49"/>
  <c r="J120" i="49"/>
  <c r="H120" i="49"/>
  <c r="F120" i="49"/>
  <c r="L119" i="49"/>
  <c r="J119" i="49"/>
  <c r="H119" i="49"/>
  <c r="F119" i="49"/>
  <c r="K117" i="49"/>
  <c r="L118" i="49" s="1"/>
  <c r="J109" i="49"/>
  <c r="H109" i="49"/>
  <c r="F109" i="49"/>
  <c r="J108" i="49"/>
  <c r="H108" i="49"/>
  <c r="F108" i="49"/>
  <c r="J107" i="49"/>
  <c r="H107" i="49"/>
  <c r="F107" i="49"/>
  <c r="J106" i="49"/>
  <c r="H106" i="49"/>
  <c r="F106" i="49"/>
  <c r="J105" i="49"/>
  <c r="H105" i="49"/>
  <c r="F105" i="49"/>
  <c r="J104" i="49"/>
  <c r="H104" i="49"/>
  <c r="F104" i="49"/>
  <c r="J103" i="49"/>
  <c r="H103" i="49"/>
  <c r="F103" i="49"/>
  <c r="J102" i="49"/>
  <c r="H102" i="49"/>
  <c r="F102" i="49"/>
  <c r="L101" i="49"/>
  <c r="J101" i="49"/>
  <c r="H101" i="49"/>
  <c r="F101" i="49"/>
  <c r="L100" i="49"/>
  <c r="J100" i="49"/>
  <c r="H100" i="49"/>
  <c r="F100" i="49"/>
  <c r="L99" i="49"/>
  <c r="J99" i="49"/>
  <c r="H99" i="49"/>
  <c r="F99" i="49"/>
  <c r="L98" i="49"/>
  <c r="J98" i="49"/>
  <c r="H98" i="49"/>
  <c r="F98" i="49"/>
  <c r="L97" i="49"/>
  <c r="J97" i="49"/>
  <c r="H97" i="49"/>
  <c r="F97" i="49"/>
  <c r="L96" i="49"/>
  <c r="K95" i="49"/>
  <c r="J87" i="49"/>
  <c r="H87" i="49"/>
  <c r="F87" i="49"/>
  <c r="J86" i="49"/>
  <c r="H86" i="49"/>
  <c r="F86" i="49"/>
  <c r="J85" i="49"/>
  <c r="H85" i="49"/>
  <c r="F85" i="49"/>
  <c r="J84" i="49"/>
  <c r="H84" i="49"/>
  <c r="F84" i="49"/>
  <c r="J83" i="49"/>
  <c r="H83" i="49"/>
  <c r="F83" i="49"/>
  <c r="J82" i="49"/>
  <c r="H82" i="49"/>
  <c r="F82" i="49"/>
  <c r="J81" i="49"/>
  <c r="H81" i="49"/>
  <c r="F81" i="49"/>
  <c r="J80" i="49"/>
  <c r="H80" i="49"/>
  <c r="F80" i="49"/>
  <c r="L79" i="49"/>
  <c r="J79" i="49"/>
  <c r="H79" i="49"/>
  <c r="F79" i="49"/>
  <c r="L78" i="49"/>
  <c r="J78" i="49"/>
  <c r="H78" i="49"/>
  <c r="F78" i="49"/>
  <c r="L77" i="49"/>
  <c r="J77" i="49"/>
  <c r="H77" i="49"/>
  <c r="F77" i="49"/>
  <c r="L76" i="49"/>
  <c r="J76" i="49"/>
  <c r="H76" i="49"/>
  <c r="F76" i="49"/>
  <c r="L75" i="49"/>
  <c r="J75" i="49"/>
  <c r="H75" i="49"/>
  <c r="F75" i="49"/>
  <c r="K73" i="49"/>
  <c r="L74" i="49" s="1"/>
  <c r="J65" i="49"/>
  <c r="H65" i="49"/>
  <c r="F65" i="49"/>
  <c r="J64" i="49"/>
  <c r="H64" i="49"/>
  <c r="F64" i="49"/>
  <c r="J63" i="49"/>
  <c r="H63" i="49"/>
  <c r="F63" i="49"/>
  <c r="J62" i="49"/>
  <c r="H62" i="49"/>
  <c r="F62" i="49"/>
  <c r="J61" i="49"/>
  <c r="H61" i="49"/>
  <c r="F61" i="49"/>
  <c r="J60" i="49"/>
  <c r="H60" i="49"/>
  <c r="F60" i="49"/>
  <c r="J59" i="49"/>
  <c r="H59" i="49"/>
  <c r="F59" i="49"/>
  <c r="J58" i="49"/>
  <c r="H58" i="49"/>
  <c r="F58" i="49"/>
  <c r="L57" i="49"/>
  <c r="J57" i="49"/>
  <c r="H57" i="49"/>
  <c r="F57" i="49"/>
  <c r="L56" i="49"/>
  <c r="J56" i="49"/>
  <c r="H56" i="49"/>
  <c r="F56" i="49"/>
  <c r="L55" i="49"/>
  <c r="J55" i="49"/>
  <c r="H55" i="49"/>
  <c r="F55" i="49"/>
  <c r="L54" i="49"/>
  <c r="J54" i="49"/>
  <c r="H54" i="49"/>
  <c r="F54" i="49"/>
  <c r="L53" i="49"/>
  <c r="J53" i="49"/>
  <c r="H53" i="49"/>
  <c r="F53" i="49"/>
  <c r="K51" i="49"/>
  <c r="L52" i="49" s="1"/>
  <c r="J43" i="49"/>
  <c r="H43" i="49"/>
  <c r="F43" i="49"/>
  <c r="J42" i="49"/>
  <c r="H42" i="49"/>
  <c r="F42" i="49"/>
  <c r="J41" i="49"/>
  <c r="H41" i="49"/>
  <c r="F41" i="49"/>
  <c r="J40" i="49"/>
  <c r="H40" i="49"/>
  <c r="F40" i="49"/>
  <c r="J39" i="49"/>
  <c r="H39" i="49"/>
  <c r="F39" i="49"/>
  <c r="J38" i="49"/>
  <c r="H38" i="49"/>
  <c r="F38" i="49"/>
  <c r="J37" i="49"/>
  <c r="H37" i="49"/>
  <c r="F37" i="49"/>
  <c r="J36" i="49"/>
  <c r="H36" i="49"/>
  <c r="F36" i="49"/>
  <c r="L35" i="49"/>
  <c r="J35" i="49"/>
  <c r="H35" i="49"/>
  <c r="F35" i="49"/>
  <c r="L34" i="49"/>
  <c r="J34" i="49"/>
  <c r="H34" i="49"/>
  <c r="F34" i="49"/>
  <c r="L33" i="49"/>
  <c r="J33" i="49"/>
  <c r="H33" i="49"/>
  <c r="F33" i="49"/>
  <c r="L32" i="49"/>
  <c r="J32" i="49"/>
  <c r="H32" i="49"/>
  <c r="F32" i="49"/>
  <c r="L31" i="49"/>
  <c r="J31" i="49"/>
  <c r="H31" i="49"/>
  <c r="F31" i="49"/>
  <c r="L30" i="49"/>
  <c r="K29" i="49"/>
  <c r="J21" i="49"/>
  <c r="H21" i="49"/>
  <c r="F21" i="49"/>
  <c r="J20" i="49"/>
  <c r="H20" i="49"/>
  <c r="F20" i="49"/>
  <c r="J19" i="49"/>
  <c r="H19" i="49"/>
  <c r="F19" i="49"/>
  <c r="J18" i="49"/>
  <c r="H18" i="49"/>
  <c r="F18" i="49"/>
  <c r="J17" i="49"/>
  <c r="H17" i="49"/>
  <c r="F17" i="49"/>
  <c r="J16" i="49"/>
  <c r="H16" i="49"/>
  <c r="F16" i="49"/>
  <c r="J15" i="49"/>
  <c r="H15" i="49"/>
  <c r="F15" i="49"/>
  <c r="J14" i="49"/>
  <c r="H14" i="49"/>
  <c r="F14" i="49"/>
  <c r="L13" i="49"/>
  <c r="J13" i="49"/>
  <c r="H13" i="49"/>
  <c r="F13" i="49"/>
  <c r="L12" i="49"/>
  <c r="J12" i="49"/>
  <c r="H12" i="49"/>
  <c r="F12" i="49"/>
  <c r="L11" i="49"/>
  <c r="J11" i="49"/>
  <c r="H11" i="49"/>
  <c r="F11" i="49"/>
  <c r="L10" i="49"/>
  <c r="J10" i="49"/>
  <c r="H10" i="49"/>
  <c r="F10" i="49"/>
  <c r="L9" i="49"/>
  <c r="J9" i="49"/>
  <c r="H9" i="49"/>
  <c r="F9" i="49"/>
  <c r="L8" i="49"/>
  <c r="I7" i="49"/>
  <c r="I161" i="49" s="1"/>
  <c r="J162" i="49" s="1"/>
  <c r="B270" i="49"/>
  <c r="B248" i="49"/>
  <c r="B226" i="49"/>
  <c r="B204" i="49"/>
  <c r="B182" i="49"/>
  <c r="B160" i="49"/>
  <c r="B138" i="49"/>
  <c r="B116" i="49"/>
  <c r="K67" i="33"/>
  <c r="I95" i="52" l="1"/>
  <c r="G7" i="52"/>
  <c r="I73" i="52"/>
  <c r="J8" i="52"/>
  <c r="E7" i="51"/>
  <c r="G139" i="51"/>
  <c r="G183" i="51"/>
  <c r="G253" i="51"/>
  <c r="G205" i="51"/>
  <c r="G161" i="51"/>
  <c r="G117" i="51"/>
  <c r="G73" i="51"/>
  <c r="G29" i="51"/>
  <c r="G95" i="51"/>
  <c r="G51" i="51"/>
  <c r="G227" i="51"/>
  <c r="H8" i="51"/>
  <c r="I51" i="51"/>
  <c r="I95" i="51"/>
  <c r="I139" i="51"/>
  <c r="I183" i="51"/>
  <c r="I227" i="51"/>
  <c r="J8" i="51"/>
  <c r="L8" i="51"/>
  <c r="I29" i="51"/>
  <c r="I73" i="51"/>
  <c r="I117" i="51"/>
  <c r="I161" i="51"/>
  <c r="I205" i="51"/>
  <c r="I253" i="51"/>
  <c r="E7" i="50"/>
  <c r="H8" i="50"/>
  <c r="C51" i="50"/>
  <c r="D52" i="50" s="1"/>
  <c r="C29" i="50"/>
  <c r="D30" i="50" s="1"/>
  <c r="G95" i="50"/>
  <c r="C73" i="50"/>
  <c r="D74" i="50" s="1"/>
  <c r="G7" i="49"/>
  <c r="I227" i="49"/>
  <c r="J228" i="49" s="1"/>
  <c r="I73" i="49"/>
  <c r="J74" i="49" s="1"/>
  <c r="J8" i="49"/>
  <c r="I205" i="49"/>
  <c r="J206" i="49" s="1"/>
  <c r="I51" i="49"/>
  <c r="J52" i="49" s="1"/>
  <c r="I271" i="49"/>
  <c r="J272" i="49" s="1"/>
  <c r="I117" i="49"/>
  <c r="J118" i="49" s="1"/>
  <c r="I183" i="49"/>
  <c r="J184" i="49" s="1"/>
  <c r="I139" i="49"/>
  <c r="J140" i="49" s="1"/>
  <c r="I29" i="49"/>
  <c r="J30" i="49" s="1"/>
  <c r="I249" i="49"/>
  <c r="J250" i="49" s="1"/>
  <c r="I95" i="49"/>
  <c r="J96" i="49" s="1"/>
  <c r="L67" i="33"/>
  <c r="L74" i="52" l="1"/>
  <c r="J74" i="52"/>
  <c r="H8" i="52"/>
  <c r="G73" i="52"/>
  <c r="E7" i="52"/>
  <c r="G95" i="52"/>
  <c r="G29" i="52"/>
  <c r="G51" i="52"/>
  <c r="J96" i="52"/>
  <c r="L96" i="52"/>
  <c r="C7" i="51"/>
  <c r="E253" i="51"/>
  <c r="E205" i="51"/>
  <c r="E161" i="51"/>
  <c r="E117" i="51"/>
  <c r="E73" i="51"/>
  <c r="E29" i="51"/>
  <c r="F8" i="51"/>
  <c r="E227" i="51"/>
  <c r="E183" i="51"/>
  <c r="E139" i="51"/>
  <c r="E95" i="51"/>
  <c r="E51" i="51"/>
  <c r="H96" i="50"/>
  <c r="E95" i="50"/>
  <c r="C7" i="50"/>
  <c r="D8" i="50" s="1"/>
  <c r="F8" i="50"/>
  <c r="G161" i="49"/>
  <c r="H162" i="49" s="1"/>
  <c r="G95" i="49"/>
  <c r="H96" i="49" s="1"/>
  <c r="G73" i="49"/>
  <c r="H74" i="49" s="1"/>
  <c r="H8" i="49"/>
  <c r="G249" i="49"/>
  <c r="H250" i="49" s="1"/>
  <c r="G29" i="49"/>
  <c r="H30" i="49" s="1"/>
  <c r="E7" i="49"/>
  <c r="G183" i="49"/>
  <c r="H184" i="49" s="1"/>
  <c r="G117" i="49"/>
  <c r="H118" i="49" s="1"/>
  <c r="G271" i="49"/>
  <c r="H272" i="49" s="1"/>
  <c r="G51" i="49"/>
  <c r="H52" i="49" s="1"/>
  <c r="G205" i="49"/>
  <c r="H206" i="49" s="1"/>
  <c r="G139" i="49"/>
  <c r="H140" i="49" s="1"/>
  <c r="G227" i="49"/>
  <c r="H228" i="49" s="1"/>
  <c r="J52" i="52" l="1"/>
  <c r="J30" i="52"/>
  <c r="E51" i="52"/>
  <c r="E73" i="52"/>
  <c r="C7" i="52"/>
  <c r="E95" i="52"/>
  <c r="E29" i="52"/>
  <c r="H74" i="52"/>
  <c r="C95" i="51"/>
  <c r="D96" i="51" s="1"/>
  <c r="C253" i="51"/>
  <c r="D254" i="51" s="1"/>
  <c r="C205" i="51"/>
  <c r="D206" i="51" s="1"/>
  <c r="C161" i="51"/>
  <c r="D162" i="51" s="1"/>
  <c r="C117" i="51"/>
  <c r="D118" i="51" s="1"/>
  <c r="C73" i="51"/>
  <c r="D74" i="51" s="1"/>
  <c r="C29" i="51"/>
  <c r="D30" i="51" s="1"/>
  <c r="D8" i="51"/>
  <c r="C227" i="51"/>
  <c r="D228" i="51" s="1"/>
  <c r="C183" i="51"/>
  <c r="D184" i="51" s="1"/>
  <c r="C139" i="51"/>
  <c r="D140" i="51" s="1"/>
  <c r="C51" i="51"/>
  <c r="D52" i="51" s="1"/>
  <c r="F96" i="50"/>
  <c r="C95" i="50"/>
  <c r="D96" i="50" s="1"/>
  <c r="E227" i="49"/>
  <c r="F228" i="49" s="1"/>
  <c r="C7" i="49"/>
  <c r="E161" i="49"/>
  <c r="F162" i="49" s="1"/>
  <c r="E205" i="49"/>
  <c r="F206" i="49" s="1"/>
  <c r="E95" i="49"/>
  <c r="F96" i="49" s="1"/>
  <c r="E249" i="49"/>
  <c r="F250" i="49" s="1"/>
  <c r="E29" i="49"/>
  <c r="F30" i="49" s="1"/>
  <c r="E183" i="49"/>
  <c r="F184" i="49" s="1"/>
  <c r="E117" i="49"/>
  <c r="F118" i="49" s="1"/>
  <c r="E271" i="49"/>
  <c r="F272" i="49" s="1"/>
  <c r="E51" i="49"/>
  <c r="F52" i="49" s="1"/>
  <c r="F8" i="49"/>
  <c r="E139" i="49"/>
  <c r="F140" i="49" s="1"/>
  <c r="E73" i="49"/>
  <c r="F74" i="49" s="1"/>
  <c r="C51" i="52" l="1"/>
  <c r="D52" i="52" s="1"/>
  <c r="D8" i="52"/>
  <c r="C73" i="52"/>
  <c r="D74" i="52" s="1"/>
  <c r="C95" i="52"/>
  <c r="D96" i="52" s="1"/>
  <c r="C29" i="52"/>
  <c r="D30" i="52" s="1"/>
  <c r="F74" i="52"/>
  <c r="F8" i="52"/>
  <c r="F52" i="52"/>
  <c r="H96" i="52"/>
  <c r="H30" i="52"/>
  <c r="H52" i="52"/>
  <c r="C139" i="49"/>
  <c r="D140" i="49" s="1"/>
  <c r="C227" i="49"/>
  <c r="D228" i="49" s="1"/>
  <c r="C73" i="49"/>
  <c r="D74" i="49" s="1"/>
  <c r="C161" i="49"/>
  <c r="D162" i="49" s="1"/>
  <c r="C95" i="49"/>
  <c r="D96" i="49" s="1"/>
  <c r="C249" i="49"/>
  <c r="D250" i="49" s="1"/>
  <c r="C29" i="49"/>
  <c r="D30" i="49" s="1"/>
  <c r="C183" i="49"/>
  <c r="D184" i="49" s="1"/>
  <c r="C117" i="49"/>
  <c r="D118" i="49" s="1"/>
  <c r="D8" i="49"/>
  <c r="C271" i="49"/>
  <c r="D272" i="49" s="1"/>
  <c r="C51" i="49"/>
  <c r="D52" i="49" s="1"/>
  <c r="C205" i="49"/>
  <c r="D206" i="49" s="1"/>
  <c r="F96" i="52" l="1"/>
  <c r="F30" i="52"/>
  <c r="D21" i="48" l="1"/>
  <c r="D20" i="48"/>
  <c r="D19" i="48"/>
  <c r="D18" i="48"/>
  <c r="D17" i="48"/>
  <c r="D16" i="48"/>
  <c r="D15" i="48"/>
  <c r="D14" i="48"/>
  <c r="D13" i="48"/>
  <c r="D12" i="48"/>
  <c r="D11" i="48"/>
  <c r="D10" i="48"/>
  <c r="D9" i="48"/>
  <c r="B9" i="48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D8" i="48"/>
  <c r="D21" i="47"/>
  <c r="D20" i="47"/>
  <c r="D19" i="47"/>
  <c r="D18" i="47"/>
  <c r="D17" i="47"/>
  <c r="D16" i="47"/>
  <c r="D15" i="47"/>
  <c r="D14" i="47"/>
  <c r="D13" i="47"/>
  <c r="D12" i="47"/>
  <c r="D11" i="47"/>
  <c r="B11" i="47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D10" i="47"/>
  <c r="B10" i="47"/>
  <c r="D9" i="47"/>
  <c r="B9" i="47"/>
  <c r="D8" i="47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B9" i="46"/>
  <c r="B10" i="46" s="1"/>
  <c r="B11" i="46" s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D8" i="46"/>
  <c r="M146" i="45"/>
  <c r="J146" i="45"/>
  <c r="L146" i="45" s="1"/>
  <c r="I146" i="45"/>
  <c r="H146" i="45"/>
  <c r="K146" i="45" s="1"/>
  <c r="G146" i="45"/>
  <c r="F146" i="45"/>
  <c r="E146" i="45"/>
  <c r="D146" i="45"/>
  <c r="C146" i="45"/>
  <c r="O146" i="45" s="1"/>
  <c r="O145" i="45"/>
  <c r="N145" i="45"/>
  <c r="M145" i="45"/>
  <c r="L145" i="45"/>
  <c r="I145" i="45"/>
  <c r="H145" i="45"/>
  <c r="K145" i="45" s="1"/>
  <c r="G145" i="45"/>
  <c r="O144" i="45"/>
  <c r="N144" i="45"/>
  <c r="M144" i="45"/>
  <c r="L144" i="45"/>
  <c r="I144" i="45"/>
  <c r="H144" i="45"/>
  <c r="K144" i="45" s="1"/>
  <c r="G144" i="45"/>
  <c r="O143" i="45"/>
  <c r="N143" i="45"/>
  <c r="M143" i="45"/>
  <c r="L143" i="45"/>
  <c r="I143" i="45"/>
  <c r="H143" i="45"/>
  <c r="K143" i="45" s="1"/>
  <c r="G143" i="45"/>
  <c r="O142" i="45"/>
  <c r="N142" i="45"/>
  <c r="M142" i="45"/>
  <c r="L142" i="45"/>
  <c r="I142" i="45"/>
  <c r="H142" i="45"/>
  <c r="G142" i="45"/>
  <c r="O141" i="45"/>
  <c r="N141" i="45"/>
  <c r="M141" i="45"/>
  <c r="L141" i="45"/>
  <c r="I141" i="45"/>
  <c r="H141" i="45"/>
  <c r="K141" i="45" s="1"/>
  <c r="G141" i="45"/>
  <c r="O140" i="45"/>
  <c r="N140" i="45"/>
  <c r="M140" i="45"/>
  <c r="L140" i="45"/>
  <c r="I140" i="45"/>
  <c r="H140" i="45"/>
  <c r="K140" i="45" s="1"/>
  <c r="G140" i="45"/>
  <c r="O139" i="45"/>
  <c r="N139" i="45"/>
  <c r="M139" i="45"/>
  <c r="L139" i="45"/>
  <c r="I139" i="45"/>
  <c r="H139" i="45"/>
  <c r="K139" i="45" s="1"/>
  <c r="G139" i="45"/>
  <c r="O138" i="45"/>
  <c r="N138" i="45"/>
  <c r="M138" i="45"/>
  <c r="L138" i="45"/>
  <c r="I138" i="45"/>
  <c r="H138" i="45"/>
  <c r="K138" i="45" s="1"/>
  <c r="G138" i="45"/>
  <c r="O137" i="45"/>
  <c r="N137" i="45"/>
  <c r="M137" i="45"/>
  <c r="L137" i="45"/>
  <c r="I137" i="45"/>
  <c r="H137" i="45"/>
  <c r="G137" i="45"/>
  <c r="O136" i="45"/>
  <c r="N136" i="45"/>
  <c r="M136" i="45"/>
  <c r="L136" i="45"/>
  <c r="K136" i="45"/>
  <c r="I136" i="45"/>
  <c r="H136" i="45"/>
  <c r="K142" i="45" s="1"/>
  <c r="G136" i="45"/>
  <c r="O135" i="45"/>
  <c r="N135" i="45"/>
  <c r="M135" i="45"/>
  <c r="L135" i="45"/>
  <c r="K135" i="45"/>
  <c r="I135" i="45"/>
  <c r="H135" i="45"/>
  <c r="G135" i="45"/>
  <c r="O16" i="45"/>
  <c r="T16" i="45" s="1"/>
  <c r="N16" i="45"/>
  <c r="K16" i="45"/>
  <c r="G16" i="45"/>
  <c r="M16" i="45" s="1"/>
  <c r="F16" i="45"/>
  <c r="E16" i="45"/>
  <c r="D16" i="45"/>
  <c r="C16" i="45"/>
  <c r="T15" i="45"/>
  <c r="S15" i="45"/>
  <c r="R15" i="45"/>
  <c r="Q15" i="45"/>
  <c r="P15" i="45"/>
  <c r="N15" i="45"/>
  <c r="M15" i="45"/>
  <c r="L15" i="45"/>
  <c r="J15" i="45"/>
  <c r="I15" i="45"/>
  <c r="H15" i="45"/>
  <c r="F15" i="45"/>
  <c r="T14" i="45"/>
  <c r="S14" i="45"/>
  <c r="R14" i="45"/>
  <c r="Q14" i="45"/>
  <c r="P14" i="45"/>
  <c r="N14" i="45"/>
  <c r="M14" i="45"/>
  <c r="L14" i="45"/>
  <c r="J14" i="45"/>
  <c r="I14" i="45"/>
  <c r="H14" i="45"/>
  <c r="F14" i="45"/>
  <c r="T13" i="45"/>
  <c r="S13" i="45"/>
  <c r="R13" i="45"/>
  <c r="Q13" i="45"/>
  <c r="P13" i="45"/>
  <c r="N13" i="45"/>
  <c r="M13" i="45"/>
  <c r="L13" i="45"/>
  <c r="J13" i="45"/>
  <c r="I13" i="45"/>
  <c r="H13" i="45"/>
  <c r="F13" i="45"/>
  <c r="T12" i="45"/>
  <c r="S12" i="45"/>
  <c r="R12" i="45"/>
  <c r="Q12" i="45"/>
  <c r="P12" i="45"/>
  <c r="N12" i="45"/>
  <c r="M12" i="45"/>
  <c r="L12" i="45"/>
  <c r="J12" i="45"/>
  <c r="I12" i="45"/>
  <c r="H12" i="45"/>
  <c r="F12" i="45"/>
  <c r="T11" i="45"/>
  <c r="S11" i="45"/>
  <c r="R11" i="45"/>
  <c r="Q11" i="45"/>
  <c r="P11" i="45"/>
  <c r="N11" i="45"/>
  <c r="M11" i="45"/>
  <c r="L11" i="45"/>
  <c r="J11" i="45"/>
  <c r="I11" i="45"/>
  <c r="H11" i="45"/>
  <c r="F11" i="45"/>
  <c r="T10" i="45"/>
  <c r="S10" i="45"/>
  <c r="R10" i="45"/>
  <c r="Q10" i="45"/>
  <c r="P10" i="45"/>
  <c r="N10" i="45"/>
  <c r="M10" i="45"/>
  <c r="L10" i="45"/>
  <c r="J10" i="45"/>
  <c r="I10" i="45"/>
  <c r="H10" i="45"/>
  <c r="F10" i="45"/>
  <c r="T9" i="45"/>
  <c r="S9" i="45"/>
  <c r="R9" i="45"/>
  <c r="Q9" i="45"/>
  <c r="P9" i="45"/>
  <c r="N9" i="45"/>
  <c r="M9" i="45"/>
  <c r="L9" i="45"/>
  <c r="J9" i="45"/>
  <c r="I9" i="45"/>
  <c r="H9" i="45"/>
  <c r="F9" i="45"/>
  <c r="T8" i="45"/>
  <c r="S8" i="45"/>
  <c r="R8" i="45"/>
  <c r="Q8" i="45"/>
  <c r="P8" i="45"/>
  <c r="N8" i="45"/>
  <c r="M8" i="45"/>
  <c r="L8" i="45"/>
  <c r="J8" i="45"/>
  <c r="I8" i="45"/>
  <c r="H8" i="45"/>
  <c r="F8" i="45"/>
  <c r="T7" i="45"/>
  <c r="S7" i="45"/>
  <c r="R7" i="45"/>
  <c r="Q7" i="45"/>
  <c r="P7" i="45"/>
  <c r="N7" i="45"/>
  <c r="M7" i="45"/>
  <c r="L7" i="45"/>
  <c r="J7" i="45"/>
  <c r="I7" i="45"/>
  <c r="H7" i="45"/>
  <c r="F7" i="45"/>
  <c r="T6" i="45"/>
  <c r="S6" i="45"/>
  <c r="R6" i="45"/>
  <c r="Q6" i="45"/>
  <c r="P6" i="45"/>
  <c r="N6" i="45"/>
  <c r="M6" i="45"/>
  <c r="L6" i="45"/>
  <c r="J6" i="45"/>
  <c r="I6" i="45"/>
  <c r="H6" i="45"/>
  <c r="F6" i="45"/>
  <c r="T5" i="45"/>
  <c r="S5" i="45"/>
  <c r="R5" i="45"/>
  <c r="Q5" i="45"/>
  <c r="P5" i="45"/>
  <c r="N5" i="45"/>
  <c r="M5" i="45"/>
  <c r="L5" i="45"/>
  <c r="J5" i="45"/>
  <c r="I5" i="45"/>
  <c r="H5" i="45"/>
  <c r="F5" i="45"/>
  <c r="M146" i="44"/>
  <c r="L146" i="44"/>
  <c r="J146" i="44"/>
  <c r="F146" i="44"/>
  <c r="I146" i="44" s="1"/>
  <c r="E146" i="44"/>
  <c r="D146" i="44"/>
  <c r="C146" i="44"/>
  <c r="O146" i="44" s="1"/>
  <c r="O145" i="44"/>
  <c r="N145" i="44"/>
  <c r="M145" i="44"/>
  <c r="L145" i="44"/>
  <c r="K145" i="44"/>
  <c r="I145" i="44"/>
  <c r="H145" i="44"/>
  <c r="G145" i="44"/>
  <c r="O144" i="44"/>
  <c r="N144" i="44"/>
  <c r="M144" i="44"/>
  <c r="L144" i="44"/>
  <c r="I144" i="44"/>
  <c r="H144" i="44"/>
  <c r="K144" i="44" s="1"/>
  <c r="G144" i="44"/>
  <c r="O143" i="44"/>
  <c r="N143" i="44"/>
  <c r="M143" i="44"/>
  <c r="L143" i="44"/>
  <c r="I143" i="44"/>
  <c r="H143" i="44"/>
  <c r="K143" i="44" s="1"/>
  <c r="G143" i="44"/>
  <c r="O142" i="44"/>
  <c r="N142" i="44"/>
  <c r="M142" i="44"/>
  <c r="L142" i="44"/>
  <c r="I142" i="44"/>
  <c r="H142" i="44"/>
  <c r="K142" i="44" s="1"/>
  <c r="G142" i="44"/>
  <c r="O141" i="44"/>
  <c r="N141" i="44"/>
  <c r="M141" i="44"/>
  <c r="L141" i="44"/>
  <c r="I141" i="44"/>
  <c r="H141" i="44"/>
  <c r="K141" i="44" s="1"/>
  <c r="G141" i="44"/>
  <c r="O140" i="44"/>
  <c r="N140" i="44"/>
  <c r="M140" i="44"/>
  <c r="L140" i="44"/>
  <c r="K140" i="44"/>
  <c r="I140" i="44"/>
  <c r="H140" i="44"/>
  <c r="G140" i="44"/>
  <c r="O139" i="44"/>
  <c r="N139" i="44"/>
  <c r="M139" i="44"/>
  <c r="L139" i="44"/>
  <c r="I139" i="44"/>
  <c r="H139" i="44"/>
  <c r="K139" i="44" s="1"/>
  <c r="G139" i="44"/>
  <c r="O138" i="44"/>
  <c r="N138" i="44"/>
  <c r="M138" i="44"/>
  <c r="L138" i="44"/>
  <c r="I138" i="44"/>
  <c r="H138" i="44"/>
  <c r="K138" i="44" s="1"/>
  <c r="G138" i="44"/>
  <c r="O137" i="44"/>
  <c r="N137" i="44"/>
  <c r="M137" i="44"/>
  <c r="L137" i="44"/>
  <c r="I137" i="44"/>
  <c r="H137" i="44"/>
  <c r="K137" i="44" s="1"/>
  <c r="G137" i="44"/>
  <c r="O136" i="44"/>
  <c r="N136" i="44"/>
  <c r="M136" i="44"/>
  <c r="L136" i="44"/>
  <c r="I136" i="44"/>
  <c r="H136" i="44"/>
  <c r="K136" i="44" s="1"/>
  <c r="G136" i="44"/>
  <c r="O135" i="44"/>
  <c r="N135" i="44"/>
  <c r="M135" i="44"/>
  <c r="L135" i="44"/>
  <c r="K135" i="44"/>
  <c r="I135" i="44"/>
  <c r="H135" i="44"/>
  <c r="G135" i="44"/>
  <c r="T16" i="44"/>
  <c r="S16" i="44"/>
  <c r="R16" i="44"/>
  <c r="Q16" i="44"/>
  <c r="O16" i="44"/>
  <c r="K16" i="44"/>
  <c r="P16" i="44" s="1"/>
  <c r="J16" i="44"/>
  <c r="G16" i="44"/>
  <c r="M16" i="44" s="1"/>
  <c r="E16" i="44"/>
  <c r="I16" i="44" s="1"/>
  <c r="D16" i="44"/>
  <c r="C16" i="44"/>
  <c r="T15" i="44"/>
  <c r="S15" i="44"/>
  <c r="R15" i="44"/>
  <c r="Q15" i="44"/>
  <c r="P15" i="44"/>
  <c r="N15" i="44"/>
  <c r="M15" i="44"/>
  <c r="L15" i="44"/>
  <c r="J15" i="44"/>
  <c r="I15" i="44"/>
  <c r="H15" i="44"/>
  <c r="F15" i="44"/>
  <c r="T14" i="44"/>
  <c r="S14" i="44"/>
  <c r="R14" i="44"/>
  <c r="Q14" i="44"/>
  <c r="P14" i="44"/>
  <c r="N14" i="44"/>
  <c r="M14" i="44"/>
  <c r="L14" i="44"/>
  <c r="J14" i="44"/>
  <c r="I14" i="44"/>
  <c r="H14" i="44"/>
  <c r="F14" i="44"/>
  <c r="T13" i="44"/>
  <c r="S13" i="44"/>
  <c r="R13" i="44"/>
  <c r="Q13" i="44"/>
  <c r="P13" i="44"/>
  <c r="N13" i="44"/>
  <c r="M13" i="44"/>
  <c r="L13" i="44"/>
  <c r="J13" i="44"/>
  <c r="I13" i="44"/>
  <c r="H13" i="44"/>
  <c r="F13" i="44"/>
  <c r="T12" i="44"/>
  <c r="S12" i="44"/>
  <c r="R12" i="44"/>
  <c r="Q12" i="44"/>
  <c r="P12" i="44"/>
  <c r="N12" i="44"/>
  <c r="M12" i="44"/>
  <c r="L12" i="44"/>
  <c r="J12" i="44"/>
  <c r="I12" i="44"/>
  <c r="H12" i="44"/>
  <c r="F12" i="44"/>
  <c r="T11" i="44"/>
  <c r="S11" i="44"/>
  <c r="R11" i="44"/>
  <c r="Q11" i="44"/>
  <c r="P11" i="44"/>
  <c r="N11" i="44"/>
  <c r="M11" i="44"/>
  <c r="L11" i="44"/>
  <c r="J11" i="44"/>
  <c r="I11" i="44"/>
  <c r="H11" i="44"/>
  <c r="F11" i="44"/>
  <c r="T10" i="44"/>
  <c r="S10" i="44"/>
  <c r="R10" i="44"/>
  <c r="Q10" i="44"/>
  <c r="P10" i="44"/>
  <c r="N10" i="44"/>
  <c r="M10" i="44"/>
  <c r="L10" i="44"/>
  <c r="J10" i="44"/>
  <c r="I10" i="44"/>
  <c r="H10" i="44"/>
  <c r="F10" i="44"/>
  <c r="T9" i="44"/>
  <c r="S9" i="44"/>
  <c r="R9" i="44"/>
  <c r="Q9" i="44"/>
  <c r="P9" i="44"/>
  <c r="N9" i="44"/>
  <c r="M9" i="44"/>
  <c r="L9" i="44"/>
  <c r="J9" i="44"/>
  <c r="I9" i="44"/>
  <c r="H9" i="44"/>
  <c r="F9" i="44"/>
  <c r="T8" i="44"/>
  <c r="S8" i="44"/>
  <c r="R8" i="44"/>
  <c r="Q8" i="44"/>
  <c r="P8" i="44"/>
  <c r="N8" i="44"/>
  <c r="M8" i="44"/>
  <c r="L8" i="44"/>
  <c r="J8" i="44"/>
  <c r="I8" i="44"/>
  <c r="H8" i="44"/>
  <c r="F8" i="44"/>
  <c r="T7" i="44"/>
  <c r="S7" i="44"/>
  <c r="R7" i="44"/>
  <c r="Q7" i="44"/>
  <c r="P7" i="44"/>
  <c r="N7" i="44"/>
  <c r="M7" i="44"/>
  <c r="L7" i="44"/>
  <c r="J7" i="44"/>
  <c r="I7" i="44"/>
  <c r="H7" i="44"/>
  <c r="F7" i="44"/>
  <c r="T6" i="44"/>
  <c r="S6" i="44"/>
  <c r="R6" i="44"/>
  <c r="Q6" i="44"/>
  <c r="P6" i="44"/>
  <c r="N6" i="44"/>
  <c r="M6" i="44"/>
  <c r="L6" i="44"/>
  <c r="J6" i="44"/>
  <c r="I6" i="44"/>
  <c r="H6" i="44"/>
  <c r="F6" i="44"/>
  <c r="T5" i="44"/>
  <c r="S5" i="44"/>
  <c r="R5" i="44"/>
  <c r="Q5" i="44"/>
  <c r="P5" i="44"/>
  <c r="N5" i="44"/>
  <c r="M5" i="44"/>
  <c r="L5" i="44"/>
  <c r="J5" i="44"/>
  <c r="I5" i="44"/>
  <c r="H5" i="44"/>
  <c r="F5" i="44"/>
  <c r="J146" i="43"/>
  <c r="O146" i="43" s="1"/>
  <c r="I146" i="43"/>
  <c r="F146" i="43"/>
  <c r="E146" i="43"/>
  <c r="H146" i="43" s="1"/>
  <c r="K146" i="43" s="1"/>
  <c r="D146" i="43"/>
  <c r="C146" i="43"/>
  <c r="O145" i="43"/>
  <c r="N145" i="43"/>
  <c r="M145" i="43"/>
  <c r="L145" i="43"/>
  <c r="I145" i="43"/>
  <c r="H145" i="43"/>
  <c r="G145" i="43"/>
  <c r="O144" i="43"/>
  <c r="N144" i="43"/>
  <c r="M144" i="43"/>
  <c r="L144" i="43"/>
  <c r="K144" i="43"/>
  <c r="I144" i="43"/>
  <c r="H144" i="43"/>
  <c r="G144" i="43"/>
  <c r="O143" i="43"/>
  <c r="N143" i="43"/>
  <c r="M143" i="43"/>
  <c r="L143" i="43"/>
  <c r="K143" i="43"/>
  <c r="I143" i="43"/>
  <c r="H143" i="43"/>
  <c r="G143" i="43"/>
  <c r="O142" i="43"/>
  <c r="N142" i="43"/>
  <c r="M142" i="43"/>
  <c r="L142" i="43"/>
  <c r="K142" i="43"/>
  <c r="I142" i="43"/>
  <c r="H142" i="43"/>
  <c r="G142" i="43"/>
  <c r="O141" i="43"/>
  <c r="N141" i="43"/>
  <c r="M141" i="43"/>
  <c r="L141" i="43"/>
  <c r="I141" i="43"/>
  <c r="H141" i="43"/>
  <c r="K141" i="43" s="1"/>
  <c r="G141" i="43"/>
  <c r="O140" i="43"/>
  <c r="N140" i="43"/>
  <c r="M140" i="43"/>
  <c r="L140" i="43"/>
  <c r="I140" i="43"/>
  <c r="H140" i="43"/>
  <c r="G140" i="43"/>
  <c r="O139" i="43"/>
  <c r="N139" i="43"/>
  <c r="M139" i="43"/>
  <c r="L139" i="43"/>
  <c r="K139" i="43"/>
  <c r="I139" i="43"/>
  <c r="H139" i="43"/>
  <c r="G139" i="43"/>
  <c r="O138" i="43"/>
  <c r="N138" i="43"/>
  <c r="M138" i="43"/>
  <c r="L138" i="43"/>
  <c r="K138" i="43"/>
  <c r="I138" i="43"/>
  <c r="H138" i="43"/>
  <c r="G138" i="43"/>
  <c r="O137" i="43"/>
  <c r="N137" i="43"/>
  <c r="M137" i="43"/>
  <c r="L137" i="43"/>
  <c r="K137" i="43"/>
  <c r="I137" i="43"/>
  <c r="H137" i="43"/>
  <c r="G137" i="43"/>
  <c r="O136" i="43"/>
  <c r="N136" i="43"/>
  <c r="M136" i="43"/>
  <c r="L136" i="43"/>
  <c r="I136" i="43"/>
  <c r="H136" i="43"/>
  <c r="K145" i="43" s="1"/>
  <c r="G136" i="43"/>
  <c r="O135" i="43"/>
  <c r="N135" i="43"/>
  <c r="M135" i="43"/>
  <c r="L135" i="43"/>
  <c r="K135" i="43"/>
  <c r="I135" i="43"/>
  <c r="H135" i="43"/>
  <c r="G135" i="43"/>
  <c r="P16" i="43"/>
  <c r="O16" i="43"/>
  <c r="T16" i="43" s="1"/>
  <c r="K16" i="43"/>
  <c r="N16" i="43" s="1"/>
  <c r="J16" i="43"/>
  <c r="I16" i="43"/>
  <c r="H16" i="43"/>
  <c r="G16" i="43"/>
  <c r="F16" i="43"/>
  <c r="E16" i="43"/>
  <c r="D16" i="43"/>
  <c r="C16" i="43"/>
  <c r="T15" i="43"/>
  <c r="S15" i="43"/>
  <c r="R15" i="43"/>
  <c r="Q15" i="43"/>
  <c r="P15" i="43"/>
  <c r="N15" i="43"/>
  <c r="M15" i="43"/>
  <c r="L15" i="43"/>
  <c r="J15" i="43"/>
  <c r="I15" i="43"/>
  <c r="H15" i="43"/>
  <c r="F15" i="43"/>
  <c r="T14" i="43"/>
  <c r="S14" i="43"/>
  <c r="R14" i="43"/>
  <c r="Q14" i="43"/>
  <c r="P14" i="43"/>
  <c r="N14" i="43"/>
  <c r="M14" i="43"/>
  <c r="L14" i="43"/>
  <c r="J14" i="43"/>
  <c r="I14" i="43"/>
  <c r="H14" i="43"/>
  <c r="F14" i="43"/>
  <c r="T13" i="43"/>
  <c r="S13" i="43"/>
  <c r="R13" i="43"/>
  <c r="Q13" i="43"/>
  <c r="P13" i="43"/>
  <c r="N13" i="43"/>
  <c r="M13" i="43"/>
  <c r="L13" i="43"/>
  <c r="J13" i="43"/>
  <c r="I13" i="43"/>
  <c r="H13" i="43"/>
  <c r="F13" i="43"/>
  <c r="T12" i="43"/>
  <c r="S12" i="43"/>
  <c r="R12" i="43"/>
  <c r="Q12" i="43"/>
  <c r="P12" i="43"/>
  <c r="N12" i="43"/>
  <c r="M12" i="43"/>
  <c r="L12" i="43"/>
  <c r="J12" i="43"/>
  <c r="I12" i="43"/>
  <c r="H12" i="43"/>
  <c r="F12" i="43"/>
  <c r="T11" i="43"/>
  <c r="S11" i="43"/>
  <c r="R11" i="43"/>
  <c r="Q11" i="43"/>
  <c r="P11" i="43"/>
  <c r="N11" i="43"/>
  <c r="M11" i="43"/>
  <c r="L11" i="43"/>
  <c r="J11" i="43"/>
  <c r="I11" i="43"/>
  <c r="H11" i="43"/>
  <c r="F11" i="43"/>
  <c r="T10" i="43"/>
  <c r="S10" i="43"/>
  <c r="R10" i="43"/>
  <c r="Q10" i="43"/>
  <c r="P10" i="43"/>
  <c r="N10" i="43"/>
  <c r="M10" i="43"/>
  <c r="L10" i="43"/>
  <c r="J10" i="43"/>
  <c r="I10" i="43"/>
  <c r="H10" i="43"/>
  <c r="F10" i="43"/>
  <c r="T9" i="43"/>
  <c r="S9" i="43"/>
  <c r="R9" i="43"/>
  <c r="Q9" i="43"/>
  <c r="P9" i="43"/>
  <c r="N9" i="43"/>
  <c r="M9" i="43"/>
  <c r="L9" i="43"/>
  <c r="J9" i="43"/>
  <c r="I9" i="43"/>
  <c r="H9" i="43"/>
  <c r="F9" i="43"/>
  <c r="T8" i="43"/>
  <c r="S8" i="43"/>
  <c r="R8" i="43"/>
  <c r="Q8" i="43"/>
  <c r="P8" i="43"/>
  <c r="N8" i="43"/>
  <c r="M8" i="43"/>
  <c r="L8" i="43"/>
  <c r="J8" i="43"/>
  <c r="I8" i="43"/>
  <c r="H8" i="43"/>
  <c r="F8" i="43"/>
  <c r="T7" i="43"/>
  <c r="S7" i="43"/>
  <c r="R7" i="43"/>
  <c r="Q7" i="43"/>
  <c r="P7" i="43"/>
  <c r="N7" i="43"/>
  <c r="M7" i="43"/>
  <c r="L7" i="43"/>
  <c r="J7" i="43"/>
  <c r="I7" i="43"/>
  <c r="H7" i="43"/>
  <c r="F7" i="43"/>
  <c r="T6" i="43"/>
  <c r="S6" i="43"/>
  <c r="R6" i="43"/>
  <c r="Q6" i="43"/>
  <c r="P6" i="43"/>
  <c r="N6" i="43"/>
  <c r="M6" i="43"/>
  <c r="L6" i="43"/>
  <c r="J6" i="43"/>
  <c r="I6" i="43"/>
  <c r="H6" i="43"/>
  <c r="F6" i="43"/>
  <c r="T5" i="43"/>
  <c r="S5" i="43"/>
  <c r="R5" i="43"/>
  <c r="Q5" i="43"/>
  <c r="P5" i="43"/>
  <c r="N5" i="43"/>
  <c r="M5" i="43"/>
  <c r="L5" i="43"/>
  <c r="J5" i="43"/>
  <c r="I5" i="43"/>
  <c r="H5" i="43"/>
  <c r="F5" i="43"/>
  <c r="O138" i="42"/>
  <c r="N138" i="42"/>
  <c r="M138" i="42"/>
  <c r="L138" i="42"/>
  <c r="K138" i="42"/>
  <c r="I138" i="42"/>
  <c r="H138" i="42"/>
  <c r="G138" i="42"/>
  <c r="O137" i="42"/>
  <c r="N137" i="42"/>
  <c r="M137" i="42"/>
  <c r="L137" i="42"/>
  <c r="K137" i="42"/>
  <c r="I137" i="42"/>
  <c r="H137" i="42"/>
  <c r="G137" i="42"/>
  <c r="O136" i="42"/>
  <c r="N136" i="42"/>
  <c r="M136" i="42"/>
  <c r="L136" i="42"/>
  <c r="K136" i="42"/>
  <c r="I136" i="42"/>
  <c r="H136" i="42"/>
  <c r="G136" i="42"/>
  <c r="O135" i="42"/>
  <c r="N135" i="42"/>
  <c r="M135" i="42"/>
  <c r="L135" i="42"/>
  <c r="K135" i="42"/>
  <c r="I135" i="42"/>
  <c r="H135" i="42"/>
  <c r="G135" i="42"/>
  <c r="O134" i="42"/>
  <c r="N134" i="42"/>
  <c r="M134" i="42"/>
  <c r="L134" i="42"/>
  <c r="K134" i="42"/>
  <c r="I134" i="42"/>
  <c r="H134" i="42"/>
  <c r="G134" i="42"/>
  <c r="O133" i="42"/>
  <c r="N133" i="42"/>
  <c r="M133" i="42"/>
  <c r="L133" i="42"/>
  <c r="K133" i="42"/>
  <c r="I133" i="42"/>
  <c r="H133" i="42"/>
  <c r="G133" i="42"/>
  <c r="T12" i="42"/>
  <c r="S12" i="42"/>
  <c r="R12" i="42"/>
  <c r="Q12" i="42"/>
  <c r="P12" i="42"/>
  <c r="N12" i="42"/>
  <c r="M12" i="42"/>
  <c r="L12" i="42"/>
  <c r="J12" i="42"/>
  <c r="I12" i="42"/>
  <c r="H12" i="42"/>
  <c r="F12" i="42"/>
  <c r="T11" i="42"/>
  <c r="S11" i="42"/>
  <c r="R11" i="42"/>
  <c r="Q11" i="42"/>
  <c r="P11" i="42"/>
  <c r="N11" i="42"/>
  <c r="M11" i="42"/>
  <c r="L11" i="42"/>
  <c r="J11" i="42"/>
  <c r="I11" i="42"/>
  <c r="H11" i="42"/>
  <c r="F11" i="42"/>
  <c r="T10" i="42"/>
  <c r="AA20" i="42" s="1"/>
  <c r="S10" i="42"/>
  <c r="R10" i="42"/>
  <c r="Q10" i="42"/>
  <c r="P10" i="42"/>
  <c r="N10" i="42"/>
  <c r="M10" i="42"/>
  <c r="L10" i="42"/>
  <c r="J10" i="42"/>
  <c r="I10" i="42"/>
  <c r="H10" i="42"/>
  <c r="F10" i="42"/>
  <c r="T9" i="42"/>
  <c r="S9" i="42"/>
  <c r="R9" i="42"/>
  <c r="Q9" i="42"/>
  <c r="P9" i="42"/>
  <c r="N9" i="42"/>
  <c r="M9" i="42"/>
  <c r="L9" i="42"/>
  <c r="J9" i="42"/>
  <c r="I9" i="42"/>
  <c r="H9" i="42"/>
  <c r="F9" i="42"/>
  <c r="T8" i="42"/>
  <c r="S8" i="42"/>
  <c r="R8" i="42"/>
  <c r="Q8" i="42"/>
  <c r="P8" i="42"/>
  <c r="N8" i="42"/>
  <c r="M8" i="42"/>
  <c r="L8" i="42"/>
  <c r="J8" i="42"/>
  <c r="I8" i="42"/>
  <c r="H8" i="42"/>
  <c r="F8" i="42"/>
  <c r="T7" i="42"/>
  <c r="AA19" i="42" s="1"/>
  <c r="S7" i="42"/>
  <c r="R7" i="42"/>
  <c r="Q7" i="42"/>
  <c r="P7" i="42"/>
  <c r="N7" i="42"/>
  <c r="M7" i="42"/>
  <c r="L7" i="42"/>
  <c r="J7" i="42"/>
  <c r="I7" i="42"/>
  <c r="H7" i="42"/>
  <c r="F7" i="42"/>
  <c r="T6" i="42"/>
  <c r="S6" i="42"/>
  <c r="R6" i="42"/>
  <c r="Q6" i="42"/>
  <c r="P6" i="42"/>
  <c r="N6" i="42"/>
  <c r="M6" i="42"/>
  <c r="L6" i="42"/>
  <c r="J6" i="42"/>
  <c r="I6" i="42"/>
  <c r="H6" i="42"/>
  <c r="F6" i="42"/>
  <c r="T5" i="42"/>
  <c r="S5" i="42"/>
  <c r="R5" i="42"/>
  <c r="Q5" i="42"/>
  <c r="P5" i="42"/>
  <c r="N5" i="42"/>
  <c r="M5" i="42"/>
  <c r="L5" i="42"/>
  <c r="J5" i="42"/>
  <c r="I5" i="42"/>
  <c r="H5" i="42"/>
  <c r="F5" i="42"/>
  <c r="O138" i="41"/>
  <c r="N138" i="41"/>
  <c r="M138" i="41"/>
  <c r="L138" i="41"/>
  <c r="K138" i="41"/>
  <c r="I138" i="41"/>
  <c r="H138" i="41"/>
  <c r="G138" i="41"/>
  <c r="O137" i="41"/>
  <c r="N137" i="41"/>
  <c r="M137" i="41"/>
  <c r="L137" i="41"/>
  <c r="K137" i="41"/>
  <c r="I137" i="41"/>
  <c r="H137" i="41"/>
  <c r="G137" i="41"/>
  <c r="O136" i="41"/>
  <c r="N136" i="41"/>
  <c r="M136" i="41"/>
  <c r="L136" i="41"/>
  <c r="K136" i="41"/>
  <c r="I136" i="41"/>
  <c r="H136" i="41"/>
  <c r="G136" i="41"/>
  <c r="O135" i="41"/>
  <c r="N135" i="41"/>
  <c r="M135" i="41"/>
  <c r="L135" i="41"/>
  <c r="K135" i="41"/>
  <c r="I135" i="41"/>
  <c r="H135" i="41"/>
  <c r="G135" i="41"/>
  <c r="O134" i="41"/>
  <c r="N134" i="41"/>
  <c r="M134" i="41"/>
  <c r="L134" i="41"/>
  <c r="K134" i="41"/>
  <c r="I134" i="41"/>
  <c r="H134" i="41"/>
  <c r="G134" i="41"/>
  <c r="O133" i="41"/>
  <c r="N133" i="41"/>
  <c r="M133" i="41"/>
  <c r="L133" i="41"/>
  <c r="K133" i="41"/>
  <c r="I133" i="41"/>
  <c r="H133" i="41"/>
  <c r="G133" i="41"/>
  <c r="AA20" i="41"/>
  <c r="AA19" i="41"/>
  <c r="T12" i="41"/>
  <c r="S12" i="41"/>
  <c r="R12" i="41"/>
  <c r="Q12" i="41"/>
  <c r="P12" i="41"/>
  <c r="N12" i="41"/>
  <c r="M12" i="41"/>
  <c r="L12" i="41"/>
  <c r="J12" i="41"/>
  <c r="I12" i="41"/>
  <c r="H12" i="41"/>
  <c r="F12" i="41"/>
  <c r="T11" i="41"/>
  <c r="S11" i="41"/>
  <c r="R11" i="41"/>
  <c r="Q11" i="41"/>
  <c r="P11" i="41"/>
  <c r="N11" i="41"/>
  <c r="M11" i="41"/>
  <c r="L11" i="41"/>
  <c r="J11" i="41"/>
  <c r="I11" i="41"/>
  <c r="H11" i="41"/>
  <c r="F11" i="41"/>
  <c r="T10" i="41"/>
  <c r="S10" i="41"/>
  <c r="R10" i="41"/>
  <c r="Q10" i="41"/>
  <c r="P10" i="41"/>
  <c r="N10" i="41"/>
  <c r="M10" i="41"/>
  <c r="L10" i="41"/>
  <c r="J10" i="41"/>
  <c r="I10" i="41"/>
  <c r="H10" i="41"/>
  <c r="F10" i="41"/>
  <c r="T9" i="41"/>
  <c r="S9" i="41"/>
  <c r="R9" i="41"/>
  <c r="Q9" i="41"/>
  <c r="P9" i="41"/>
  <c r="N9" i="41"/>
  <c r="M9" i="41"/>
  <c r="L9" i="41"/>
  <c r="J9" i="41"/>
  <c r="I9" i="41"/>
  <c r="H9" i="41"/>
  <c r="F9" i="41"/>
  <c r="T8" i="41"/>
  <c r="S8" i="41"/>
  <c r="R8" i="41"/>
  <c r="Q8" i="41"/>
  <c r="P8" i="41"/>
  <c r="N8" i="41"/>
  <c r="M8" i="41"/>
  <c r="L8" i="41"/>
  <c r="J8" i="41"/>
  <c r="I8" i="41"/>
  <c r="H8" i="41"/>
  <c r="F8" i="41"/>
  <c r="T7" i="41"/>
  <c r="S7" i="41"/>
  <c r="R7" i="41"/>
  <c r="Q7" i="41"/>
  <c r="P7" i="41"/>
  <c r="N7" i="41"/>
  <c r="M7" i="41"/>
  <c r="L7" i="41"/>
  <c r="J7" i="41"/>
  <c r="I7" i="41"/>
  <c r="H7" i="41"/>
  <c r="F7" i="41"/>
  <c r="T6" i="41"/>
  <c r="S6" i="41"/>
  <c r="R6" i="41"/>
  <c r="Q6" i="41"/>
  <c r="P6" i="41"/>
  <c r="N6" i="41"/>
  <c r="M6" i="41"/>
  <c r="L6" i="41"/>
  <c r="J6" i="41"/>
  <c r="I6" i="41"/>
  <c r="H6" i="41"/>
  <c r="F6" i="41"/>
  <c r="T5" i="41"/>
  <c r="S5" i="41"/>
  <c r="R5" i="41"/>
  <c r="Q5" i="41"/>
  <c r="P5" i="41"/>
  <c r="N5" i="41"/>
  <c r="M5" i="41"/>
  <c r="L5" i="41"/>
  <c r="J5" i="41"/>
  <c r="I5" i="41"/>
  <c r="H5" i="41"/>
  <c r="F5" i="41"/>
  <c r="O138" i="40"/>
  <c r="N138" i="40"/>
  <c r="M138" i="40"/>
  <c r="L138" i="40"/>
  <c r="K138" i="40"/>
  <c r="I138" i="40"/>
  <c r="H138" i="40"/>
  <c r="G138" i="40"/>
  <c r="O137" i="40"/>
  <c r="N137" i="40"/>
  <c r="M137" i="40"/>
  <c r="L137" i="40"/>
  <c r="K137" i="40"/>
  <c r="I137" i="40"/>
  <c r="H137" i="40"/>
  <c r="G137" i="40"/>
  <c r="O136" i="40"/>
  <c r="N136" i="40"/>
  <c r="M136" i="40"/>
  <c r="L136" i="40"/>
  <c r="K136" i="40"/>
  <c r="I136" i="40"/>
  <c r="H136" i="40"/>
  <c r="G136" i="40"/>
  <c r="O135" i="40"/>
  <c r="N135" i="40"/>
  <c r="M135" i="40"/>
  <c r="L135" i="40"/>
  <c r="K135" i="40"/>
  <c r="I135" i="40"/>
  <c r="H135" i="40"/>
  <c r="G135" i="40"/>
  <c r="O134" i="40"/>
  <c r="N134" i="40"/>
  <c r="M134" i="40"/>
  <c r="L134" i="40"/>
  <c r="K134" i="40"/>
  <c r="I134" i="40"/>
  <c r="H134" i="40"/>
  <c r="G134" i="40"/>
  <c r="O133" i="40"/>
  <c r="N133" i="40"/>
  <c r="M133" i="40"/>
  <c r="L133" i="40"/>
  <c r="K133" i="40"/>
  <c r="I133" i="40"/>
  <c r="H133" i="40"/>
  <c r="G133" i="40"/>
  <c r="AA19" i="40"/>
  <c r="T12" i="40"/>
  <c r="S12" i="40"/>
  <c r="R12" i="40"/>
  <c r="Q12" i="40"/>
  <c r="P12" i="40"/>
  <c r="N12" i="40"/>
  <c r="M12" i="40"/>
  <c r="L12" i="40"/>
  <c r="J12" i="40"/>
  <c r="I12" i="40"/>
  <c r="H12" i="40"/>
  <c r="F12" i="40"/>
  <c r="T11" i="40"/>
  <c r="S11" i="40"/>
  <c r="R11" i="40"/>
  <c r="Q11" i="40"/>
  <c r="P11" i="40"/>
  <c r="N11" i="40"/>
  <c r="M11" i="40"/>
  <c r="L11" i="40"/>
  <c r="J11" i="40"/>
  <c r="I11" i="40"/>
  <c r="H11" i="40"/>
  <c r="F11" i="40"/>
  <c r="T10" i="40"/>
  <c r="AA20" i="40" s="1"/>
  <c r="S10" i="40"/>
  <c r="R10" i="40"/>
  <c r="Q10" i="40"/>
  <c r="P10" i="40"/>
  <c r="N10" i="40"/>
  <c r="M10" i="40"/>
  <c r="L10" i="40"/>
  <c r="J10" i="40"/>
  <c r="I10" i="40"/>
  <c r="H10" i="40"/>
  <c r="F10" i="40"/>
  <c r="T9" i="40"/>
  <c r="S9" i="40"/>
  <c r="R9" i="40"/>
  <c r="Q9" i="40"/>
  <c r="P9" i="40"/>
  <c r="N9" i="40"/>
  <c r="M9" i="40"/>
  <c r="L9" i="40"/>
  <c r="J9" i="40"/>
  <c r="I9" i="40"/>
  <c r="H9" i="40"/>
  <c r="F9" i="40"/>
  <c r="T8" i="40"/>
  <c r="S8" i="40"/>
  <c r="R8" i="40"/>
  <c r="Q8" i="40"/>
  <c r="P8" i="40"/>
  <c r="N8" i="40"/>
  <c r="M8" i="40"/>
  <c r="L8" i="40"/>
  <c r="J8" i="40"/>
  <c r="I8" i="40"/>
  <c r="H8" i="40"/>
  <c r="F8" i="40"/>
  <c r="T7" i="40"/>
  <c r="S7" i="40"/>
  <c r="R7" i="40"/>
  <c r="Q7" i="40"/>
  <c r="P7" i="40"/>
  <c r="N7" i="40"/>
  <c r="M7" i="40"/>
  <c r="L7" i="40"/>
  <c r="J7" i="40"/>
  <c r="I7" i="40"/>
  <c r="H7" i="40"/>
  <c r="F7" i="40"/>
  <c r="T6" i="40"/>
  <c r="S6" i="40"/>
  <c r="R6" i="40"/>
  <c r="Q6" i="40"/>
  <c r="P6" i="40"/>
  <c r="N6" i="40"/>
  <c r="M6" i="40"/>
  <c r="L6" i="40"/>
  <c r="J6" i="40"/>
  <c r="I6" i="40"/>
  <c r="H6" i="40"/>
  <c r="F6" i="40"/>
  <c r="T5" i="40"/>
  <c r="S5" i="40"/>
  <c r="R5" i="40"/>
  <c r="Q5" i="40"/>
  <c r="P5" i="40"/>
  <c r="N5" i="40"/>
  <c r="M5" i="40"/>
  <c r="L5" i="40"/>
  <c r="J5" i="40"/>
  <c r="I5" i="40"/>
  <c r="H5" i="40"/>
  <c r="F5" i="40"/>
  <c r="M129" i="39"/>
  <c r="L129" i="39"/>
  <c r="K129" i="39"/>
  <c r="J129" i="39"/>
  <c r="I129" i="39"/>
  <c r="G129" i="39"/>
  <c r="F129" i="39"/>
  <c r="H129" i="39" s="1"/>
  <c r="E129" i="39"/>
  <c r="D129" i="39"/>
  <c r="O129" i="39" s="1"/>
  <c r="C129" i="39"/>
  <c r="O128" i="39"/>
  <c r="N128" i="39"/>
  <c r="M128" i="39"/>
  <c r="L128" i="39"/>
  <c r="K128" i="39"/>
  <c r="I128" i="39"/>
  <c r="H128" i="39"/>
  <c r="G128" i="39"/>
  <c r="O127" i="39"/>
  <c r="N127" i="39"/>
  <c r="M127" i="39"/>
  <c r="L127" i="39"/>
  <c r="K127" i="39"/>
  <c r="I127" i="39"/>
  <c r="H127" i="39"/>
  <c r="G127" i="39"/>
  <c r="O126" i="39"/>
  <c r="N126" i="39"/>
  <c r="M126" i="39"/>
  <c r="L126" i="39"/>
  <c r="K126" i="39"/>
  <c r="I126" i="39"/>
  <c r="H126" i="39"/>
  <c r="G126" i="39"/>
  <c r="O125" i="39"/>
  <c r="N125" i="39"/>
  <c r="M125" i="39"/>
  <c r="L125" i="39"/>
  <c r="K125" i="39"/>
  <c r="I125" i="39"/>
  <c r="H125" i="39"/>
  <c r="G125" i="39"/>
  <c r="O124" i="39"/>
  <c r="N124" i="39"/>
  <c r="M124" i="39"/>
  <c r="L124" i="39"/>
  <c r="H124" i="39"/>
  <c r="G124" i="39"/>
  <c r="O123" i="39"/>
  <c r="N123" i="39"/>
  <c r="M123" i="39"/>
  <c r="L123" i="39"/>
  <c r="K123" i="39"/>
  <c r="I123" i="39"/>
  <c r="H123" i="39"/>
  <c r="G123" i="39"/>
  <c r="T11" i="39"/>
  <c r="S11" i="39"/>
  <c r="P11" i="39"/>
  <c r="O11" i="39"/>
  <c r="N11" i="39"/>
  <c r="M11" i="39"/>
  <c r="K11" i="39"/>
  <c r="J11" i="39"/>
  <c r="L11" i="39" s="1"/>
  <c r="G11" i="39"/>
  <c r="F11" i="39"/>
  <c r="I11" i="39" s="1"/>
  <c r="E11" i="39"/>
  <c r="H11" i="39" s="1"/>
  <c r="D11" i="39"/>
  <c r="C11" i="39"/>
  <c r="R11" i="39" s="1"/>
  <c r="T10" i="39"/>
  <c r="S10" i="39"/>
  <c r="R10" i="39"/>
  <c r="Q10" i="39"/>
  <c r="P10" i="39"/>
  <c r="O10" i="39"/>
  <c r="M10" i="39"/>
  <c r="L10" i="39"/>
  <c r="K10" i="39"/>
  <c r="I10" i="39"/>
  <c r="H10" i="39"/>
  <c r="G10" i="39"/>
  <c r="T9" i="39"/>
  <c r="S9" i="39"/>
  <c r="R9" i="39"/>
  <c r="Q9" i="39"/>
  <c r="P9" i="39"/>
  <c r="O9" i="39"/>
  <c r="M9" i="39"/>
  <c r="L9" i="39"/>
  <c r="K9" i="39"/>
  <c r="I9" i="39"/>
  <c r="H9" i="39"/>
  <c r="G9" i="39"/>
  <c r="T8" i="39"/>
  <c r="S8" i="39"/>
  <c r="R8" i="39"/>
  <c r="Q8" i="39"/>
  <c r="P8" i="39"/>
  <c r="O8" i="39"/>
  <c r="M8" i="39"/>
  <c r="L8" i="39"/>
  <c r="K8" i="39"/>
  <c r="I8" i="39"/>
  <c r="H8" i="39"/>
  <c r="G8" i="39"/>
  <c r="T7" i="39"/>
  <c r="S7" i="39"/>
  <c r="R7" i="39"/>
  <c r="Q7" i="39"/>
  <c r="P7" i="39"/>
  <c r="O7" i="39"/>
  <c r="M7" i="39"/>
  <c r="L7" i="39"/>
  <c r="K7" i="39"/>
  <c r="I7" i="39"/>
  <c r="H7" i="39"/>
  <c r="G7" i="39"/>
  <c r="R6" i="39"/>
  <c r="Q6" i="39"/>
  <c r="P6" i="39"/>
  <c r="O6" i="39"/>
  <c r="L6" i="39"/>
  <c r="K6" i="39"/>
  <c r="H6" i="39"/>
  <c r="G6" i="39"/>
  <c r="T5" i="39"/>
  <c r="S5" i="39"/>
  <c r="R5" i="39"/>
  <c r="Q5" i="39"/>
  <c r="P5" i="39"/>
  <c r="O5" i="39"/>
  <c r="M5" i="39"/>
  <c r="L5" i="39"/>
  <c r="K5" i="39"/>
  <c r="I5" i="39"/>
  <c r="H5" i="39"/>
  <c r="G5" i="39"/>
  <c r="Q51" i="37"/>
  <c r="P51" i="37"/>
  <c r="J51" i="37"/>
  <c r="I51" i="37"/>
  <c r="Q50" i="37"/>
  <c r="P50" i="37"/>
  <c r="J50" i="37"/>
  <c r="I50" i="37"/>
  <c r="Q49" i="37"/>
  <c r="P49" i="37"/>
  <c r="J49" i="37"/>
  <c r="I49" i="37"/>
  <c r="Q48" i="37"/>
  <c r="P48" i="37"/>
  <c r="J48" i="37"/>
  <c r="I48" i="37"/>
  <c r="Q47" i="37"/>
  <c r="P47" i="37"/>
  <c r="J47" i="37"/>
  <c r="I47" i="37"/>
  <c r="Q46" i="37"/>
  <c r="P46" i="37"/>
  <c r="J46" i="37"/>
  <c r="I46" i="37"/>
  <c r="Q45" i="37"/>
  <c r="P45" i="37"/>
  <c r="J45" i="37"/>
  <c r="I45" i="37"/>
  <c r="Q44" i="37"/>
  <c r="P44" i="37"/>
  <c r="J44" i="37"/>
  <c r="I44" i="37"/>
  <c r="Q43" i="37"/>
  <c r="P43" i="37"/>
  <c r="J43" i="37"/>
  <c r="I43" i="37"/>
  <c r="Q42" i="37"/>
  <c r="P42" i="37"/>
  <c r="J42" i="37"/>
  <c r="I42" i="37"/>
  <c r="Q41" i="37"/>
  <c r="P41" i="37"/>
  <c r="J41" i="37"/>
  <c r="I41" i="37"/>
  <c r="Q40" i="37"/>
  <c r="P40" i="37"/>
  <c r="J40" i="37"/>
  <c r="I40" i="37"/>
  <c r="Q39" i="37"/>
  <c r="P39" i="37"/>
  <c r="J39" i="37"/>
  <c r="I39" i="37"/>
  <c r="Q38" i="37"/>
  <c r="P38" i="37"/>
  <c r="J38" i="37"/>
  <c r="I38" i="37"/>
  <c r="Q37" i="37"/>
  <c r="P37" i="37"/>
  <c r="J37" i="37"/>
  <c r="I37" i="37"/>
  <c r="Q36" i="37"/>
  <c r="P36" i="37"/>
  <c r="J36" i="37"/>
  <c r="I36" i="37"/>
  <c r="Q35" i="37"/>
  <c r="P35" i="37"/>
  <c r="J35" i="37"/>
  <c r="I35" i="37"/>
  <c r="Q34" i="37"/>
  <c r="P34" i="37"/>
  <c r="J34" i="37"/>
  <c r="I34" i="37"/>
  <c r="Q33" i="37"/>
  <c r="P33" i="37"/>
  <c r="J33" i="37"/>
  <c r="I33" i="37"/>
  <c r="Q32" i="37"/>
  <c r="P32" i="37"/>
  <c r="J32" i="37"/>
  <c r="I32" i="37"/>
  <c r="Q31" i="37"/>
  <c r="P31" i="37"/>
  <c r="J31" i="37"/>
  <c r="I31" i="37"/>
  <c r="Q30" i="37"/>
  <c r="P30" i="37"/>
  <c r="J30" i="37"/>
  <c r="I30" i="37"/>
  <c r="Q29" i="37"/>
  <c r="P29" i="37"/>
  <c r="J29" i="37"/>
  <c r="I29" i="37"/>
  <c r="Q28" i="37"/>
  <c r="P28" i="37"/>
  <c r="J28" i="37"/>
  <c r="I28" i="37"/>
  <c r="Q27" i="37"/>
  <c r="P27" i="37"/>
  <c r="J27" i="37"/>
  <c r="I27" i="37"/>
  <c r="Q26" i="37"/>
  <c r="P26" i="37"/>
  <c r="J26" i="37"/>
  <c r="I26" i="37"/>
  <c r="Q25" i="37"/>
  <c r="P25" i="37"/>
  <c r="J25" i="37"/>
  <c r="I25" i="37"/>
  <c r="Q24" i="37"/>
  <c r="P24" i="37"/>
  <c r="J24" i="37"/>
  <c r="I24" i="37"/>
  <c r="Q23" i="37"/>
  <c r="P23" i="37"/>
  <c r="J23" i="37"/>
  <c r="I23" i="37"/>
  <c r="Q22" i="37"/>
  <c r="P22" i="37"/>
  <c r="J22" i="37"/>
  <c r="I22" i="37"/>
  <c r="Q21" i="37"/>
  <c r="P21" i="37"/>
  <c r="J21" i="37"/>
  <c r="I21" i="37"/>
  <c r="Q20" i="37"/>
  <c r="P20" i="37"/>
  <c r="J20" i="37"/>
  <c r="I20" i="37"/>
  <c r="Q19" i="37"/>
  <c r="P19" i="37"/>
  <c r="J19" i="37"/>
  <c r="I19" i="37"/>
  <c r="Q18" i="37"/>
  <c r="P18" i="37"/>
  <c r="J18" i="37"/>
  <c r="I18" i="37"/>
  <c r="Q17" i="37"/>
  <c r="P17" i="37"/>
  <c r="J17" i="37"/>
  <c r="I17" i="37"/>
  <c r="Q16" i="37"/>
  <c r="P16" i="37"/>
  <c r="J16" i="37"/>
  <c r="I16" i="37"/>
  <c r="Q15" i="37"/>
  <c r="P15" i="37"/>
  <c r="J15" i="37"/>
  <c r="I15" i="37"/>
  <c r="Q14" i="37"/>
  <c r="P14" i="37"/>
  <c r="J14" i="37"/>
  <c r="I14" i="37"/>
  <c r="Q13" i="37"/>
  <c r="P13" i="37"/>
  <c r="J13" i="37"/>
  <c r="I13" i="37"/>
  <c r="Q12" i="37"/>
  <c r="P12" i="37"/>
  <c r="J12" i="37"/>
  <c r="I12" i="37"/>
  <c r="Q11" i="37"/>
  <c r="P11" i="37"/>
  <c r="J11" i="37"/>
  <c r="I11" i="37"/>
  <c r="Q10" i="37"/>
  <c r="P10" i="37"/>
  <c r="J10" i="37"/>
  <c r="I10" i="37"/>
  <c r="Q9" i="37"/>
  <c r="P9" i="37"/>
  <c r="J9" i="37"/>
  <c r="I9" i="37"/>
  <c r="Q8" i="37"/>
  <c r="P8" i="37"/>
  <c r="J8" i="37"/>
  <c r="I8" i="37"/>
  <c r="Q7" i="37"/>
  <c r="P7" i="37"/>
  <c r="J7" i="37"/>
  <c r="I7" i="37"/>
  <c r="Q6" i="37"/>
  <c r="P6" i="37"/>
  <c r="J6" i="37"/>
  <c r="I6" i="37"/>
  <c r="Q5" i="37"/>
  <c r="P5" i="37"/>
  <c r="J5" i="37"/>
  <c r="I5" i="37"/>
  <c r="B3" i="37"/>
  <c r="Q51" i="36"/>
  <c r="P51" i="36"/>
  <c r="J51" i="36"/>
  <c r="I51" i="36"/>
  <c r="Q50" i="36"/>
  <c r="P50" i="36"/>
  <c r="J50" i="36"/>
  <c r="I50" i="36"/>
  <c r="Q49" i="36"/>
  <c r="P49" i="36"/>
  <c r="J49" i="36"/>
  <c r="I49" i="36"/>
  <c r="Q48" i="36"/>
  <c r="P48" i="36"/>
  <c r="J48" i="36"/>
  <c r="I48" i="36"/>
  <c r="Q47" i="36"/>
  <c r="P47" i="36"/>
  <c r="J47" i="36"/>
  <c r="I47" i="36"/>
  <c r="Q46" i="36"/>
  <c r="P46" i="36"/>
  <c r="J46" i="36"/>
  <c r="I46" i="36"/>
  <c r="Q45" i="36"/>
  <c r="P45" i="36"/>
  <c r="J45" i="36"/>
  <c r="I45" i="36"/>
  <c r="Q44" i="36"/>
  <c r="P44" i="36"/>
  <c r="J44" i="36"/>
  <c r="I44" i="36"/>
  <c r="Q43" i="36"/>
  <c r="P43" i="36"/>
  <c r="J43" i="36"/>
  <c r="I43" i="36"/>
  <c r="Q42" i="36"/>
  <c r="P42" i="36"/>
  <c r="J42" i="36"/>
  <c r="I42" i="36"/>
  <c r="Q41" i="36"/>
  <c r="P41" i="36"/>
  <c r="J41" i="36"/>
  <c r="I41" i="36"/>
  <c r="Q40" i="36"/>
  <c r="P40" i="36"/>
  <c r="J40" i="36"/>
  <c r="I40" i="36"/>
  <c r="Q39" i="36"/>
  <c r="P39" i="36"/>
  <c r="J39" i="36"/>
  <c r="I39" i="36"/>
  <c r="Q38" i="36"/>
  <c r="P38" i="36"/>
  <c r="J38" i="36"/>
  <c r="I38" i="36"/>
  <c r="Q37" i="36"/>
  <c r="P37" i="36"/>
  <c r="J37" i="36"/>
  <c r="I37" i="36"/>
  <c r="Q36" i="36"/>
  <c r="P36" i="36"/>
  <c r="J36" i="36"/>
  <c r="I36" i="36"/>
  <c r="Q35" i="36"/>
  <c r="P35" i="36"/>
  <c r="J35" i="36"/>
  <c r="I35" i="36"/>
  <c r="Q34" i="36"/>
  <c r="P34" i="36"/>
  <c r="J34" i="36"/>
  <c r="I34" i="36"/>
  <c r="Q33" i="36"/>
  <c r="P33" i="36"/>
  <c r="J33" i="36"/>
  <c r="I33" i="36"/>
  <c r="Q32" i="36"/>
  <c r="P32" i="36"/>
  <c r="J32" i="36"/>
  <c r="I32" i="36"/>
  <c r="Q31" i="36"/>
  <c r="P31" i="36"/>
  <c r="J31" i="36"/>
  <c r="I31" i="36"/>
  <c r="Q30" i="36"/>
  <c r="P30" i="36"/>
  <c r="J30" i="36"/>
  <c r="I30" i="36"/>
  <c r="Q29" i="36"/>
  <c r="P29" i="36"/>
  <c r="J29" i="36"/>
  <c r="I29" i="36"/>
  <c r="Q28" i="36"/>
  <c r="P28" i="36"/>
  <c r="J28" i="36"/>
  <c r="I28" i="36"/>
  <c r="Q27" i="36"/>
  <c r="P27" i="36"/>
  <c r="J27" i="36"/>
  <c r="I27" i="36"/>
  <c r="Q26" i="36"/>
  <c r="P26" i="36"/>
  <c r="J26" i="36"/>
  <c r="I26" i="36"/>
  <c r="Q25" i="36"/>
  <c r="P25" i="36"/>
  <c r="J25" i="36"/>
  <c r="I25" i="36"/>
  <c r="Q24" i="36"/>
  <c r="P24" i="36"/>
  <c r="J24" i="36"/>
  <c r="I24" i="36"/>
  <c r="Q23" i="36"/>
  <c r="P23" i="36"/>
  <c r="J23" i="36"/>
  <c r="I23" i="36"/>
  <c r="Q22" i="36"/>
  <c r="P22" i="36"/>
  <c r="J22" i="36"/>
  <c r="I22" i="36"/>
  <c r="Q21" i="36"/>
  <c r="P21" i="36"/>
  <c r="J21" i="36"/>
  <c r="I21" i="36"/>
  <c r="Q20" i="36"/>
  <c r="P20" i="36"/>
  <c r="J20" i="36"/>
  <c r="I20" i="36"/>
  <c r="Q19" i="36"/>
  <c r="P19" i="36"/>
  <c r="J19" i="36"/>
  <c r="I19" i="36"/>
  <c r="Q18" i="36"/>
  <c r="P18" i="36"/>
  <c r="J18" i="36"/>
  <c r="I18" i="36"/>
  <c r="Q17" i="36"/>
  <c r="P17" i="36"/>
  <c r="J17" i="36"/>
  <c r="I17" i="36"/>
  <c r="Q16" i="36"/>
  <c r="P16" i="36"/>
  <c r="J16" i="36"/>
  <c r="I16" i="36"/>
  <c r="Q15" i="36"/>
  <c r="P15" i="36"/>
  <c r="J15" i="36"/>
  <c r="I15" i="36"/>
  <c r="Q14" i="36"/>
  <c r="P14" i="36"/>
  <c r="J14" i="36"/>
  <c r="I14" i="36"/>
  <c r="Q13" i="36"/>
  <c r="P13" i="36"/>
  <c r="J13" i="36"/>
  <c r="I13" i="36"/>
  <c r="Q12" i="36"/>
  <c r="P12" i="36"/>
  <c r="J12" i="36"/>
  <c r="I12" i="36"/>
  <c r="Q11" i="36"/>
  <c r="P11" i="36"/>
  <c r="J11" i="36"/>
  <c r="I11" i="36"/>
  <c r="Q10" i="36"/>
  <c r="P10" i="36"/>
  <c r="J10" i="36"/>
  <c r="I10" i="36"/>
  <c r="Q9" i="36"/>
  <c r="P9" i="36"/>
  <c r="J9" i="36"/>
  <c r="I9" i="36"/>
  <c r="Q8" i="36"/>
  <c r="P8" i="36"/>
  <c r="J8" i="36"/>
  <c r="I8" i="36"/>
  <c r="Q7" i="36"/>
  <c r="P7" i="36"/>
  <c r="J7" i="36"/>
  <c r="I7" i="36"/>
  <c r="Q6" i="36"/>
  <c r="P6" i="36"/>
  <c r="J6" i="36"/>
  <c r="I6" i="36"/>
  <c r="Q5" i="36"/>
  <c r="P5" i="36"/>
  <c r="J5" i="36"/>
  <c r="I5" i="36"/>
  <c r="B3" i="36"/>
  <c r="AL40" i="35"/>
  <c r="AK40" i="35"/>
  <c r="W40" i="35"/>
  <c r="V40" i="35"/>
  <c r="I40" i="35"/>
  <c r="H40" i="35"/>
  <c r="AL39" i="35"/>
  <c r="AK39" i="35"/>
  <c r="W39" i="35"/>
  <c r="V39" i="35"/>
  <c r="I39" i="35"/>
  <c r="H39" i="35"/>
  <c r="AL38" i="35"/>
  <c r="AK38" i="35"/>
  <c r="W38" i="35"/>
  <c r="V38" i="35"/>
  <c r="I38" i="35"/>
  <c r="H38" i="35"/>
  <c r="AL37" i="35"/>
  <c r="AK37" i="35"/>
  <c r="W37" i="35"/>
  <c r="V37" i="35"/>
  <c r="I37" i="35"/>
  <c r="H37" i="35"/>
  <c r="AL36" i="35"/>
  <c r="AK36" i="35"/>
  <c r="W36" i="35"/>
  <c r="V36" i="35"/>
  <c r="I36" i="35"/>
  <c r="H36" i="35"/>
  <c r="AL35" i="35"/>
  <c r="AK35" i="35"/>
  <c r="W35" i="35"/>
  <c r="V35" i="35"/>
  <c r="I35" i="35"/>
  <c r="H35" i="35"/>
  <c r="AL34" i="35"/>
  <c r="AK34" i="35"/>
  <c r="W34" i="35"/>
  <c r="V34" i="35"/>
  <c r="I34" i="35"/>
  <c r="H34" i="35"/>
  <c r="AL33" i="35"/>
  <c r="AK33" i="35"/>
  <c r="W33" i="35"/>
  <c r="V33" i="35"/>
  <c r="I33" i="35"/>
  <c r="H33" i="35"/>
  <c r="AL32" i="35"/>
  <c r="AK32" i="35"/>
  <c r="W32" i="35"/>
  <c r="V32" i="35"/>
  <c r="I32" i="35"/>
  <c r="H32" i="35"/>
  <c r="AL31" i="35"/>
  <c r="AK31" i="35"/>
  <c r="W31" i="35"/>
  <c r="V31" i="35"/>
  <c r="I31" i="35"/>
  <c r="H31" i="35"/>
  <c r="AL30" i="35"/>
  <c r="AK30" i="35"/>
  <c r="W30" i="35"/>
  <c r="V30" i="35"/>
  <c r="I30" i="35"/>
  <c r="H30" i="35"/>
  <c r="AL29" i="35"/>
  <c r="AK29" i="35"/>
  <c r="W29" i="35"/>
  <c r="V29" i="35"/>
  <c r="I29" i="35"/>
  <c r="H29" i="35"/>
  <c r="AT18" i="35"/>
  <c r="AS18" i="35"/>
  <c r="AR18" i="35"/>
  <c r="AL18" i="35"/>
  <c r="AK18" i="35"/>
  <c r="AJ18" i="35"/>
  <c r="AB18" i="35"/>
  <c r="V18" i="35"/>
  <c r="N18" i="35"/>
  <c r="H18" i="35"/>
  <c r="AT17" i="35"/>
  <c r="AS17" i="35"/>
  <c r="AR17" i="35"/>
  <c r="AL17" i="35"/>
  <c r="AK17" i="35"/>
  <c r="AJ17" i="35"/>
  <c r="AB17" i="35"/>
  <c r="V17" i="35"/>
  <c r="N17" i="35"/>
  <c r="H17" i="35"/>
  <c r="AT16" i="35"/>
  <c r="AS16" i="35"/>
  <c r="AR16" i="35"/>
  <c r="AL16" i="35"/>
  <c r="AK16" i="35"/>
  <c r="AJ16" i="35"/>
  <c r="AB16" i="35"/>
  <c r="V16" i="35"/>
  <c r="N16" i="35"/>
  <c r="H16" i="35"/>
  <c r="AT15" i="35"/>
  <c r="AS15" i="35"/>
  <c r="AR15" i="35"/>
  <c r="AL15" i="35"/>
  <c r="AK15" i="35"/>
  <c r="AJ15" i="35"/>
  <c r="AB15" i="35"/>
  <c r="V15" i="35"/>
  <c r="N15" i="35"/>
  <c r="H15" i="35"/>
  <c r="AT14" i="35"/>
  <c r="AS14" i="35"/>
  <c r="AR14" i="35"/>
  <c r="AL14" i="35"/>
  <c r="AK14" i="35"/>
  <c r="AJ14" i="35"/>
  <c r="AB14" i="35"/>
  <c r="V14" i="35"/>
  <c r="N14" i="35"/>
  <c r="H14" i="35"/>
  <c r="AT13" i="35"/>
  <c r="AS13" i="35"/>
  <c r="AR13" i="35"/>
  <c r="AL13" i="35"/>
  <c r="AK13" i="35"/>
  <c r="AJ13" i="35"/>
  <c r="AB13" i="35"/>
  <c r="V13" i="35"/>
  <c r="N13" i="35"/>
  <c r="H13" i="35"/>
  <c r="AT12" i="35"/>
  <c r="AS12" i="35"/>
  <c r="AR12" i="35"/>
  <c r="AL12" i="35"/>
  <c r="AK12" i="35"/>
  <c r="AJ12" i="35"/>
  <c r="AB12" i="35"/>
  <c r="V12" i="35"/>
  <c r="N12" i="35"/>
  <c r="H12" i="35"/>
  <c r="AT11" i="35"/>
  <c r="AS11" i="35"/>
  <c r="AR11" i="35"/>
  <c r="AL11" i="35"/>
  <c r="AK11" i="35"/>
  <c r="AJ11" i="35"/>
  <c r="AB11" i="35"/>
  <c r="V11" i="35"/>
  <c r="N11" i="35"/>
  <c r="H11" i="35"/>
  <c r="AT10" i="35"/>
  <c r="AS10" i="35"/>
  <c r="AR10" i="35"/>
  <c r="AL10" i="35"/>
  <c r="AK10" i="35"/>
  <c r="AJ10" i="35"/>
  <c r="AB10" i="35"/>
  <c r="V10" i="35"/>
  <c r="N10" i="35"/>
  <c r="H10" i="35"/>
  <c r="AT9" i="35"/>
  <c r="AS9" i="35"/>
  <c r="AR9" i="35"/>
  <c r="AL9" i="35"/>
  <c r="AK9" i="35"/>
  <c r="AJ9" i="35"/>
  <c r="AB9" i="35"/>
  <c r="V9" i="35"/>
  <c r="N9" i="35"/>
  <c r="H9" i="35"/>
  <c r="AT8" i="35"/>
  <c r="AS8" i="35"/>
  <c r="AR8" i="35"/>
  <c r="AL8" i="35"/>
  <c r="AK8" i="35"/>
  <c r="AJ8" i="35"/>
  <c r="AB8" i="35"/>
  <c r="V8" i="35"/>
  <c r="N8" i="35"/>
  <c r="H8" i="35"/>
  <c r="AT7" i="35"/>
  <c r="AS7" i="35"/>
  <c r="AR7" i="35"/>
  <c r="AL7" i="35"/>
  <c r="AK7" i="35"/>
  <c r="AJ7" i="35"/>
  <c r="AB7" i="35"/>
  <c r="V7" i="35"/>
  <c r="N7" i="35"/>
  <c r="H7" i="35"/>
  <c r="I67" i="33"/>
  <c r="G67" i="33"/>
  <c r="E67" i="33"/>
  <c r="F67" i="33" s="1"/>
  <c r="C67" i="33"/>
  <c r="J66" i="33"/>
  <c r="H66" i="33"/>
  <c r="F66" i="33"/>
  <c r="J65" i="33"/>
  <c r="H65" i="33"/>
  <c r="F65" i="33"/>
  <c r="J64" i="33"/>
  <c r="H64" i="33"/>
  <c r="F64" i="33"/>
  <c r="J63" i="33"/>
  <c r="H63" i="33"/>
  <c r="F63" i="33"/>
  <c r="J62" i="33"/>
  <c r="H62" i="33"/>
  <c r="F62" i="33"/>
  <c r="J61" i="33"/>
  <c r="H61" i="33"/>
  <c r="F61" i="33"/>
  <c r="J60" i="33"/>
  <c r="H60" i="33"/>
  <c r="F60" i="33"/>
  <c r="L59" i="33"/>
  <c r="J59" i="33"/>
  <c r="H59" i="33"/>
  <c r="F59" i="33"/>
  <c r="L58" i="33"/>
  <c r="J58" i="33"/>
  <c r="H58" i="33"/>
  <c r="F58" i="33"/>
  <c r="L57" i="33"/>
  <c r="J57" i="33"/>
  <c r="H57" i="33"/>
  <c r="F57" i="33"/>
  <c r="L56" i="33"/>
  <c r="J56" i="33"/>
  <c r="H56" i="33"/>
  <c r="F56" i="33"/>
  <c r="L55" i="33"/>
  <c r="J55" i="33"/>
  <c r="H55" i="33"/>
  <c r="F55" i="33"/>
  <c r="I53" i="33"/>
  <c r="L54" i="33" s="1"/>
  <c r="J43" i="33"/>
  <c r="H43" i="33"/>
  <c r="F43" i="33"/>
  <c r="J42" i="33"/>
  <c r="H42" i="33"/>
  <c r="F42" i="33"/>
  <c r="J41" i="33"/>
  <c r="H41" i="33"/>
  <c r="F41" i="33"/>
  <c r="J40" i="33"/>
  <c r="H40" i="33"/>
  <c r="F40" i="33"/>
  <c r="J39" i="33"/>
  <c r="H39" i="33"/>
  <c r="F39" i="33"/>
  <c r="J38" i="33"/>
  <c r="H38" i="33"/>
  <c r="F38" i="33"/>
  <c r="J37" i="33"/>
  <c r="H37" i="33"/>
  <c r="F37" i="33"/>
  <c r="J36" i="33"/>
  <c r="H36" i="33"/>
  <c r="F36" i="33"/>
  <c r="L35" i="33"/>
  <c r="J35" i="33"/>
  <c r="H35" i="33"/>
  <c r="F35" i="33"/>
  <c r="L34" i="33"/>
  <c r="J34" i="33"/>
  <c r="H34" i="33"/>
  <c r="F34" i="33"/>
  <c r="L33" i="33"/>
  <c r="J33" i="33"/>
  <c r="H33" i="33"/>
  <c r="F33" i="33"/>
  <c r="L32" i="33"/>
  <c r="J32" i="33"/>
  <c r="H32" i="33"/>
  <c r="F32" i="33"/>
  <c r="L31" i="33"/>
  <c r="J31" i="33"/>
  <c r="H31" i="33"/>
  <c r="F31" i="33"/>
  <c r="I29" i="33"/>
  <c r="L30" i="33" s="1"/>
  <c r="G29" i="33"/>
  <c r="J30" i="33" s="1"/>
  <c r="J21" i="33"/>
  <c r="H21" i="33"/>
  <c r="F21" i="33"/>
  <c r="J20" i="33"/>
  <c r="H20" i="33"/>
  <c r="F20" i="33"/>
  <c r="J19" i="33"/>
  <c r="H19" i="33"/>
  <c r="F19" i="33"/>
  <c r="J18" i="33"/>
  <c r="H18" i="33"/>
  <c r="F18" i="33"/>
  <c r="J17" i="33"/>
  <c r="H17" i="33"/>
  <c r="F17" i="33"/>
  <c r="J16" i="33"/>
  <c r="H16" i="33"/>
  <c r="F16" i="33"/>
  <c r="J15" i="33"/>
  <c r="H15" i="33"/>
  <c r="F15" i="33"/>
  <c r="J14" i="33"/>
  <c r="H14" i="33"/>
  <c r="F14" i="33"/>
  <c r="L13" i="33"/>
  <c r="J13" i="33"/>
  <c r="H13" i="33"/>
  <c r="F13" i="33"/>
  <c r="L12" i="33"/>
  <c r="J12" i="33"/>
  <c r="H12" i="33"/>
  <c r="F12" i="33"/>
  <c r="L11" i="33"/>
  <c r="J11" i="33"/>
  <c r="H11" i="33"/>
  <c r="F11" i="33"/>
  <c r="L10" i="33"/>
  <c r="J10" i="33"/>
  <c r="H10" i="33"/>
  <c r="F10" i="33"/>
  <c r="L9" i="33"/>
  <c r="J9" i="33"/>
  <c r="H9" i="33"/>
  <c r="F9" i="33"/>
  <c r="I7" i="33"/>
  <c r="G7" i="33" s="1"/>
  <c r="J109" i="31"/>
  <c r="H109" i="31"/>
  <c r="F109" i="31"/>
  <c r="J108" i="31"/>
  <c r="H108" i="31"/>
  <c r="F108" i="31"/>
  <c r="J107" i="31"/>
  <c r="H107" i="31"/>
  <c r="F107" i="31"/>
  <c r="J106" i="31"/>
  <c r="H106" i="31"/>
  <c r="F106" i="31"/>
  <c r="J105" i="31"/>
  <c r="H105" i="31"/>
  <c r="F105" i="31"/>
  <c r="J104" i="31"/>
  <c r="H104" i="31"/>
  <c r="F104" i="31"/>
  <c r="J103" i="31"/>
  <c r="H103" i="31"/>
  <c r="F103" i="31"/>
  <c r="J102" i="31"/>
  <c r="H102" i="31"/>
  <c r="F102" i="31"/>
  <c r="L101" i="31"/>
  <c r="J101" i="31"/>
  <c r="H101" i="31"/>
  <c r="F101" i="31"/>
  <c r="L100" i="31"/>
  <c r="J100" i="31"/>
  <c r="H100" i="31"/>
  <c r="F100" i="31"/>
  <c r="L99" i="31"/>
  <c r="J99" i="31"/>
  <c r="H99" i="31"/>
  <c r="F99" i="31"/>
  <c r="L98" i="31"/>
  <c r="J98" i="31"/>
  <c r="H98" i="31"/>
  <c r="F98" i="31"/>
  <c r="L97" i="31"/>
  <c r="J97" i="31"/>
  <c r="H97" i="31"/>
  <c r="F97" i="31"/>
  <c r="L96" i="31"/>
  <c r="I95" i="31"/>
  <c r="G95" i="31" s="1"/>
  <c r="J87" i="31"/>
  <c r="H87" i="31"/>
  <c r="F87" i="31"/>
  <c r="J86" i="31"/>
  <c r="H86" i="31"/>
  <c r="F86" i="31"/>
  <c r="J85" i="31"/>
  <c r="H85" i="31"/>
  <c r="F85" i="31"/>
  <c r="J84" i="31"/>
  <c r="H84" i="31"/>
  <c r="F84" i="31"/>
  <c r="J83" i="31"/>
  <c r="H83" i="31"/>
  <c r="F83" i="31"/>
  <c r="J82" i="31"/>
  <c r="H82" i="31"/>
  <c r="F82" i="31"/>
  <c r="J81" i="31"/>
  <c r="H81" i="31"/>
  <c r="F81" i="31"/>
  <c r="J80" i="31"/>
  <c r="H80" i="31"/>
  <c r="F80" i="31"/>
  <c r="L79" i="31"/>
  <c r="J79" i="31"/>
  <c r="H79" i="31"/>
  <c r="F79" i="31"/>
  <c r="L78" i="31"/>
  <c r="J78" i="31"/>
  <c r="H78" i="31"/>
  <c r="F78" i="31"/>
  <c r="L77" i="31"/>
  <c r="J77" i="31"/>
  <c r="H77" i="31"/>
  <c r="F77" i="31"/>
  <c r="L76" i="31"/>
  <c r="J76" i="31"/>
  <c r="H76" i="31"/>
  <c r="F76" i="31"/>
  <c r="L75" i="31"/>
  <c r="J75" i="31"/>
  <c r="H75" i="31"/>
  <c r="F75" i="31"/>
  <c r="I73" i="31"/>
  <c r="L74" i="31" s="1"/>
  <c r="G73" i="31"/>
  <c r="E73" i="31"/>
  <c r="H74" i="31" s="1"/>
  <c r="J65" i="31"/>
  <c r="H65" i="31"/>
  <c r="F65" i="31"/>
  <c r="J64" i="31"/>
  <c r="H64" i="31"/>
  <c r="F64" i="31"/>
  <c r="J63" i="31"/>
  <c r="H63" i="31"/>
  <c r="F63" i="31"/>
  <c r="J62" i="31"/>
  <c r="H62" i="31"/>
  <c r="F62" i="31"/>
  <c r="J61" i="31"/>
  <c r="H61" i="31"/>
  <c r="F61" i="31"/>
  <c r="J60" i="31"/>
  <c r="H60" i="31"/>
  <c r="F60" i="31"/>
  <c r="J59" i="31"/>
  <c r="H59" i="31"/>
  <c r="F59" i="31"/>
  <c r="J58" i="31"/>
  <c r="H58" i="31"/>
  <c r="F58" i="31"/>
  <c r="L57" i="31"/>
  <c r="J57" i="31"/>
  <c r="H57" i="31"/>
  <c r="F57" i="31"/>
  <c r="L56" i="31"/>
  <c r="J56" i="31"/>
  <c r="H56" i="31"/>
  <c r="F56" i="31"/>
  <c r="L55" i="31"/>
  <c r="J55" i="31"/>
  <c r="H55" i="31"/>
  <c r="F55" i="31"/>
  <c r="L54" i="31"/>
  <c r="J54" i="31"/>
  <c r="H54" i="31"/>
  <c r="F54" i="31"/>
  <c r="L53" i="31"/>
  <c r="J53" i="31"/>
  <c r="H53" i="31"/>
  <c r="F53" i="31"/>
  <c r="I51" i="31"/>
  <c r="G51" i="31" s="1"/>
  <c r="J43" i="31"/>
  <c r="H43" i="31"/>
  <c r="F43" i="31"/>
  <c r="J42" i="31"/>
  <c r="H42" i="31"/>
  <c r="F42" i="31"/>
  <c r="J41" i="31"/>
  <c r="H41" i="31"/>
  <c r="F41" i="31"/>
  <c r="J40" i="31"/>
  <c r="H40" i="31"/>
  <c r="F40" i="31"/>
  <c r="J39" i="31"/>
  <c r="H39" i="31"/>
  <c r="F39" i="31"/>
  <c r="J38" i="31"/>
  <c r="H38" i="31"/>
  <c r="F38" i="31"/>
  <c r="J37" i="31"/>
  <c r="H37" i="31"/>
  <c r="F37" i="31"/>
  <c r="J36" i="31"/>
  <c r="H36" i="31"/>
  <c r="F36" i="31"/>
  <c r="L35" i="31"/>
  <c r="J35" i="31"/>
  <c r="H35" i="31"/>
  <c r="F35" i="31"/>
  <c r="L34" i="31"/>
  <c r="J34" i="31"/>
  <c r="H34" i="31"/>
  <c r="F34" i="31"/>
  <c r="L33" i="31"/>
  <c r="J33" i="31"/>
  <c r="H33" i="31"/>
  <c r="F33" i="31"/>
  <c r="L32" i="31"/>
  <c r="J32" i="31"/>
  <c r="H32" i="31"/>
  <c r="F32" i="31"/>
  <c r="L31" i="31"/>
  <c r="J31" i="31"/>
  <c r="H31" i="31"/>
  <c r="F31" i="31"/>
  <c r="L30" i="31"/>
  <c r="I29" i="31"/>
  <c r="G29" i="31" s="1"/>
  <c r="J21" i="31"/>
  <c r="H21" i="31"/>
  <c r="F21" i="31"/>
  <c r="J20" i="31"/>
  <c r="H20" i="31"/>
  <c r="F20" i="31"/>
  <c r="J19" i="31"/>
  <c r="H19" i="31"/>
  <c r="F19" i="31"/>
  <c r="J18" i="31"/>
  <c r="H18" i="31"/>
  <c r="F18" i="31"/>
  <c r="J17" i="31"/>
  <c r="H17" i="31"/>
  <c r="F17" i="31"/>
  <c r="J16" i="31"/>
  <c r="H16" i="31"/>
  <c r="F16" i="31"/>
  <c r="J15" i="31"/>
  <c r="H15" i="31"/>
  <c r="F15" i="31"/>
  <c r="J14" i="31"/>
  <c r="H14" i="31"/>
  <c r="F14" i="31"/>
  <c r="L13" i="31"/>
  <c r="J13" i="31"/>
  <c r="H13" i="31"/>
  <c r="F13" i="31"/>
  <c r="L12" i="31"/>
  <c r="J12" i="31"/>
  <c r="H12" i="31"/>
  <c r="F12" i="31"/>
  <c r="L11" i="31"/>
  <c r="J11" i="31"/>
  <c r="H11" i="31"/>
  <c r="F11" i="31"/>
  <c r="L10" i="31"/>
  <c r="J10" i="31"/>
  <c r="H10" i="31"/>
  <c r="F10" i="31"/>
  <c r="L9" i="31"/>
  <c r="J9" i="31"/>
  <c r="H9" i="31"/>
  <c r="F9" i="31"/>
  <c r="L8" i="31"/>
  <c r="I7" i="31"/>
  <c r="J8" i="31" s="1"/>
  <c r="G7" i="31"/>
  <c r="H8" i="31" s="1"/>
  <c r="E7" i="31"/>
  <c r="C7" i="31"/>
  <c r="F8" i="31" s="1"/>
  <c r="J285" i="30"/>
  <c r="H285" i="30"/>
  <c r="F285" i="30"/>
  <c r="J284" i="30"/>
  <c r="H284" i="30"/>
  <c r="F284" i="30"/>
  <c r="J283" i="30"/>
  <c r="H283" i="30"/>
  <c r="F283" i="30"/>
  <c r="J282" i="30"/>
  <c r="H282" i="30"/>
  <c r="F282" i="30"/>
  <c r="J281" i="30"/>
  <c r="H281" i="30"/>
  <c r="F281" i="30"/>
  <c r="J280" i="30"/>
  <c r="H280" i="30"/>
  <c r="F280" i="30"/>
  <c r="J279" i="30"/>
  <c r="H279" i="30"/>
  <c r="F279" i="30"/>
  <c r="J278" i="30"/>
  <c r="H278" i="30"/>
  <c r="F278" i="30"/>
  <c r="L277" i="30"/>
  <c r="J277" i="30"/>
  <c r="H277" i="30"/>
  <c r="F277" i="30"/>
  <c r="L276" i="30"/>
  <c r="J276" i="30"/>
  <c r="H276" i="30"/>
  <c r="F276" i="30"/>
  <c r="L275" i="30"/>
  <c r="J275" i="30"/>
  <c r="H275" i="30"/>
  <c r="F275" i="30"/>
  <c r="L274" i="30"/>
  <c r="J274" i="30"/>
  <c r="H274" i="30"/>
  <c r="F274" i="30"/>
  <c r="L273" i="30"/>
  <c r="J273" i="30"/>
  <c r="H273" i="30"/>
  <c r="F273" i="30"/>
  <c r="I271" i="30"/>
  <c r="B270" i="30"/>
  <c r="J263" i="30"/>
  <c r="H263" i="30"/>
  <c r="F263" i="30"/>
  <c r="J262" i="30"/>
  <c r="H262" i="30"/>
  <c r="F262" i="30"/>
  <c r="J261" i="30"/>
  <c r="H261" i="30"/>
  <c r="F261" i="30"/>
  <c r="J260" i="30"/>
  <c r="H260" i="30"/>
  <c r="F260" i="30"/>
  <c r="J259" i="30"/>
  <c r="H259" i="30"/>
  <c r="F259" i="30"/>
  <c r="J258" i="30"/>
  <c r="H258" i="30"/>
  <c r="F258" i="30"/>
  <c r="J257" i="30"/>
  <c r="H257" i="30"/>
  <c r="F257" i="30"/>
  <c r="J256" i="30"/>
  <c r="H256" i="30"/>
  <c r="F256" i="30"/>
  <c r="L255" i="30"/>
  <c r="J255" i="30"/>
  <c r="H255" i="30"/>
  <c r="F255" i="30"/>
  <c r="L254" i="30"/>
  <c r="J254" i="30"/>
  <c r="H254" i="30"/>
  <c r="F254" i="30"/>
  <c r="L253" i="30"/>
  <c r="J253" i="30"/>
  <c r="H253" i="30"/>
  <c r="F253" i="30"/>
  <c r="L252" i="30"/>
  <c r="J252" i="30"/>
  <c r="H252" i="30"/>
  <c r="F252" i="30"/>
  <c r="L251" i="30"/>
  <c r="J251" i="30"/>
  <c r="H251" i="30"/>
  <c r="F251" i="30"/>
  <c r="L250" i="30"/>
  <c r="I249" i="30"/>
  <c r="G249" i="30" s="1"/>
  <c r="B248" i="30"/>
  <c r="J241" i="30"/>
  <c r="H241" i="30"/>
  <c r="F241" i="30"/>
  <c r="J240" i="30"/>
  <c r="H240" i="30"/>
  <c r="F240" i="30"/>
  <c r="J239" i="30"/>
  <c r="H239" i="30"/>
  <c r="F239" i="30"/>
  <c r="J238" i="30"/>
  <c r="H238" i="30"/>
  <c r="F238" i="30"/>
  <c r="J237" i="30"/>
  <c r="H237" i="30"/>
  <c r="F237" i="30"/>
  <c r="J236" i="30"/>
  <c r="H236" i="30"/>
  <c r="F236" i="30"/>
  <c r="J235" i="30"/>
  <c r="H235" i="30"/>
  <c r="F235" i="30"/>
  <c r="J234" i="30"/>
  <c r="H234" i="30"/>
  <c r="F234" i="30"/>
  <c r="L233" i="30"/>
  <c r="J233" i="30"/>
  <c r="H233" i="30"/>
  <c r="F233" i="30"/>
  <c r="L232" i="30"/>
  <c r="J232" i="30"/>
  <c r="H232" i="30"/>
  <c r="F232" i="30"/>
  <c r="L231" i="30"/>
  <c r="J231" i="30"/>
  <c r="H231" i="30"/>
  <c r="F231" i="30"/>
  <c r="L230" i="30"/>
  <c r="J230" i="30"/>
  <c r="H230" i="30"/>
  <c r="F230" i="30"/>
  <c r="L229" i="30"/>
  <c r="J229" i="30"/>
  <c r="H229" i="30"/>
  <c r="F229" i="30"/>
  <c r="I227" i="30"/>
  <c r="L228" i="30" s="1"/>
  <c r="G227" i="30"/>
  <c r="E227" i="30"/>
  <c r="H228" i="30" s="1"/>
  <c r="B226" i="30"/>
  <c r="J219" i="30"/>
  <c r="H219" i="30"/>
  <c r="F219" i="30"/>
  <c r="J218" i="30"/>
  <c r="H218" i="30"/>
  <c r="F218" i="30"/>
  <c r="J217" i="30"/>
  <c r="H217" i="30"/>
  <c r="F217" i="30"/>
  <c r="J216" i="30"/>
  <c r="H216" i="30"/>
  <c r="F216" i="30"/>
  <c r="J215" i="30"/>
  <c r="H215" i="30"/>
  <c r="F215" i="30"/>
  <c r="J214" i="30"/>
  <c r="H214" i="30"/>
  <c r="F214" i="30"/>
  <c r="J213" i="30"/>
  <c r="H213" i="30"/>
  <c r="F213" i="30"/>
  <c r="J212" i="30"/>
  <c r="H212" i="30"/>
  <c r="F212" i="30"/>
  <c r="L211" i="30"/>
  <c r="J211" i="30"/>
  <c r="H211" i="30"/>
  <c r="F211" i="30"/>
  <c r="L210" i="30"/>
  <c r="J210" i="30"/>
  <c r="H210" i="30"/>
  <c r="F210" i="30"/>
  <c r="L209" i="30"/>
  <c r="J209" i="30"/>
  <c r="H209" i="30"/>
  <c r="F209" i="30"/>
  <c r="L208" i="30"/>
  <c r="J208" i="30"/>
  <c r="H208" i="30"/>
  <c r="F208" i="30"/>
  <c r="L207" i="30"/>
  <c r="J207" i="30"/>
  <c r="H207" i="30"/>
  <c r="F207" i="30"/>
  <c r="I205" i="30"/>
  <c r="G205" i="30" s="1"/>
  <c r="B204" i="30"/>
  <c r="J197" i="30"/>
  <c r="H197" i="30"/>
  <c r="F197" i="30"/>
  <c r="J196" i="30"/>
  <c r="H196" i="30"/>
  <c r="F196" i="30"/>
  <c r="J195" i="30"/>
  <c r="H195" i="30"/>
  <c r="F195" i="30"/>
  <c r="J194" i="30"/>
  <c r="H194" i="30"/>
  <c r="F194" i="30"/>
  <c r="J193" i="30"/>
  <c r="H193" i="30"/>
  <c r="F193" i="30"/>
  <c r="J192" i="30"/>
  <c r="H192" i="30"/>
  <c r="F192" i="30"/>
  <c r="J191" i="30"/>
  <c r="H191" i="30"/>
  <c r="F191" i="30"/>
  <c r="J190" i="30"/>
  <c r="H190" i="30"/>
  <c r="F190" i="30"/>
  <c r="L189" i="30"/>
  <c r="J189" i="30"/>
  <c r="H189" i="30"/>
  <c r="F189" i="30"/>
  <c r="L188" i="30"/>
  <c r="J188" i="30"/>
  <c r="H188" i="30"/>
  <c r="F188" i="30"/>
  <c r="L187" i="30"/>
  <c r="J187" i="30"/>
  <c r="H187" i="30"/>
  <c r="F187" i="30"/>
  <c r="L186" i="30"/>
  <c r="J186" i="30"/>
  <c r="H186" i="30"/>
  <c r="F186" i="30"/>
  <c r="L185" i="30"/>
  <c r="J185" i="30"/>
  <c r="H185" i="30"/>
  <c r="F185" i="30"/>
  <c r="L184" i="30"/>
  <c r="I183" i="30"/>
  <c r="J184" i="30" s="1"/>
  <c r="G183" i="30"/>
  <c r="E183" i="30" s="1"/>
  <c r="B182" i="30"/>
  <c r="J175" i="30"/>
  <c r="H175" i="30"/>
  <c r="F175" i="30"/>
  <c r="J174" i="30"/>
  <c r="H174" i="30"/>
  <c r="F174" i="30"/>
  <c r="J173" i="30"/>
  <c r="H173" i="30"/>
  <c r="F173" i="30"/>
  <c r="J172" i="30"/>
  <c r="H172" i="30"/>
  <c r="F172" i="30"/>
  <c r="J171" i="30"/>
  <c r="H171" i="30"/>
  <c r="F171" i="30"/>
  <c r="J170" i="30"/>
  <c r="H170" i="30"/>
  <c r="F170" i="30"/>
  <c r="J169" i="30"/>
  <c r="H169" i="30"/>
  <c r="F169" i="30"/>
  <c r="J168" i="30"/>
  <c r="H168" i="30"/>
  <c r="F168" i="30"/>
  <c r="L167" i="30"/>
  <c r="J167" i="30"/>
  <c r="H167" i="30"/>
  <c r="F167" i="30"/>
  <c r="L166" i="30"/>
  <c r="J166" i="30"/>
  <c r="H166" i="30"/>
  <c r="F166" i="30"/>
  <c r="L165" i="30"/>
  <c r="J165" i="30"/>
  <c r="H165" i="30"/>
  <c r="F165" i="30"/>
  <c r="L164" i="30"/>
  <c r="J164" i="30"/>
  <c r="H164" i="30"/>
  <c r="F164" i="30"/>
  <c r="L163" i="30"/>
  <c r="J163" i="30"/>
  <c r="H163" i="30"/>
  <c r="F163" i="30"/>
  <c r="I161" i="30"/>
  <c r="L162" i="30" s="1"/>
  <c r="B160" i="30"/>
  <c r="J153" i="30"/>
  <c r="H153" i="30"/>
  <c r="F153" i="30"/>
  <c r="J152" i="30"/>
  <c r="H152" i="30"/>
  <c r="F152" i="30"/>
  <c r="J151" i="30"/>
  <c r="H151" i="30"/>
  <c r="F151" i="30"/>
  <c r="J150" i="30"/>
  <c r="H150" i="30"/>
  <c r="F150" i="30"/>
  <c r="J149" i="30"/>
  <c r="H149" i="30"/>
  <c r="F149" i="30"/>
  <c r="J148" i="30"/>
  <c r="H148" i="30"/>
  <c r="F148" i="30"/>
  <c r="J147" i="30"/>
  <c r="H147" i="30"/>
  <c r="F147" i="30"/>
  <c r="J146" i="30"/>
  <c r="H146" i="30"/>
  <c r="F146" i="30"/>
  <c r="L145" i="30"/>
  <c r="J145" i="30"/>
  <c r="H145" i="30"/>
  <c r="F145" i="30"/>
  <c r="L144" i="30"/>
  <c r="J144" i="30"/>
  <c r="H144" i="30"/>
  <c r="F144" i="30"/>
  <c r="L143" i="30"/>
  <c r="J143" i="30"/>
  <c r="H143" i="30"/>
  <c r="F143" i="30"/>
  <c r="L142" i="30"/>
  <c r="J142" i="30"/>
  <c r="H142" i="30"/>
  <c r="F142" i="30"/>
  <c r="L141" i="30"/>
  <c r="J141" i="30"/>
  <c r="H141" i="30"/>
  <c r="F141" i="30"/>
  <c r="L140" i="30"/>
  <c r="J140" i="30"/>
  <c r="I139" i="30"/>
  <c r="G139" i="30"/>
  <c r="E139" i="30" s="1"/>
  <c r="B138" i="30"/>
  <c r="J131" i="30"/>
  <c r="H131" i="30"/>
  <c r="F131" i="30"/>
  <c r="J130" i="30"/>
  <c r="H130" i="30"/>
  <c r="F130" i="30"/>
  <c r="J129" i="30"/>
  <c r="H129" i="30"/>
  <c r="F129" i="30"/>
  <c r="J128" i="30"/>
  <c r="H128" i="30"/>
  <c r="F128" i="30"/>
  <c r="J127" i="30"/>
  <c r="H127" i="30"/>
  <c r="F127" i="30"/>
  <c r="J126" i="30"/>
  <c r="H126" i="30"/>
  <c r="F126" i="30"/>
  <c r="J125" i="30"/>
  <c r="H125" i="30"/>
  <c r="F125" i="30"/>
  <c r="J124" i="30"/>
  <c r="H124" i="30"/>
  <c r="F124" i="30"/>
  <c r="L123" i="30"/>
  <c r="J123" i="30"/>
  <c r="H123" i="30"/>
  <c r="F123" i="30"/>
  <c r="L122" i="30"/>
  <c r="J122" i="30"/>
  <c r="H122" i="30"/>
  <c r="F122" i="30"/>
  <c r="L121" i="30"/>
  <c r="J121" i="30"/>
  <c r="H121" i="30"/>
  <c r="F121" i="30"/>
  <c r="L120" i="30"/>
  <c r="J120" i="30"/>
  <c r="H120" i="30"/>
  <c r="F120" i="30"/>
  <c r="L119" i="30"/>
  <c r="J119" i="30"/>
  <c r="H119" i="30"/>
  <c r="F119" i="30"/>
  <c r="L118" i="30"/>
  <c r="J118" i="30"/>
  <c r="I117" i="30"/>
  <c r="G117" i="30"/>
  <c r="E117" i="30"/>
  <c r="B116" i="30"/>
  <c r="J109" i="30"/>
  <c r="H109" i="30"/>
  <c r="F109" i="30"/>
  <c r="J108" i="30"/>
  <c r="H108" i="30"/>
  <c r="F108" i="30"/>
  <c r="J107" i="30"/>
  <c r="H107" i="30"/>
  <c r="F107" i="30"/>
  <c r="J106" i="30"/>
  <c r="H106" i="30"/>
  <c r="F106" i="30"/>
  <c r="J105" i="30"/>
  <c r="H105" i="30"/>
  <c r="F105" i="30"/>
  <c r="J104" i="30"/>
  <c r="H104" i="30"/>
  <c r="F104" i="30"/>
  <c r="J103" i="30"/>
  <c r="H103" i="30"/>
  <c r="F103" i="30"/>
  <c r="J102" i="30"/>
  <c r="H102" i="30"/>
  <c r="F102" i="30"/>
  <c r="L101" i="30"/>
  <c r="J101" i="30"/>
  <c r="H101" i="30"/>
  <c r="F101" i="30"/>
  <c r="L100" i="30"/>
  <c r="J100" i="30"/>
  <c r="H100" i="30"/>
  <c r="F100" i="30"/>
  <c r="L99" i="30"/>
  <c r="J99" i="30"/>
  <c r="H99" i="30"/>
  <c r="F99" i="30"/>
  <c r="L98" i="30"/>
  <c r="J98" i="30"/>
  <c r="H98" i="30"/>
  <c r="F98" i="30"/>
  <c r="L97" i="30"/>
  <c r="J97" i="30"/>
  <c r="H97" i="30"/>
  <c r="F97" i="30"/>
  <c r="L96" i="30"/>
  <c r="I95" i="30"/>
  <c r="G95" i="30"/>
  <c r="J96" i="30" s="1"/>
  <c r="J87" i="30"/>
  <c r="H87" i="30"/>
  <c r="F87" i="30"/>
  <c r="J86" i="30"/>
  <c r="H86" i="30"/>
  <c r="F86" i="30"/>
  <c r="J85" i="30"/>
  <c r="H85" i="30"/>
  <c r="F85" i="30"/>
  <c r="J84" i="30"/>
  <c r="H84" i="30"/>
  <c r="F84" i="30"/>
  <c r="J83" i="30"/>
  <c r="H83" i="30"/>
  <c r="F83" i="30"/>
  <c r="J82" i="30"/>
  <c r="H82" i="30"/>
  <c r="F82" i="30"/>
  <c r="J81" i="30"/>
  <c r="H81" i="30"/>
  <c r="F81" i="30"/>
  <c r="J80" i="30"/>
  <c r="H80" i="30"/>
  <c r="F80" i="30"/>
  <c r="L79" i="30"/>
  <c r="J79" i="30"/>
  <c r="H79" i="30"/>
  <c r="F79" i="30"/>
  <c r="L78" i="30"/>
  <c r="J78" i="30"/>
  <c r="H78" i="30"/>
  <c r="F78" i="30"/>
  <c r="L77" i="30"/>
  <c r="J77" i="30"/>
  <c r="H77" i="30"/>
  <c r="F77" i="30"/>
  <c r="L76" i="30"/>
  <c r="J76" i="30"/>
  <c r="H76" i="30"/>
  <c r="F76" i="30"/>
  <c r="L75" i="30"/>
  <c r="J75" i="30"/>
  <c r="H75" i="30"/>
  <c r="F75" i="30"/>
  <c r="L74" i="30"/>
  <c r="I73" i="30"/>
  <c r="G73" i="30" s="1"/>
  <c r="J65" i="30"/>
  <c r="H65" i="30"/>
  <c r="F65" i="30"/>
  <c r="J64" i="30"/>
  <c r="H64" i="30"/>
  <c r="F64" i="30"/>
  <c r="J63" i="30"/>
  <c r="H63" i="30"/>
  <c r="F63" i="30"/>
  <c r="J62" i="30"/>
  <c r="H62" i="30"/>
  <c r="F62" i="30"/>
  <c r="J61" i="30"/>
  <c r="H61" i="30"/>
  <c r="F61" i="30"/>
  <c r="J60" i="30"/>
  <c r="H60" i="30"/>
  <c r="F60" i="30"/>
  <c r="J59" i="30"/>
  <c r="H59" i="30"/>
  <c r="F59" i="30"/>
  <c r="J58" i="30"/>
  <c r="H58" i="30"/>
  <c r="F58" i="30"/>
  <c r="L57" i="30"/>
  <c r="J57" i="30"/>
  <c r="H57" i="30"/>
  <c r="F57" i="30"/>
  <c r="L56" i="30"/>
  <c r="J56" i="30"/>
  <c r="H56" i="30"/>
  <c r="F56" i="30"/>
  <c r="L55" i="30"/>
  <c r="J55" i="30"/>
  <c r="H55" i="30"/>
  <c r="F55" i="30"/>
  <c r="L54" i="30"/>
  <c r="J54" i="30"/>
  <c r="H54" i="30"/>
  <c r="F54" i="30"/>
  <c r="L53" i="30"/>
  <c r="J53" i="30"/>
  <c r="H53" i="30"/>
  <c r="F53" i="30"/>
  <c r="L52" i="30"/>
  <c r="J52" i="30"/>
  <c r="I51" i="30"/>
  <c r="G51" i="30"/>
  <c r="H52" i="30" s="1"/>
  <c r="E51" i="30"/>
  <c r="J43" i="30"/>
  <c r="H43" i="30"/>
  <c r="F43" i="30"/>
  <c r="J42" i="30"/>
  <c r="H42" i="30"/>
  <c r="F42" i="30"/>
  <c r="J41" i="30"/>
  <c r="H41" i="30"/>
  <c r="F41" i="30"/>
  <c r="J40" i="30"/>
  <c r="H40" i="30"/>
  <c r="F40" i="30"/>
  <c r="J39" i="30"/>
  <c r="H39" i="30"/>
  <c r="F39" i="30"/>
  <c r="J38" i="30"/>
  <c r="H38" i="30"/>
  <c r="F38" i="30"/>
  <c r="J37" i="30"/>
  <c r="H37" i="30"/>
  <c r="F37" i="30"/>
  <c r="J36" i="30"/>
  <c r="H36" i="30"/>
  <c r="F36" i="30"/>
  <c r="L35" i="30"/>
  <c r="J35" i="30"/>
  <c r="H35" i="30"/>
  <c r="F35" i="30"/>
  <c r="L34" i="30"/>
  <c r="J34" i="30"/>
  <c r="H34" i="30"/>
  <c r="F34" i="30"/>
  <c r="L33" i="30"/>
  <c r="J33" i="30"/>
  <c r="H33" i="30"/>
  <c r="F33" i="30"/>
  <c r="L32" i="30"/>
  <c r="J32" i="30"/>
  <c r="H32" i="30"/>
  <c r="F32" i="30"/>
  <c r="L31" i="30"/>
  <c r="J31" i="30"/>
  <c r="H31" i="30"/>
  <c r="F31" i="30"/>
  <c r="I29" i="30"/>
  <c r="L30" i="30" s="1"/>
  <c r="J21" i="30"/>
  <c r="H21" i="30"/>
  <c r="F21" i="30"/>
  <c r="J20" i="30"/>
  <c r="H20" i="30"/>
  <c r="F20" i="30"/>
  <c r="J19" i="30"/>
  <c r="H19" i="30"/>
  <c r="F19" i="30"/>
  <c r="J18" i="30"/>
  <c r="H18" i="30"/>
  <c r="F18" i="30"/>
  <c r="J17" i="30"/>
  <c r="H17" i="30"/>
  <c r="F17" i="30"/>
  <c r="J16" i="30"/>
  <c r="H16" i="30"/>
  <c r="F16" i="30"/>
  <c r="J15" i="30"/>
  <c r="H15" i="30"/>
  <c r="F15" i="30"/>
  <c r="J14" i="30"/>
  <c r="H14" i="30"/>
  <c r="F14" i="30"/>
  <c r="L13" i="30"/>
  <c r="J13" i="30"/>
  <c r="H13" i="30"/>
  <c r="F13" i="30"/>
  <c r="L12" i="30"/>
  <c r="J12" i="30"/>
  <c r="H12" i="30"/>
  <c r="F12" i="30"/>
  <c r="L11" i="30"/>
  <c r="J11" i="30"/>
  <c r="H11" i="30"/>
  <c r="F11" i="30"/>
  <c r="L10" i="30"/>
  <c r="J10" i="30"/>
  <c r="H10" i="30"/>
  <c r="F10" i="30"/>
  <c r="L9" i="30"/>
  <c r="J9" i="30"/>
  <c r="H9" i="30"/>
  <c r="F9" i="30"/>
  <c r="L8" i="30"/>
  <c r="J8" i="30"/>
  <c r="I7" i="30"/>
  <c r="G7" i="30"/>
  <c r="E7" i="30" s="1"/>
  <c r="H160" i="28"/>
  <c r="M160" i="28" s="1"/>
  <c r="G160" i="28"/>
  <c r="F160" i="28"/>
  <c r="E160" i="28"/>
  <c r="D160" i="28"/>
  <c r="C160" i="28"/>
  <c r="M159" i="28"/>
  <c r="L159" i="28"/>
  <c r="K159" i="28"/>
  <c r="J159" i="28"/>
  <c r="I159" i="28"/>
  <c r="M158" i="28"/>
  <c r="L158" i="28"/>
  <c r="K158" i="28"/>
  <c r="J158" i="28"/>
  <c r="I158" i="28"/>
  <c r="M157" i="28"/>
  <c r="L157" i="28"/>
  <c r="K157" i="28"/>
  <c r="J157" i="28"/>
  <c r="I157" i="28"/>
  <c r="M156" i="28"/>
  <c r="L156" i="28"/>
  <c r="K156" i="28"/>
  <c r="J156" i="28"/>
  <c r="I156" i="28"/>
  <c r="M155" i="28"/>
  <c r="L155" i="28"/>
  <c r="K155" i="28"/>
  <c r="J155" i="28"/>
  <c r="I155" i="28"/>
  <c r="M154" i="28"/>
  <c r="L154" i="28"/>
  <c r="K154" i="28"/>
  <c r="J154" i="28"/>
  <c r="I154" i="28"/>
  <c r="M153" i="28"/>
  <c r="L153" i="28"/>
  <c r="K153" i="28"/>
  <c r="J153" i="28"/>
  <c r="I153" i="28"/>
  <c r="M152" i="28"/>
  <c r="L152" i="28"/>
  <c r="K152" i="28"/>
  <c r="J152" i="28"/>
  <c r="I152" i="28"/>
  <c r="M151" i="28"/>
  <c r="L151" i="28"/>
  <c r="K151" i="28"/>
  <c r="J151" i="28"/>
  <c r="I151" i="28"/>
  <c r="M150" i="28"/>
  <c r="L150" i="28"/>
  <c r="K150" i="28"/>
  <c r="J150" i="28"/>
  <c r="I150" i="28"/>
  <c r="M149" i="28"/>
  <c r="L149" i="28"/>
  <c r="K149" i="28"/>
  <c r="J149" i="28"/>
  <c r="I149" i="28"/>
  <c r="M148" i="28"/>
  <c r="L148" i="28"/>
  <c r="K148" i="28"/>
  <c r="J148" i="28"/>
  <c r="I148" i="28"/>
  <c r="M146" i="28"/>
  <c r="L146" i="28"/>
  <c r="J146" i="28"/>
  <c r="H146" i="28"/>
  <c r="I146" i="28" s="1"/>
  <c r="G146" i="28"/>
  <c r="K146" i="28" s="1"/>
  <c r="F146" i="28"/>
  <c r="E146" i="28"/>
  <c r="D146" i="28"/>
  <c r="C146" i="28"/>
  <c r="M145" i="28"/>
  <c r="L145" i="28"/>
  <c r="K145" i="28"/>
  <c r="J145" i="28"/>
  <c r="I145" i="28"/>
  <c r="M144" i="28"/>
  <c r="L144" i="28"/>
  <c r="K144" i="28"/>
  <c r="J144" i="28"/>
  <c r="I144" i="28"/>
  <c r="M143" i="28"/>
  <c r="L143" i="28"/>
  <c r="K143" i="28"/>
  <c r="J143" i="28"/>
  <c r="I143" i="28"/>
  <c r="M142" i="28"/>
  <c r="L142" i="28"/>
  <c r="K142" i="28"/>
  <c r="J142" i="28"/>
  <c r="I142" i="28"/>
  <c r="M141" i="28"/>
  <c r="L141" i="28"/>
  <c r="K141" i="28"/>
  <c r="J141" i="28"/>
  <c r="I141" i="28"/>
  <c r="M140" i="28"/>
  <c r="L140" i="28"/>
  <c r="K140" i="28"/>
  <c r="J140" i="28"/>
  <c r="I140" i="28"/>
  <c r="M139" i="28"/>
  <c r="L139" i="28"/>
  <c r="K139" i="28"/>
  <c r="J139" i="28"/>
  <c r="I139" i="28"/>
  <c r="M138" i="28"/>
  <c r="L138" i="28"/>
  <c r="K138" i="28"/>
  <c r="J138" i="28"/>
  <c r="I138" i="28"/>
  <c r="M137" i="28"/>
  <c r="L137" i="28"/>
  <c r="K137" i="28"/>
  <c r="J137" i="28"/>
  <c r="I137" i="28"/>
  <c r="M136" i="28"/>
  <c r="L136" i="28"/>
  <c r="K136" i="28"/>
  <c r="J136" i="28"/>
  <c r="I136" i="28"/>
  <c r="M135" i="28"/>
  <c r="L135" i="28"/>
  <c r="K135" i="28"/>
  <c r="J135" i="28"/>
  <c r="I135" i="28"/>
  <c r="M134" i="28"/>
  <c r="L134" i="28"/>
  <c r="K134" i="28"/>
  <c r="J134" i="28"/>
  <c r="I134" i="28"/>
  <c r="M132" i="28"/>
  <c r="L132" i="28"/>
  <c r="J132" i="28"/>
  <c r="I132" i="28"/>
  <c r="H132" i="28"/>
  <c r="K132" i="28" s="1"/>
  <c r="G132" i="28"/>
  <c r="F132" i="28"/>
  <c r="E132" i="28"/>
  <c r="D132" i="28"/>
  <c r="C132" i="28"/>
  <c r="M131" i="28"/>
  <c r="L131" i="28"/>
  <c r="K131" i="28"/>
  <c r="J131" i="28"/>
  <c r="I131" i="28"/>
  <c r="M130" i="28"/>
  <c r="L130" i="28"/>
  <c r="K130" i="28"/>
  <c r="J130" i="28"/>
  <c r="I130" i="28"/>
  <c r="M129" i="28"/>
  <c r="L129" i="28"/>
  <c r="K129" i="28"/>
  <c r="J129" i="28"/>
  <c r="I129" i="28"/>
  <c r="M128" i="28"/>
  <c r="L128" i="28"/>
  <c r="K128" i="28"/>
  <c r="J128" i="28"/>
  <c r="I128" i="28"/>
  <c r="M127" i="28"/>
  <c r="L127" i="28"/>
  <c r="K127" i="28"/>
  <c r="J127" i="28"/>
  <c r="I127" i="28"/>
  <c r="M126" i="28"/>
  <c r="L126" i="28"/>
  <c r="K126" i="28"/>
  <c r="J126" i="28"/>
  <c r="I126" i="28"/>
  <c r="M125" i="28"/>
  <c r="L125" i="28"/>
  <c r="K125" i="28"/>
  <c r="J125" i="28"/>
  <c r="I125" i="28"/>
  <c r="M124" i="28"/>
  <c r="L124" i="28"/>
  <c r="K124" i="28"/>
  <c r="J124" i="28"/>
  <c r="I124" i="28"/>
  <c r="M123" i="28"/>
  <c r="L123" i="28"/>
  <c r="K123" i="28"/>
  <c r="J123" i="28"/>
  <c r="I123" i="28"/>
  <c r="M122" i="28"/>
  <c r="L122" i="28"/>
  <c r="K122" i="28"/>
  <c r="J122" i="28"/>
  <c r="I122" i="28"/>
  <c r="M121" i="28"/>
  <c r="L121" i="28"/>
  <c r="K121" i="28"/>
  <c r="J121" i="28"/>
  <c r="I121" i="28"/>
  <c r="M120" i="28"/>
  <c r="L120" i="28"/>
  <c r="K120" i="28"/>
  <c r="J120" i="28"/>
  <c r="I120" i="28"/>
  <c r="M118" i="28"/>
  <c r="I118" i="28"/>
  <c r="H118" i="28"/>
  <c r="K118" i="28" s="1"/>
  <c r="G118" i="28"/>
  <c r="F118" i="28"/>
  <c r="E118" i="28"/>
  <c r="L118" i="28" s="1"/>
  <c r="D118" i="28"/>
  <c r="C118" i="28"/>
  <c r="M117" i="28"/>
  <c r="L117" i="28"/>
  <c r="K117" i="28"/>
  <c r="J117" i="28"/>
  <c r="I117" i="28"/>
  <c r="M116" i="28"/>
  <c r="L116" i="28"/>
  <c r="K116" i="28"/>
  <c r="J116" i="28"/>
  <c r="I116" i="28"/>
  <c r="M115" i="28"/>
  <c r="L115" i="28"/>
  <c r="K115" i="28"/>
  <c r="J115" i="28"/>
  <c r="I115" i="28"/>
  <c r="M114" i="28"/>
  <c r="L114" i="28"/>
  <c r="K114" i="28"/>
  <c r="J114" i="28"/>
  <c r="I114" i="28"/>
  <c r="M113" i="28"/>
  <c r="L113" i="28"/>
  <c r="K113" i="28"/>
  <c r="J113" i="28"/>
  <c r="I113" i="28"/>
  <c r="M112" i="28"/>
  <c r="L112" i="28"/>
  <c r="K112" i="28"/>
  <c r="J112" i="28"/>
  <c r="I112" i="28"/>
  <c r="M111" i="28"/>
  <c r="L111" i="28"/>
  <c r="K111" i="28"/>
  <c r="J111" i="28"/>
  <c r="I111" i="28"/>
  <c r="M110" i="28"/>
  <c r="L110" i="28"/>
  <c r="K110" i="28"/>
  <c r="J110" i="28"/>
  <c r="I110" i="28"/>
  <c r="M109" i="28"/>
  <c r="L109" i="28"/>
  <c r="K109" i="28"/>
  <c r="J109" i="28"/>
  <c r="I109" i="28"/>
  <c r="M108" i="28"/>
  <c r="L108" i="28"/>
  <c r="K108" i="28"/>
  <c r="J108" i="28"/>
  <c r="I108" i="28"/>
  <c r="M107" i="28"/>
  <c r="L107" i="28"/>
  <c r="K107" i="28"/>
  <c r="J107" i="28"/>
  <c r="I107" i="28"/>
  <c r="M106" i="28"/>
  <c r="L106" i="28"/>
  <c r="K106" i="28"/>
  <c r="J106" i="28"/>
  <c r="I106" i="28"/>
  <c r="K104" i="28"/>
  <c r="H104" i="28"/>
  <c r="M104" i="28" s="1"/>
  <c r="G104" i="28"/>
  <c r="F104" i="28"/>
  <c r="E104" i="28"/>
  <c r="L104" i="28" s="1"/>
  <c r="D104" i="28"/>
  <c r="C104" i="28"/>
  <c r="M103" i="28"/>
  <c r="L103" i="28"/>
  <c r="K103" i="28"/>
  <c r="J103" i="28"/>
  <c r="I103" i="28"/>
  <c r="M102" i="28"/>
  <c r="L102" i="28"/>
  <c r="K102" i="28"/>
  <c r="J102" i="28"/>
  <c r="I102" i="28"/>
  <c r="M101" i="28"/>
  <c r="L101" i="28"/>
  <c r="K101" i="28"/>
  <c r="J101" i="28"/>
  <c r="I101" i="28"/>
  <c r="M100" i="28"/>
  <c r="L100" i="28"/>
  <c r="K100" i="28"/>
  <c r="J100" i="28"/>
  <c r="I100" i="28"/>
  <c r="M99" i="28"/>
  <c r="L99" i="28"/>
  <c r="K99" i="28"/>
  <c r="J99" i="28"/>
  <c r="I99" i="28"/>
  <c r="M98" i="28"/>
  <c r="L98" i="28"/>
  <c r="K98" i="28"/>
  <c r="J98" i="28"/>
  <c r="I98" i="28"/>
  <c r="M97" i="28"/>
  <c r="L97" i="28"/>
  <c r="K97" i="28"/>
  <c r="J97" i="28"/>
  <c r="I97" i="28"/>
  <c r="M96" i="28"/>
  <c r="L96" i="28"/>
  <c r="K96" i="28"/>
  <c r="J96" i="28"/>
  <c r="I96" i="28"/>
  <c r="M95" i="28"/>
  <c r="L95" i="28"/>
  <c r="K95" i="28"/>
  <c r="J95" i="28"/>
  <c r="I95" i="28"/>
  <c r="M94" i="28"/>
  <c r="L94" i="28"/>
  <c r="K94" i="28"/>
  <c r="J94" i="28"/>
  <c r="I94" i="28"/>
  <c r="M93" i="28"/>
  <c r="L93" i="28"/>
  <c r="K93" i="28"/>
  <c r="J93" i="28"/>
  <c r="I93" i="28"/>
  <c r="M92" i="28"/>
  <c r="L92" i="28"/>
  <c r="K92" i="28"/>
  <c r="J92" i="28"/>
  <c r="I92" i="28"/>
  <c r="K90" i="28"/>
  <c r="H90" i="28"/>
  <c r="M90" i="28" s="1"/>
  <c r="G90" i="28"/>
  <c r="F90" i="28"/>
  <c r="E90" i="28"/>
  <c r="D90" i="28"/>
  <c r="C90" i="28"/>
  <c r="M89" i="28"/>
  <c r="L89" i="28"/>
  <c r="K89" i="28"/>
  <c r="J89" i="28"/>
  <c r="I89" i="28"/>
  <c r="M88" i="28"/>
  <c r="L88" i="28"/>
  <c r="K88" i="28"/>
  <c r="J88" i="28"/>
  <c r="I88" i="28"/>
  <c r="M87" i="28"/>
  <c r="L87" i="28"/>
  <c r="K87" i="28"/>
  <c r="J87" i="28"/>
  <c r="I87" i="28"/>
  <c r="M86" i="28"/>
  <c r="L86" i="28"/>
  <c r="K86" i="28"/>
  <c r="J86" i="28"/>
  <c r="I86" i="28"/>
  <c r="M85" i="28"/>
  <c r="L85" i="28"/>
  <c r="K85" i="28"/>
  <c r="J85" i="28"/>
  <c r="I85" i="28"/>
  <c r="M84" i="28"/>
  <c r="L84" i="28"/>
  <c r="K84" i="28"/>
  <c r="J84" i="28"/>
  <c r="I84" i="28"/>
  <c r="M83" i="28"/>
  <c r="L83" i="28"/>
  <c r="K83" i="28"/>
  <c r="J83" i="28"/>
  <c r="I83" i="28"/>
  <c r="M82" i="28"/>
  <c r="L82" i="28"/>
  <c r="K82" i="28"/>
  <c r="J82" i="28"/>
  <c r="I82" i="28"/>
  <c r="M81" i="28"/>
  <c r="L81" i="28"/>
  <c r="K81" i="28"/>
  <c r="J81" i="28"/>
  <c r="I81" i="28"/>
  <c r="M80" i="28"/>
  <c r="L80" i="28"/>
  <c r="K80" i="28"/>
  <c r="J80" i="28"/>
  <c r="I80" i="28"/>
  <c r="M79" i="28"/>
  <c r="L79" i="28"/>
  <c r="K79" i="28"/>
  <c r="J79" i="28"/>
  <c r="I79" i="28"/>
  <c r="M78" i="28"/>
  <c r="L78" i="28"/>
  <c r="K78" i="28"/>
  <c r="J78" i="28"/>
  <c r="I78" i="28"/>
  <c r="M76" i="28"/>
  <c r="H76" i="28"/>
  <c r="L76" i="28" s="1"/>
  <c r="G76" i="28"/>
  <c r="F76" i="28"/>
  <c r="E76" i="28"/>
  <c r="D76" i="28"/>
  <c r="C76" i="28"/>
  <c r="M75" i="28"/>
  <c r="L75" i="28"/>
  <c r="K75" i="28"/>
  <c r="J75" i="28"/>
  <c r="I75" i="28"/>
  <c r="M74" i="28"/>
  <c r="L74" i="28"/>
  <c r="K74" i="28"/>
  <c r="J74" i="28"/>
  <c r="I74" i="28"/>
  <c r="M73" i="28"/>
  <c r="L73" i="28"/>
  <c r="K73" i="28"/>
  <c r="J73" i="28"/>
  <c r="I73" i="28"/>
  <c r="M72" i="28"/>
  <c r="L72" i="28"/>
  <c r="K72" i="28"/>
  <c r="J72" i="28"/>
  <c r="I72" i="28"/>
  <c r="M71" i="28"/>
  <c r="L71" i="28"/>
  <c r="K71" i="28"/>
  <c r="J71" i="28"/>
  <c r="I71" i="28"/>
  <c r="M70" i="28"/>
  <c r="L70" i="28"/>
  <c r="K70" i="28"/>
  <c r="J70" i="28"/>
  <c r="I70" i="28"/>
  <c r="M69" i="28"/>
  <c r="L69" i="28"/>
  <c r="K69" i="28"/>
  <c r="J69" i="28"/>
  <c r="I69" i="28"/>
  <c r="M68" i="28"/>
  <c r="L68" i="28"/>
  <c r="K68" i="28"/>
  <c r="J68" i="28"/>
  <c r="I68" i="28"/>
  <c r="M67" i="28"/>
  <c r="L67" i="28"/>
  <c r="K67" i="28"/>
  <c r="J67" i="28"/>
  <c r="I67" i="28"/>
  <c r="M66" i="28"/>
  <c r="L66" i="28"/>
  <c r="K66" i="28"/>
  <c r="J66" i="28"/>
  <c r="I66" i="28"/>
  <c r="M65" i="28"/>
  <c r="L65" i="28"/>
  <c r="K65" i="28"/>
  <c r="J65" i="28"/>
  <c r="I65" i="28"/>
  <c r="M64" i="28"/>
  <c r="L64" i="28"/>
  <c r="K64" i="28"/>
  <c r="J64" i="28"/>
  <c r="I64" i="28"/>
  <c r="H62" i="28"/>
  <c r="M62" i="28" s="1"/>
  <c r="G62" i="28"/>
  <c r="F62" i="28"/>
  <c r="E62" i="28"/>
  <c r="D62" i="28"/>
  <c r="C62" i="28"/>
  <c r="M61" i="28"/>
  <c r="L61" i="28"/>
  <c r="K61" i="28"/>
  <c r="J61" i="28"/>
  <c r="I61" i="28"/>
  <c r="M60" i="28"/>
  <c r="L60" i="28"/>
  <c r="K60" i="28"/>
  <c r="J60" i="28"/>
  <c r="I60" i="28"/>
  <c r="M59" i="28"/>
  <c r="L59" i="28"/>
  <c r="K59" i="28"/>
  <c r="J59" i="28"/>
  <c r="I59" i="28"/>
  <c r="M58" i="28"/>
  <c r="L58" i="28"/>
  <c r="K58" i="28"/>
  <c r="J58" i="28"/>
  <c r="I58" i="28"/>
  <c r="M57" i="28"/>
  <c r="L57" i="28"/>
  <c r="K57" i="28"/>
  <c r="J57" i="28"/>
  <c r="I57" i="28"/>
  <c r="M56" i="28"/>
  <c r="L56" i="28"/>
  <c r="K56" i="28"/>
  <c r="J56" i="28"/>
  <c r="I56" i="28"/>
  <c r="M55" i="28"/>
  <c r="L55" i="28"/>
  <c r="K55" i="28"/>
  <c r="J55" i="28"/>
  <c r="I55" i="28"/>
  <c r="M54" i="28"/>
  <c r="L54" i="28"/>
  <c r="K54" i="28"/>
  <c r="J54" i="28"/>
  <c r="I54" i="28"/>
  <c r="M53" i="28"/>
  <c r="L53" i="28"/>
  <c r="K53" i="28"/>
  <c r="J53" i="28"/>
  <c r="I53" i="28"/>
  <c r="M52" i="28"/>
  <c r="L52" i="28"/>
  <c r="K52" i="28"/>
  <c r="J52" i="28"/>
  <c r="I52" i="28"/>
  <c r="M51" i="28"/>
  <c r="L51" i="28"/>
  <c r="K51" i="28"/>
  <c r="J51" i="28"/>
  <c r="I51" i="28"/>
  <c r="M50" i="28"/>
  <c r="L50" i="28"/>
  <c r="K50" i="28"/>
  <c r="J50" i="28"/>
  <c r="I50" i="28"/>
  <c r="I48" i="28"/>
  <c r="H48" i="28"/>
  <c r="M48" i="28" s="1"/>
  <c r="G48" i="28"/>
  <c r="F48" i="28"/>
  <c r="E48" i="28"/>
  <c r="D48" i="28"/>
  <c r="C48" i="28"/>
  <c r="M47" i="28"/>
  <c r="L47" i="28"/>
  <c r="K47" i="28"/>
  <c r="J47" i="28"/>
  <c r="I47" i="28"/>
  <c r="M46" i="28"/>
  <c r="L46" i="28"/>
  <c r="K46" i="28"/>
  <c r="J46" i="28"/>
  <c r="I46" i="28"/>
  <c r="M45" i="28"/>
  <c r="L45" i="28"/>
  <c r="K45" i="28"/>
  <c r="J45" i="28"/>
  <c r="I45" i="28"/>
  <c r="M44" i="28"/>
  <c r="L44" i="28"/>
  <c r="K44" i="28"/>
  <c r="J44" i="28"/>
  <c r="I44" i="28"/>
  <c r="M43" i="28"/>
  <c r="L43" i="28"/>
  <c r="K43" i="28"/>
  <c r="J43" i="28"/>
  <c r="I43" i="28"/>
  <c r="M42" i="28"/>
  <c r="L42" i="28"/>
  <c r="K42" i="28"/>
  <c r="J42" i="28"/>
  <c r="I42" i="28"/>
  <c r="M41" i="28"/>
  <c r="L41" i="28"/>
  <c r="K41" i="28"/>
  <c r="J41" i="28"/>
  <c r="I41" i="28"/>
  <c r="M40" i="28"/>
  <c r="L40" i="28"/>
  <c r="K40" i="28"/>
  <c r="J40" i="28"/>
  <c r="I40" i="28"/>
  <c r="M39" i="28"/>
  <c r="L39" i="28"/>
  <c r="K39" i="28"/>
  <c r="J39" i="28"/>
  <c r="I39" i="28"/>
  <c r="M38" i="28"/>
  <c r="L38" i="28"/>
  <c r="K38" i="28"/>
  <c r="J38" i="28"/>
  <c r="I38" i="28"/>
  <c r="M37" i="28"/>
  <c r="L37" i="28"/>
  <c r="K37" i="28"/>
  <c r="J37" i="28"/>
  <c r="I37" i="28"/>
  <c r="M36" i="28"/>
  <c r="L36" i="28"/>
  <c r="K36" i="28"/>
  <c r="J36" i="28"/>
  <c r="I36" i="28"/>
  <c r="M34" i="28"/>
  <c r="J34" i="28"/>
  <c r="H34" i="28"/>
  <c r="G34" i="28"/>
  <c r="K34" i="28" s="1"/>
  <c r="F34" i="28"/>
  <c r="E34" i="28"/>
  <c r="L34" i="28" s="1"/>
  <c r="D34" i="28"/>
  <c r="C34" i="28"/>
  <c r="M33" i="28"/>
  <c r="L33" i="28"/>
  <c r="K33" i="28"/>
  <c r="J33" i="28"/>
  <c r="I33" i="28"/>
  <c r="M32" i="28"/>
  <c r="L32" i="28"/>
  <c r="K32" i="28"/>
  <c r="J32" i="28"/>
  <c r="I32" i="28"/>
  <c r="M31" i="28"/>
  <c r="L31" i="28"/>
  <c r="K31" i="28"/>
  <c r="J31" i="28"/>
  <c r="I31" i="28"/>
  <c r="M30" i="28"/>
  <c r="L30" i="28"/>
  <c r="K30" i="28"/>
  <c r="J30" i="28"/>
  <c r="I30" i="28"/>
  <c r="M29" i="28"/>
  <c r="L29" i="28"/>
  <c r="K29" i="28"/>
  <c r="J29" i="28"/>
  <c r="I29" i="28"/>
  <c r="M28" i="28"/>
  <c r="L28" i="28"/>
  <c r="K28" i="28"/>
  <c r="J28" i="28"/>
  <c r="I28" i="28"/>
  <c r="M27" i="28"/>
  <c r="L27" i="28"/>
  <c r="K27" i="28"/>
  <c r="J27" i="28"/>
  <c r="I27" i="28"/>
  <c r="M26" i="28"/>
  <c r="L26" i="28"/>
  <c r="K26" i="28"/>
  <c r="J26" i="28"/>
  <c r="I26" i="28"/>
  <c r="M25" i="28"/>
  <c r="L25" i="28"/>
  <c r="K25" i="28"/>
  <c r="J25" i="28"/>
  <c r="I25" i="28"/>
  <c r="M24" i="28"/>
  <c r="L24" i="28"/>
  <c r="K24" i="28"/>
  <c r="J24" i="28"/>
  <c r="I24" i="28"/>
  <c r="M23" i="28"/>
  <c r="L23" i="28"/>
  <c r="K23" i="28"/>
  <c r="J23" i="28"/>
  <c r="I23" i="28"/>
  <c r="M22" i="28"/>
  <c r="L22" i="28"/>
  <c r="K22" i="28"/>
  <c r="J22" i="28"/>
  <c r="I22" i="28"/>
  <c r="M20" i="28"/>
  <c r="L20" i="28"/>
  <c r="K20" i="28"/>
  <c r="J20" i="28"/>
  <c r="I20" i="28"/>
  <c r="H20" i="28"/>
  <c r="G20" i="28"/>
  <c r="F20" i="28"/>
  <c r="E20" i="28"/>
  <c r="D20" i="28"/>
  <c r="C20" i="28"/>
  <c r="M19" i="28"/>
  <c r="L19" i="28"/>
  <c r="K19" i="28"/>
  <c r="J19" i="28"/>
  <c r="I19" i="28"/>
  <c r="M18" i="28"/>
  <c r="L18" i="28"/>
  <c r="K18" i="28"/>
  <c r="J18" i="28"/>
  <c r="I18" i="28"/>
  <c r="M17" i="28"/>
  <c r="L17" i="28"/>
  <c r="K17" i="28"/>
  <c r="J17" i="28"/>
  <c r="I17" i="28"/>
  <c r="M16" i="28"/>
  <c r="L16" i="28"/>
  <c r="K16" i="28"/>
  <c r="J16" i="28"/>
  <c r="I16" i="28"/>
  <c r="M15" i="28"/>
  <c r="L15" i="28"/>
  <c r="K15" i="28"/>
  <c r="J15" i="28"/>
  <c r="I15" i="28"/>
  <c r="M14" i="28"/>
  <c r="L14" i="28"/>
  <c r="K14" i="28"/>
  <c r="J14" i="28"/>
  <c r="I14" i="28"/>
  <c r="M13" i="28"/>
  <c r="L13" i="28"/>
  <c r="K13" i="28"/>
  <c r="J13" i="28"/>
  <c r="I13" i="28"/>
  <c r="M12" i="28"/>
  <c r="L12" i="28"/>
  <c r="K12" i="28"/>
  <c r="J12" i="28"/>
  <c r="I12" i="28"/>
  <c r="M11" i="28"/>
  <c r="L11" i="28"/>
  <c r="K11" i="28"/>
  <c r="J11" i="28"/>
  <c r="I11" i="28"/>
  <c r="M10" i="28"/>
  <c r="L10" i="28"/>
  <c r="K10" i="28"/>
  <c r="J10" i="28"/>
  <c r="I10" i="28"/>
  <c r="M9" i="28"/>
  <c r="L9" i="28"/>
  <c r="K9" i="28"/>
  <c r="J9" i="28"/>
  <c r="I9" i="28"/>
  <c r="M8" i="28"/>
  <c r="L8" i="28"/>
  <c r="K8" i="28"/>
  <c r="J8" i="28"/>
  <c r="I8" i="28"/>
  <c r="M6" i="28"/>
  <c r="L6" i="28"/>
  <c r="K6" i="28"/>
  <c r="J6" i="28"/>
  <c r="I6" i="28"/>
  <c r="B4" i="28"/>
  <c r="H160" i="27"/>
  <c r="K160" i="27" s="1"/>
  <c r="G160" i="27"/>
  <c r="I160" i="27" s="1"/>
  <c r="F160" i="27"/>
  <c r="E160" i="27"/>
  <c r="D160" i="27"/>
  <c r="C160" i="27"/>
  <c r="K159" i="27"/>
  <c r="J159" i="27"/>
  <c r="I159" i="27"/>
  <c r="K158" i="27"/>
  <c r="J158" i="27"/>
  <c r="I158" i="27"/>
  <c r="K157" i="27"/>
  <c r="J157" i="27"/>
  <c r="I157" i="27"/>
  <c r="K156" i="27"/>
  <c r="J156" i="27"/>
  <c r="I156" i="27"/>
  <c r="K155" i="27"/>
  <c r="J155" i="27"/>
  <c r="I155" i="27"/>
  <c r="K154" i="27"/>
  <c r="J154" i="27"/>
  <c r="I154" i="27"/>
  <c r="K153" i="27"/>
  <c r="J153" i="27"/>
  <c r="I153" i="27"/>
  <c r="K152" i="27"/>
  <c r="J152" i="27"/>
  <c r="I152" i="27"/>
  <c r="K151" i="27"/>
  <c r="J151" i="27"/>
  <c r="I151" i="27"/>
  <c r="K150" i="27"/>
  <c r="J150" i="27"/>
  <c r="I150" i="27"/>
  <c r="K149" i="27"/>
  <c r="J149" i="27"/>
  <c r="I149" i="27"/>
  <c r="K148" i="27"/>
  <c r="J148" i="27"/>
  <c r="I148" i="27"/>
  <c r="K146" i="27"/>
  <c r="J146" i="27"/>
  <c r="I146" i="27"/>
  <c r="H146" i="27"/>
  <c r="G146" i="27"/>
  <c r="F146" i="27"/>
  <c r="E146" i="27"/>
  <c r="D146" i="27"/>
  <c r="C146" i="27"/>
  <c r="K145" i="27"/>
  <c r="J145" i="27"/>
  <c r="I145" i="27"/>
  <c r="K144" i="27"/>
  <c r="J144" i="27"/>
  <c r="I144" i="27"/>
  <c r="K143" i="27"/>
  <c r="J143" i="27"/>
  <c r="I143" i="27"/>
  <c r="K142" i="27"/>
  <c r="J142" i="27"/>
  <c r="I142" i="27"/>
  <c r="K141" i="27"/>
  <c r="J141" i="27"/>
  <c r="I141" i="27"/>
  <c r="K140" i="27"/>
  <c r="J140" i="27"/>
  <c r="I140" i="27"/>
  <c r="K139" i="27"/>
  <c r="J139" i="27"/>
  <c r="I139" i="27"/>
  <c r="K138" i="27"/>
  <c r="J138" i="27"/>
  <c r="I138" i="27"/>
  <c r="K137" i="27"/>
  <c r="J137" i="27"/>
  <c r="I137" i="27"/>
  <c r="K136" i="27"/>
  <c r="J136" i="27"/>
  <c r="I136" i="27"/>
  <c r="K135" i="27"/>
  <c r="J135" i="27"/>
  <c r="I135" i="27"/>
  <c r="K134" i="27"/>
  <c r="J134" i="27"/>
  <c r="I134" i="27"/>
  <c r="K132" i="27"/>
  <c r="H132" i="27"/>
  <c r="J132" i="27" s="1"/>
  <c r="G132" i="27"/>
  <c r="I132" i="27" s="1"/>
  <c r="F132" i="27"/>
  <c r="E132" i="27"/>
  <c r="D132" i="27"/>
  <c r="C132" i="27"/>
  <c r="K131" i="27"/>
  <c r="J131" i="27"/>
  <c r="I131" i="27"/>
  <c r="K130" i="27"/>
  <c r="J130" i="27"/>
  <c r="I130" i="27"/>
  <c r="K129" i="27"/>
  <c r="J129" i="27"/>
  <c r="I129" i="27"/>
  <c r="K128" i="27"/>
  <c r="J128" i="27"/>
  <c r="I128" i="27"/>
  <c r="K127" i="27"/>
  <c r="J127" i="27"/>
  <c r="I127" i="27"/>
  <c r="K126" i="27"/>
  <c r="J126" i="27"/>
  <c r="I126" i="27"/>
  <c r="K125" i="27"/>
  <c r="J125" i="27"/>
  <c r="I125" i="27"/>
  <c r="K124" i="27"/>
  <c r="J124" i="27"/>
  <c r="I124" i="27"/>
  <c r="K123" i="27"/>
  <c r="J123" i="27"/>
  <c r="I123" i="27"/>
  <c r="K122" i="27"/>
  <c r="J122" i="27"/>
  <c r="I122" i="27"/>
  <c r="K121" i="27"/>
  <c r="J121" i="27"/>
  <c r="I121" i="27"/>
  <c r="K120" i="27"/>
  <c r="J120" i="27"/>
  <c r="I120" i="27"/>
  <c r="H118" i="27"/>
  <c r="K118" i="27" s="1"/>
  <c r="G118" i="27"/>
  <c r="F118" i="27"/>
  <c r="E118" i="27"/>
  <c r="D118" i="27"/>
  <c r="C118" i="27"/>
  <c r="K117" i="27"/>
  <c r="J117" i="27"/>
  <c r="I117" i="27"/>
  <c r="K116" i="27"/>
  <c r="J116" i="27"/>
  <c r="I116" i="27"/>
  <c r="K115" i="27"/>
  <c r="J115" i="27"/>
  <c r="I115" i="27"/>
  <c r="K114" i="27"/>
  <c r="J114" i="27"/>
  <c r="I114" i="27"/>
  <c r="K113" i="27"/>
  <c r="J113" i="27"/>
  <c r="I113" i="27"/>
  <c r="K112" i="27"/>
  <c r="J112" i="27"/>
  <c r="I112" i="27"/>
  <c r="K111" i="27"/>
  <c r="J111" i="27"/>
  <c r="I111" i="27"/>
  <c r="K110" i="27"/>
  <c r="J110" i="27"/>
  <c r="I110" i="27"/>
  <c r="K109" i="27"/>
  <c r="J109" i="27"/>
  <c r="I109" i="27"/>
  <c r="K108" i="27"/>
  <c r="J108" i="27"/>
  <c r="I108" i="27"/>
  <c r="K107" i="27"/>
  <c r="J107" i="27"/>
  <c r="I107" i="27"/>
  <c r="K106" i="27"/>
  <c r="J106" i="27"/>
  <c r="I106" i="27"/>
  <c r="H104" i="27"/>
  <c r="K104" i="27" s="1"/>
  <c r="G104" i="27"/>
  <c r="F104" i="27"/>
  <c r="E104" i="27"/>
  <c r="D104" i="27"/>
  <c r="C104" i="27"/>
  <c r="K103" i="27"/>
  <c r="J103" i="27"/>
  <c r="I103" i="27"/>
  <c r="K102" i="27"/>
  <c r="J102" i="27"/>
  <c r="I102" i="27"/>
  <c r="K101" i="27"/>
  <c r="J101" i="27"/>
  <c r="I101" i="27"/>
  <c r="K100" i="27"/>
  <c r="J100" i="27"/>
  <c r="I100" i="27"/>
  <c r="K99" i="27"/>
  <c r="J99" i="27"/>
  <c r="I99" i="27"/>
  <c r="K98" i="27"/>
  <c r="J98" i="27"/>
  <c r="I98" i="27"/>
  <c r="K97" i="27"/>
  <c r="J97" i="27"/>
  <c r="I97" i="27"/>
  <c r="K96" i="27"/>
  <c r="J96" i="27"/>
  <c r="I96" i="27"/>
  <c r="K95" i="27"/>
  <c r="J95" i="27"/>
  <c r="I95" i="27"/>
  <c r="K94" i="27"/>
  <c r="J94" i="27"/>
  <c r="I94" i="27"/>
  <c r="K93" i="27"/>
  <c r="J93" i="27"/>
  <c r="I93" i="27"/>
  <c r="K92" i="27"/>
  <c r="J92" i="27"/>
  <c r="I92" i="27"/>
  <c r="K90" i="27"/>
  <c r="J90" i="27"/>
  <c r="H90" i="27"/>
  <c r="I90" i="27" s="1"/>
  <c r="G90" i="27"/>
  <c r="F90" i="27"/>
  <c r="E90" i="27"/>
  <c r="D90" i="27"/>
  <c r="C90" i="27"/>
  <c r="K89" i="27"/>
  <c r="J89" i="27"/>
  <c r="I89" i="27"/>
  <c r="K88" i="27"/>
  <c r="J88" i="27"/>
  <c r="I88" i="27"/>
  <c r="K87" i="27"/>
  <c r="J87" i="27"/>
  <c r="I87" i="27"/>
  <c r="K86" i="27"/>
  <c r="J86" i="27"/>
  <c r="I86" i="27"/>
  <c r="K85" i="27"/>
  <c r="J85" i="27"/>
  <c r="I85" i="27"/>
  <c r="K84" i="27"/>
  <c r="J84" i="27"/>
  <c r="I84" i="27"/>
  <c r="K83" i="27"/>
  <c r="J83" i="27"/>
  <c r="I83" i="27"/>
  <c r="K82" i="27"/>
  <c r="J82" i="27"/>
  <c r="I82" i="27"/>
  <c r="K81" i="27"/>
  <c r="J81" i="27"/>
  <c r="I81" i="27"/>
  <c r="K80" i="27"/>
  <c r="J80" i="27"/>
  <c r="I80" i="27"/>
  <c r="K79" i="27"/>
  <c r="J79" i="27"/>
  <c r="I79" i="27"/>
  <c r="K78" i="27"/>
  <c r="J78" i="27"/>
  <c r="I78" i="27"/>
  <c r="K76" i="27"/>
  <c r="H76" i="27"/>
  <c r="J76" i="27" s="1"/>
  <c r="G76" i="27"/>
  <c r="F76" i="27"/>
  <c r="E76" i="27"/>
  <c r="D76" i="27"/>
  <c r="C76" i="27"/>
  <c r="K75" i="27"/>
  <c r="J75" i="27"/>
  <c r="I75" i="27"/>
  <c r="K74" i="27"/>
  <c r="J74" i="27"/>
  <c r="I74" i="27"/>
  <c r="K73" i="27"/>
  <c r="J73" i="27"/>
  <c r="I73" i="27"/>
  <c r="K72" i="27"/>
  <c r="J72" i="27"/>
  <c r="I72" i="27"/>
  <c r="K71" i="27"/>
  <c r="J71" i="27"/>
  <c r="I71" i="27"/>
  <c r="K70" i="27"/>
  <c r="J70" i="27"/>
  <c r="I70" i="27"/>
  <c r="K69" i="27"/>
  <c r="J69" i="27"/>
  <c r="I69" i="27"/>
  <c r="K68" i="27"/>
  <c r="J68" i="27"/>
  <c r="I68" i="27"/>
  <c r="K67" i="27"/>
  <c r="J67" i="27"/>
  <c r="I67" i="27"/>
  <c r="K66" i="27"/>
  <c r="J66" i="27"/>
  <c r="I66" i="27"/>
  <c r="K65" i="27"/>
  <c r="J65" i="27"/>
  <c r="I65" i="27"/>
  <c r="K64" i="27"/>
  <c r="J64" i="27"/>
  <c r="I64" i="27"/>
  <c r="H62" i="27"/>
  <c r="K62" i="27" s="1"/>
  <c r="G62" i="27"/>
  <c r="F62" i="27"/>
  <c r="E62" i="27"/>
  <c r="D62" i="27"/>
  <c r="C62" i="27"/>
  <c r="K61" i="27"/>
  <c r="J61" i="27"/>
  <c r="I61" i="27"/>
  <c r="K60" i="27"/>
  <c r="J60" i="27"/>
  <c r="I60" i="27"/>
  <c r="K59" i="27"/>
  <c r="J59" i="27"/>
  <c r="I59" i="27"/>
  <c r="K58" i="27"/>
  <c r="J58" i="27"/>
  <c r="I58" i="27"/>
  <c r="K57" i="27"/>
  <c r="J57" i="27"/>
  <c r="I57" i="27"/>
  <c r="K56" i="27"/>
  <c r="J56" i="27"/>
  <c r="I56" i="27"/>
  <c r="K55" i="27"/>
  <c r="J55" i="27"/>
  <c r="I55" i="27"/>
  <c r="K54" i="27"/>
  <c r="J54" i="27"/>
  <c r="I54" i="27"/>
  <c r="K53" i="27"/>
  <c r="J53" i="27"/>
  <c r="I53" i="27"/>
  <c r="K52" i="27"/>
  <c r="J52" i="27"/>
  <c r="I52" i="27"/>
  <c r="K51" i="27"/>
  <c r="J51" i="27"/>
  <c r="I51" i="27"/>
  <c r="K50" i="27"/>
  <c r="J50" i="27"/>
  <c r="I50" i="27"/>
  <c r="H48" i="27"/>
  <c r="K48" i="27" s="1"/>
  <c r="G48" i="27"/>
  <c r="F48" i="27"/>
  <c r="E48" i="27"/>
  <c r="D48" i="27"/>
  <c r="C48" i="27"/>
  <c r="K47" i="27"/>
  <c r="J47" i="27"/>
  <c r="I47" i="27"/>
  <c r="K46" i="27"/>
  <c r="J46" i="27"/>
  <c r="I46" i="27"/>
  <c r="K45" i="27"/>
  <c r="J45" i="27"/>
  <c r="I45" i="27"/>
  <c r="K44" i="27"/>
  <c r="J44" i="27"/>
  <c r="I44" i="27"/>
  <c r="K43" i="27"/>
  <c r="J43" i="27"/>
  <c r="I43" i="27"/>
  <c r="K42" i="27"/>
  <c r="J42" i="27"/>
  <c r="I42" i="27"/>
  <c r="K41" i="27"/>
  <c r="J41" i="27"/>
  <c r="I41" i="27"/>
  <c r="K40" i="27"/>
  <c r="J40" i="27"/>
  <c r="I40" i="27"/>
  <c r="K39" i="27"/>
  <c r="J39" i="27"/>
  <c r="I39" i="27"/>
  <c r="K38" i="27"/>
  <c r="J38" i="27"/>
  <c r="I38" i="27"/>
  <c r="K37" i="27"/>
  <c r="J37" i="27"/>
  <c r="I37" i="27"/>
  <c r="K36" i="27"/>
  <c r="J36" i="27"/>
  <c r="I36" i="27"/>
  <c r="K34" i="27"/>
  <c r="J34" i="27"/>
  <c r="H34" i="27"/>
  <c r="I34" i="27" s="1"/>
  <c r="G34" i="27"/>
  <c r="F34" i="27"/>
  <c r="E34" i="27"/>
  <c r="D34" i="27"/>
  <c r="C34" i="27"/>
  <c r="K33" i="27"/>
  <c r="J33" i="27"/>
  <c r="I33" i="27"/>
  <c r="K32" i="27"/>
  <c r="J32" i="27"/>
  <c r="I32" i="27"/>
  <c r="K31" i="27"/>
  <c r="J31" i="27"/>
  <c r="I31" i="27"/>
  <c r="K30" i="27"/>
  <c r="J30" i="27"/>
  <c r="I30" i="27"/>
  <c r="K29" i="27"/>
  <c r="J29" i="27"/>
  <c r="I29" i="27"/>
  <c r="K28" i="27"/>
  <c r="J28" i="27"/>
  <c r="I28" i="27"/>
  <c r="K27" i="27"/>
  <c r="J27" i="27"/>
  <c r="I27" i="27"/>
  <c r="K26" i="27"/>
  <c r="J26" i="27"/>
  <c r="I26" i="27"/>
  <c r="K25" i="27"/>
  <c r="J25" i="27"/>
  <c r="I25" i="27"/>
  <c r="K24" i="27"/>
  <c r="J24" i="27"/>
  <c r="I24" i="27"/>
  <c r="K23" i="27"/>
  <c r="J23" i="27"/>
  <c r="I23" i="27"/>
  <c r="K22" i="27"/>
  <c r="J22" i="27"/>
  <c r="I22" i="27"/>
  <c r="K20" i="27"/>
  <c r="H20" i="27"/>
  <c r="G20" i="27"/>
  <c r="J20" i="27" s="1"/>
  <c r="F20" i="27"/>
  <c r="E20" i="27"/>
  <c r="D20" i="27"/>
  <c r="C20" i="27"/>
  <c r="K19" i="27"/>
  <c r="J19" i="27"/>
  <c r="I19" i="27"/>
  <c r="K18" i="27"/>
  <c r="J18" i="27"/>
  <c r="I18" i="27"/>
  <c r="K17" i="27"/>
  <c r="J17" i="27"/>
  <c r="I17" i="27"/>
  <c r="K16" i="27"/>
  <c r="J16" i="27"/>
  <c r="I16" i="27"/>
  <c r="K15" i="27"/>
  <c r="J15" i="27"/>
  <c r="I15" i="27"/>
  <c r="K14" i="27"/>
  <c r="J14" i="27"/>
  <c r="I14" i="27"/>
  <c r="K13" i="27"/>
  <c r="J13" i="27"/>
  <c r="I13" i="27"/>
  <c r="K12" i="27"/>
  <c r="J12" i="27"/>
  <c r="I12" i="27"/>
  <c r="K11" i="27"/>
  <c r="J11" i="27"/>
  <c r="I11" i="27"/>
  <c r="K10" i="27"/>
  <c r="J10" i="27"/>
  <c r="I10" i="27"/>
  <c r="K9" i="27"/>
  <c r="J9" i="27"/>
  <c r="I9" i="27"/>
  <c r="K8" i="27"/>
  <c r="J8" i="27"/>
  <c r="I8" i="27"/>
  <c r="K6" i="27"/>
  <c r="J6" i="27"/>
  <c r="I6" i="27"/>
  <c r="B3" i="27"/>
  <c r="H160" i="26"/>
  <c r="K160" i="26" s="1"/>
  <c r="G160" i="26"/>
  <c r="J160" i="26" s="1"/>
  <c r="F160" i="26"/>
  <c r="E160" i="26"/>
  <c r="D160" i="26"/>
  <c r="C160" i="26"/>
  <c r="K159" i="26"/>
  <c r="J159" i="26"/>
  <c r="I159" i="26"/>
  <c r="K158" i="26"/>
  <c r="J158" i="26"/>
  <c r="I158" i="26"/>
  <c r="K157" i="26"/>
  <c r="J157" i="26"/>
  <c r="I157" i="26"/>
  <c r="K156" i="26"/>
  <c r="J156" i="26"/>
  <c r="I156" i="26"/>
  <c r="K155" i="26"/>
  <c r="J155" i="26"/>
  <c r="I155" i="26"/>
  <c r="K154" i="26"/>
  <c r="J154" i="26"/>
  <c r="I154" i="26"/>
  <c r="K153" i="26"/>
  <c r="J153" i="26"/>
  <c r="I153" i="26"/>
  <c r="K152" i="26"/>
  <c r="J152" i="26"/>
  <c r="I152" i="26"/>
  <c r="K151" i="26"/>
  <c r="J151" i="26"/>
  <c r="I151" i="26"/>
  <c r="K150" i="26"/>
  <c r="J150" i="26"/>
  <c r="I150" i="26"/>
  <c r="K149" i="26"/>
  <c r="J149" i="26"/>
  <c r="I149" i="26"/>
  <c r="K148" i="26"/>
  <c r="J148" i="26"/>
  <c r="I148" i="26"/>
  <c r="K146" i="26"/>
  <c r="J146" i="26"/>
  <c r="I146" i="26"/>
  <c r="H146" i="26"/>
  <c r="G146" i="26"/>
  <c r="F146" i="26"/>
  <c r="E146" i="26"/>
  <c r="D146" i="26"/>
  <c r="C146" i="26"/>
  <c r="K145" i="26"/>
  <c r="J145" i="26"/>
  <c r="I145" i="26"/>
  <c r="K144" i="26"/>
  <c r="J144" i="26"/>
  <c r="I144" i="26"/>
  <c r="K143" i="26"/>
  <c r="J143" i="26"/>
  <c r="I143" i="26"/>
  <c r="K142" i="26"/>
  <c r="J142" i="26"/>
  <c r="I142" i="26"/>
  <c r="K141" i="26"/>
  <c r="J141" i="26"/>
  <c r="I141" i="26"/>
  <c r="K140" i="26"/>
  <c r="J140" i="26"/>
  <c r="I140" i="26"/>
  <c r="K139" i="26"/>
  <c r="J139" i="26"/>
  <c r="I139" i="26"/>
  <c r="K138" i="26"/>
  <c r="J138" i="26"/>
  <c r="I138" i="26"/>
  <c r="K137" i="26"/>
  <c r="J137" i="26"/>
  <c r="I137" i="26"/>
  <c r="K136" i="26"/>
  <c r="J136" i="26"/>
  <c r="I136" i="26"/>
  <c r="K135" i="26"/>
  <c r="J135" i="26"/>
  <c r="I135" i="26"/>
  <c r="K134" i="26"/>
  <c r="J134" i="26"/>
  <c r="I134" i="26"/>
  <c r="J132" i="26"/>
  <c r="I132" i="26"/>
  <c r="H132" i="26"/>
  <c r="K132" i="26" s="1"/>
  <c r="G132" i="26"/>
  <c r="F132" i="26"/>
  <c r="E132" i="26"/>
  <c r="D132" i="26"/>
  <c r="C132" i="26"/>
  <c r="K131" i="26"/>
  <c r="J131" i="26"/>
  <c r="I131" i="26"/>
  <c r="K130" i="26"/>
  <c r="J130" i="26"/>
  <c r="I130" i="26"/>
  <c r="K129" i="26"/>
  <c r="J129" i="26"/>
  <c r="I129" i="26"/>
  <c r="K128" i="26"/>
  <c r="J128" i="26"/>
  <c r="I128" i="26"/>
  <c r="K127" i="26"/>
  <c r="J127" i="26"/>
  <c r="I127" i="26"/>
  <c r="K126" i="26"/>
  <c r="J126" i="26"/>
  <c r="I126" i="26"/>
  <c r="K125" i="26"/>
  <c r="J125" i="26"/>
  <c r="I125" i="26"/>
  <c r="K124" i="26"/>
  <c r="J124" i="26"/>
  <c r="I124" i="26"/>
  <c r="K123" i="26"/>
  <c r="J123" i="26"/>
  <c r="I123" i="26"/>
  <c r="K122" i="26"/>
  <c r="J122" i="26"/>
  <c r="I122" i="26"/>
  <c r="K121" i="26"/>
  <c r="J121" i="26"/>
  <c r="I121" i="26"/>
  <c r="K120" i="26"/>
  <c r="J120" i="26"/>
  <c r="I120" i="26"/>
  <c r="K118" i="26"/>
  <c r="H118" i="26"/>
  <c r="I118" i="26" s="1"/>
  <c r="G118" i="26"/>
  <c r="J118" i="26" s="1"/>
  <c r="F118" i="26"/>
  <c r="E118" i="26"/>
  <c r="D118" i="26"/>
  <c r="C118" i="26"/>
  <c r="K117" i="26"/>
  <c r="J117" i="26"/>
  <c r="I117" i="26"/>
  <c r="K116" i="26"/>
  <c r="J116" i="26"/>
  <c r="I116" i="26"/>
  <c r="K115" i="26"/>
  <c r="J115" i="26"/>
  <c r="I115" i="26"/>
  <c r="K114" i="26"/>
  <c r="J114" i="26"/>
  <c r="I114" i="26"/>
  <c r="K113" i="26"/>
  <c r="J113" i="26"/>
  <c r="I113" i="26"/>
  <c r="K112" i="26"/>
  <c r="J112" i="26"/>
  <c r="I112" i="26"/>
  <c r="K111" i="26"/>
  <c r="J111" i="26"/>
  <c r="I111" i="26"/>
  <c r="K110" i="26"/>
  <c r="J110" i="26"/>
  <c r="I110" i="26"/>
  <c r="K109" i="26"/>
  <c r="J109" i="26"/>
  <c r="I109" i="26"/>
  <c r="K108" i="26"/>
  <c r="J108" i="26"/>
  <c r="I108" i="26"/>
  <c r="K107" i="26"/>
  <c r="J107" i="26"/>
  <c r="I107" i="26"/>
  <c r="K106" i="26"/>
  <c r="J106" i="26"/>
  <c r="I106" i="26"/>
  <c r="H104" i="26"/>
  <c r="K104" i="26" s="1"/>
  <c r="G104" i="26"/>
  <c r="J104" i="26" s="1"/>
  <c r="F104" i="26"/>
  <c r="E104" i="26"/>
  <c r="D104" i="26"/>
  <c r="C104" i="26"/>
  <c r="K103" i="26"/>
  <c r="J103" i="26"/>
  <c r="I103" i="26"/>
  <c r="K102" i="26"/>
  <c r="J102" i="26"/>
  <c r="I102" i="26"/>
  <c r="K101" i="26"/>
  <c r="J101" i="26"/>
  <c r="I101" i="26"/>
  <c r="K100" i="26"/>
  <c r="J100" i="26"/>
  <c r="I100" i="26"/>
  <c r="K99" i="26"/>
  <c r="J99" i="26"/>
  <c r="I99" i="26"/>
  <c r="K98" i="26"/>
  <c r="J98" i="26"/>
  <c r="I98" i="26"/>
  <c r="K97" i="26"/>
  <c r="J97" i="26"/>
  <c r="I97" i="26"/>
  <c r="K96" i="26"/>
  <c r="J96" i="26"/>
  <c r="I96" i="26"/>
  <c r="K95" i="26"/>
  <c r="J95" i="26"/>
  <c r="I95" i="26"/>
  <c r="K94" i="26"/>
  <c r="J94" i="26"/>
  <c r="I94" i="26"/>
  <c r="K93" i="26"/>
  <c r="J93" i="26"/>
  <c r="I93" i="26"/>
  <c r="K92" i="26"/>
  <c r="J92" i="26"/>
  <c r="I92" i="26"/>
  <c r="K90" i="26"/>
  <c r="J90" i="26"/>
  <c r="I90" i="26"/>
  <c r="H90" i="26"/>
  <c r="G90" i="26"/>
  <c r="F90" i="26"/>
  <c r="E90" i="26"/>
  <c r="D90" i="26"/>
  <c r="C90" i="26"/>
  <c r="K89" i="26"/>
  <c r="J89" i="26"/>
  <c r="I89" i="26"/>
  <c r="K88" i="26"/>
  <c r="J88" i="26"/>
  <c r="I88" i="26"/>
  <c r="K87" i="26"/>
  <c r="J87" i="26"/>
  <c r="I87" i="26"/>
  <c r="K86" i="26"/>
  <c r="J86" i="26"/>
  <c r="I86" i="26"/>
  <c r="K85" i="26"/>
  <c r="J85" i="26"/>
  <c r="I85" i="26"/>
  <c r="K84" i="26"/>
  <c r="J84" i="26"/>
  <c r="I84" i="26"/>
  <c r="K83" i="26"/>
  <c r="J83" i="26"/>
  <c r="I83" i="26"/>
  <c r="K82" i="26"/>
  <c r="J82" i="26"/>
  <c r="I82" i="26"/>
  <c r="K81" i="26"/>
  <c r="J81" i="26"/>
  <c r="I81" i="26"/>
  <c r="K80" i="26"/>
  <c r="J80" i="26"/>
  <c r="I80" i="26"/>
  <c r="K79" i="26"/>
  <c r="J79" i="26"/>
  <c r="I79" i="26"/>
  <c r="K78" i="26"/>
  <c r="J78" i="26"/>
  <c r="I78" i="26"/>
  <c r="J76" i="26"/>
  <c r="I76" i="26"/>
  <c r="H76" i="26"/>
  <c r="K76" i="26" s="1"/>
  <c r="G76" i="26"/>
  <c r="F76" i="26"/>
  <c r="E76" i="26"/>
  <c r="D76" i="26"/>
  <c r="C76" i="26"/>
  <c r="K75" i="26"/>
  <c r="J75" i="26"/>
  <c r="I75" i="26"/>
  <c r="K74" i="26"/>
  <c r="J74" i="26"/>
  <c r="I74" i="26"/>
  <c r="K73" i="26"/>
  <c r="J73" i="26"/>
  <c r="I73" i="26"/>
  <c r="K72" i="26"/>
  <c r="J72" i="26"/>
  <c r="I72" i="26"/>
  <c r="K71" i="26"/>
  <c r="J71" i="26"/>
  <c r="I71" i="26"/>
  <c r="K70" i="26"/>
  <c r="J70" i="26"/>
  <c r="I70" i="26"/>
  <c r="K69" i="26"/>
  <c r="J69" i="26"/>
  <c r="I69" i="26"/>
  <c r="K68" i="26"/>
  <c r="J68" i="26"/>
  <c r="I68" i="26"/>
  <c r="K67" i="26"/>
  <c r="J67" i="26"/>
  <c r="I67" i="26"/>
  <c r="K66" i="26"/>
  <c r="J66" i="26"/>
  <c r="I66" i="26"/>
  <c r="K65" i="26"/>
  <c r="J65" i="26"/>
  <c r="I65" i="26"/>
  <c r="K64" i="26"/>
  <c r="J64" i="26"/>
  <c r="I64" i="26"/>
  <c r="K62" i="26"/>
  <c r="H62" i="26"/>
  <c r="I62" i="26" s="1"/>
  <c r="G62" i="26"/>
  <c r="J62" i="26" s="1"/>
  <c r="F62" i="26"/>
  <c r="E62" i="26"/>
  <c r="D62" i="26"/>
  <c r="C62" i="26"/>
  <c r="K61" i="26"/>
  <c r="J61" i="26"/>
  <c r="I61" i="26"/>
  <c r="K60" i="26"/>
  <c r="J60" i="26"/>
  <c r="I60" i="26"/>
  <c r="K59" i="26"/>
  <c r="J59" i="26"/>
  <c r="I59" i="26"/>
  <c r="K58" i="26"/>
  <c r="J58" i="26"/>
  <c r="I58" i="26"/>
  <c r="K57" i="26"/>
  <c r="J57" i="26"/>
  <c r="I57" i="26"/>
  <c r="K56" i="26"/>
  <c r="J56" i="26"/>
  <c r="I56" i="26"/>
  <c r="K55" i="26"/>
  <c r="J55" i="26"/>
  <c r="I55" i="26"/>
  <c r="K54" i="26"/>
  <c r="J54" i="26"/>
  <c r="I54" i="26"/>
  <c r="K53" i="26"/>
  <c r="J53" i="26"/>
  <c r="I53" i="26"/>
  <c r="K52" i="26"/>
  <c r="J52" i="26"/>
  <c r="I52" i="26"/>
  <c r="K51" i="26"/>
  <c r="J51" i="26"/>
  <c r="I51" i="26"/>
  <c r="K50" i="26"/>
  <c r="J50" i="26"/>
  <c r="I50" i="26"/>
  <c r="H48" i="26"/>
  <c r="K48" i="26" s="1"/>
  <c r="G48" i="26"/>
  <c r="J48" i="26" s="1"/>
  <c r="F48" i="26"/>
  <c r="E48" i="26"/>
  <c r="D48" i="26"/>
  <c r="C48" i="26"/>
  <c r="K47" i="26"/>
  <c r="J47" i="26"/>
  <c r="I47" i="26"/>
  <c r="K46" i="26"/>
  <c r="J46" i="26"/>
  <c r="I46" i="26"/>
  <c r="K45" i="26"/>
  <c r="J45" i="26"/>
  <c r="I45" i="26"/>
  <c r="K44" i="26"/>
  <c r="J44" i="26"/>
  <c r="I44" i="26"/>
  <c r="K43" i="26"/>
  <c r="J43" i="26"/>
  <c r="I43" i="26"/>
  <c r="K42" i="26"/>
  <c r="J42" i="26"/>
  <c r="I42" i="26"/>
  <c r="K41" i="26"/>
  <c r="J41" i="26"/>
  <c r="I41" i="26"/>
  <c r="K40" i="26"/>
  <c r="J40" i="26"/>
  <c r="I40" i="26"/>
  <c r="K39" i="26"/>
  <c r="J39" i="26"/>
  <c r="I39" i="26"/>
  <c r="K38" i="26"/>
  <c r="J38" i="26"/>
  <c r="I38" i="26"/>
  <c r="K37" i="26"/>
  <c r="J37" i="26"/>
  <c r="I37" i="26"/>
  <c r="K36" i="26"/>
  <c r="J36" i="26"/>
  <c r="I36" i="26"/>
  <c r="K34" i="26"/>
  <c r="J34" i="26"/>
  <c r="H34" i="26"/>
  <c r="I34" i="26" s="1"/>
  <c r="G34" i="26"/>
  <c r="F34" i="26"/>
  <c r="E34" i="26"/>
  <c r="D34" i="26"/>
  <c r="C34" i="26"/>
  <c r="K33" i="26"/>
  <c r="J33" i="26"/>
  <c r="I33" i="26"/>
  <c r="K32" i="26"/>
  <c r="J32" i="26"/>
  <c r="I32" i="26"/>
  <c r="K31" i="26"/>
  <c r="J31" i="26"/>
  <c r="I31" i="26"/>
  <c r="K30" i="26"/>
  <c r="J30" i="26"/>
  <c r="I30" i="26"/>
  <c r="K29" i="26"/>
  <c r="J29" i="26"/>
  <c r="I29" i="26"/>
  <c r="K28" i="26"/>
  <c r="J28" i="26"/>
  <c r="I28" i="26"/>
  <c r="K27" i="26"/>
  <c r="J27" i="26"/>
  <c r="I27" i="26"/>
  <c r="K26" i="26"/>
  <c r="J26" i="26"/>
  <c r="I26" i="26"/>
  <c r="K25" i="26"/>
  <c r="J25" i="26"/>
  <c r="I25" i="26"/>
  <c r="K24" i="26"/>
  <c r="J24" i="26"/>
  <c r="I24" i="26"/>
  <c r="K23" i="26"/>
  <c r="J23" i="26"/>
  <c r="I23" i="26"/>
  <c r="K22" i="26"/>
  <c r="J22" i="26"/>
  <c r="I22" i="26"/>
  <c r="J20" i="26"/>
  <c r="I20" i="26"/>
  <c r="H20" i="26"/>
  <c r="K20" i="26" s="1"/>
  <c r="G20" i="26"/>
  <c r="F20" i="26"/>
  <c r="E20" i="26"/>
  <c r="D20" i="26"/>
  <c r="C20" i="26"/>
  <c r="K19" i="26"/>
  <c r="J19" i="26"/>
  <c r="I19" i="26"/>
  <c r="K18" i="26"/>
  <c r="J18" i="26"/>
  <c r="I18" i="26"/>
  <c r="K17" i="26"/>
  <c r="J17" i="26"/>
  <c r="I17" i="26"/>
  <c r="K16" i="26"/>
  <c r="J16" i="26"/>
  <c r="I16" i="26"/>
  <c r="K15" i="26"/>
  <c r="J15" i="26"/>
  <c r="I15" i="26"/>
  <c r="K14" i="26"/>
  <c r="J14" i="26"/>
  <c r="I14" i="26"/>
  <c r="K13" i="26"/>
  <c r="J13" i="26"/>
  <c r="I13" i="26"/>
  <c r="K12" i="26"/>
  <c r="J12" i="26"/>
  <c r="I12" i="26"/>
  <c r="K11" i="26"/>
  <c r="J11" i="26"/>
  <c r="I11" i="26"/>
  <c r="K10" i="26"/>
  <c r="J10" i="26"/>
  <c r="I10" i="26"/>
  <c r="K9" i="26"/>
  <c r="J9" i="26"/>
  <c r="I9" i="26"/>
  <c r="K8" i="26"/>
  <c r="J8" i="26"/>
  <c r="I8" i="26"/>
  <c r="K6" i="26"/>
  <c r="J6" i="26"/>
  <c r="I6" i="26"/>
  <c r="B4" i="26"/>
  <c r="K161" i="22"/>
  <c r="J161" i="22"/>
  <c r="I161" i="22"/>
  <c r="L161" i="22" s="1"/>
  <c r="H161" i="22"/>
  <c r="G161" i="22"/>
  <c r="F161" i="22"/>
  <c r="E161" i="22"/>
  <c r="D161" i="22"/>
  <c r="C161" i="22"/>
  <c r="L160" i="22"/>
  <c r="K160" i="22"/>
  <c r="J160" i="22"/>
  <c r="L159" i="22"/>
  <c r="K159" i="22"/>
  <c r="J159" i="22"/>
  <c r="L158" i="22"/>
  <c r="K158" i="22"/>
  <c r="J158" i="22"/>
  <c r="L157" i="22"/>
  <c r="K157" i="22"/>
  <c r="J157" i="22"/>
  <c r="L156" i="22"/>
  <c r="K156" i="22"/>
  <c r="J156" i="22"/>
  <c r="L155" i="22"/>
  <c r="K155" i="22"/>
  <c r="J155" i="22"/>
  <c r="L154" i="22"/>
  <c r="K154" i="22"/>
  <c r="J154" i="22"/>
  <c r="L153" i="22"/>
  <c r="K153" i="22"/>
  <c r="J153" i="22"/>
  <c r="L152" i="22"/>
  <c r="K152" i="22"/>
  <c r="J152" i="22"/>
  <c r="L151" i="22"/>
  <c r="K151" i="22"/>
  <c r="J151" i="22"/>
  <c r="L150" i="22"/>
  <c r="K150" i="22"/>
  <c r="J150" i="22"/>
  <c r="L149" i="22"/>
  <c r="K149" i="22"/>
  <c r="J149" i="22"/>
  <c r="J147" i="22"/>
  <c r="I147" i="22"/>
  <c r="L147" i="22" s="1"/>
  <c r="H147" i="22"/>
  <c r="G147" i="22"/>
  <c r="F147" i="22"/>
  <c r="E147" i="22"/>
  <c r="D147" i="22"/>
  <c r="C147" i="22"/>
  <c r="L146" i="22"/>
  <c r="K146" i="22"/>
  <c r="J146" i="22"/>
  <c r="L145" i="22"/>
  <c r="K145" i="22"/>
  <c r="J145" i="22"/>
  <c r="L144" i="22"/>
  <c r="K144" i="22"/>
  <c r="J144" i="22"/>
  <c r="L143" i="22"/>
  <c r="K143" i="22"/>
  <c r="J143" i="22"/>
  <c r="L142" i="22"/>
  <c r="K142" i="22"/>
  <c r="J142" i="22"/>
  <c r="L141" i="22"/>
  <c r="K141" i="22"/>
  <c r="J141" i="22"/>
  <c r="L140" i="22"/>
  <c r="K140" i="22"/>
  <c r="J140" i="22"/>
  <c r="L139" i="22"/>
  <c r="K139" i="22"/>
  <c r="J139" i="22"/>
  <c r="L138" i="22"/>
  <c r="K138" i="22"/>
  <c r="J138" i="22"/>
  <c r="L137" i="22"/>
  <c r="K137" i="22"/>
  <c r="J137" i="22"/>
  <c r="L136" i="22"/>
  <c r="K136" i="22"/>
  <c r="J136" i="22"/>
  <c r="L135" i="22"/>
  <c r="K135" i="22"/>
  <c r="J135" i="22"/>
  <c r="L133" i="22"/>
  <c r="K133" i="22"/>
  <c r="I133" i="22"/>
  <c r="H133" i="22"/>
  <c r="J133" i="22" s="1"/>
  <c r="G133" i="22"/>
  <c r="F133" i="22"/>
  <c r="E133" i="22"/>
  <c r="D133" i="22"/>
  <c r="C133" i="22"/>
  <c r="L132" i="22"/>
  <c r="K132" i="22"/>
  <c r="J132" i="22"/>
  <c r="L131" i="22"/>
  <c r="K131" i="22"/>
  <c r="J131" i="22"/>
  <c r="L130" i="22"/>
  <c r="K130" i="22"/>
  <c r="J130" i="22"/>
  <c r="L129" i="22"/>
  <c r="K129" i="22"/>
  <c r="J129" i="22"/>
  <c r="L128" i="22"/>
  <c r="K128" i="22"/>
  <c r="J128" i="22"/>
  <c r="L127" i="22"/>
  <c r="K127" i="22"/>
  <c r="J127" i="22"/>
  <c r="L126" i="22"/>
  <c r="K126" i="22"/>
  <c r="J126" i="22"/>
  <c r="L125" i="22"/>
  <c r="K125" i="22"/>
  <c r="J125" i="22"/>
  <c r="L124" i="22"/>
  <c r="K124" i="22"/>
  <c r="J124" i="22"/>
  <c r="L123" i="22"/>
  <c r="K123" i="22"/>
  <c r="J123" i="22"/>
  <c r="L122" i="22"/>
  <c r="K122" i="22"/>
  <c r="J122" i="22"/>
  <c r="L121" i="22"/>
  <c r="K121" i="22"/>
  <c r="J121" i="22"/>
  <c r="I119" i="22"/>
  <c r="L119" i="22" s="1"/>
  <c r="H119" i="22"/>
  <c r="G119" i="22"/>
  <c r="F119" i="22"/>
  <c r="E119" i="22"/>
  <c r="D119" i="22"/>
  <c r="C119" i="22"/>
  <c r="L118" i="22"/>
  <c r="K118" i="22"/>
  <c r="J118" i="22"/>
  <c r="L117" i="22"/>
  <c r="K117" i="22"/>
  <c r="J117" i="22"/>
  <c r="L116" i="22"/>
  <c r="K116" i="22"/>
  <c r="J116" i="22"/>
  <c r="L115" i="22"/>
  <c r="K115" i="22"/>
  <c r="J115" i="22"/>
  <c r="L114" i="22"/>
  <c r="K114" i="22"/>
  <c r="J114" i="22"/>
  <c r="L113" i="22"/>
  <c r="K113" i="22"/>
  <c r="J113" i="22"/>
  <c r="L112" i="22"/>
  <c r="K112" i="22"/>
  <c r="J112" i="22"/>
  <c r="L111" i="22"/>
  <c r="K111" i="22"/>
  <c r="J111" i="22"/>
  <c r="L110" i="22"/>
  <c r="K110" i="22"/>
  <c r="J110" i="22"/>
  <c r="L109" i="22"/>
  <c r="K109" i="22"/>
  <c r="J109" i="22"/>
  <c r="L108" i="22"/>
  <c r="K108" i="22"/>
  <c r="J108" i="22"/>
  <c r="L107" i="22"/>
  <c r="K107" i="22"/>
  <c r="J107" i="22"/>
  <c r="I105" i="22"/>
  <c r="L105" i="22" s="1"/>
  <c r="H105" i="22"/>
  <c r="G105" i="22"/>
  <c r="F105" i="22"/>
  <c r="E105" i="22"/>
  <c r="D105" i="22"/>
  <c r="C105" i="22"/>
  <c r="L104" i="22"/>
  <c r="K104" i="22"/>
  <c r="J104" i="22"/>
  <c r="L103" i="22"/>
  <c r="K103" i="22"/>
  <c r="J103" i="22"/>
  <c r="L102" i="22"/>
  <c r="K102" i="22"/>
  <c r="J102" i="22"/>
  <c r="L101" i="22"/>
  <c r="K101" i="22"/>
  <c r="J101" i="22"/>
  <c r="L100" i="22"/>
  <c r="K100" i="22"/>
  <c r="J100" i="22"/>
  <c r="L99" i="22"/>
  <c r="K99" i="22"/>
  <c r="J99" i="22"/>
  <c r="L98" i="22"/>
  <c r="K98" i="22"/>
  <c r="J98" i="22"/>
  <c r="L97" i="22"/>
  <c r="K97" i="22"/>
  <c r="J97" i="22"/>
  <c r="L96" i="22"/>
  <c r="K96" i="22"/>
  <c r="J96" i="22"/>
  <c r="L95" i="22"/>
  <c r="K95" i="22"/>
  <c r="J95" i="22"/>
  <c r="L94" i="22"/>
  <c r="K94" i="22"/>
  <c r="J94" i="22"/>
  <c r="L93" i="22"/>
  <c r="K93" i="22"/>
  <c r="J93" i="22"/>
  <c r="I91" i="22"/>
  <c r="L91" i="22" s="1"/>
  <c r="H91" i="22"/>
  <c r="G91" i="22"/>
  <c r="F91" i="22"/>
  <c r="E91" i="22"/>
  <c r="D91" i="22"/>
  <c r="C91" i="22"/>
  <c r="L90" i="22"/>
  <c r="K90" i="22"/>
  <c r="J90" i="22"/>
  <c r="L89" i="22"/>
  <c r="K89" i="22"/>
  <c r="J89" i="22"/>
  <c r="L88" i="22"/>
  <c r="K88" i="22"/>
  <c r="J88" i="22"/>
  <c r="L87" i="22"/>
  <c r="K87" i="22"/>
  <c r="J87" i="22"/>
  <c r="L86" i="22"/>
  <c r="K86" i="22"/>
  <c r="J86" i="22"/>
  <c r="L85" i="22"/>
  <c r="K85" i="22"/>
  <c r="J85" i="22"/>
  <c r="L84" i="22"/>
  <c r="K84" i="22"/>
  <c r="J84" i="22"/>
  <c r="L83" i="22"/>
  <c r="K83" i="22"/>
  <c r="J83" i="22"/>
  <c r="L82" i="22"/>
  <c r="K82" i="22"/>
  <c r="J82" i="22"/>
  <c r="L81" i="22"/>
  <c r="K81" i="22"/>
  <c r="J81" i="22"/>
  <c r="L80" i="22"/>
  <c r="K80" i="22"/>
  <c r="J80" i="22"/>
  <c r="L79" i="22"/>
  <c r="K79" i="22"/>
  <c r="J79" i="22"/>
  <c r="J77" i="22"/>
  <c r="I77" i="22"/>
  <c r="L77" i="22" s="1"/>
  <c r="H77" i="22"/>
  <c r="G77" i="22"/>
  <c r="F77" i="22"/>
  <c r="E77" i="22"/>
  <c r="D77" i="22"/>
  <c r="C77" i="22"/>
  <c r="L76" i="22"/>
  <c r="K76" i="22"/>
  <c r="J76" i="22"/>
  <c r="L75" i="22"/>
  <c r="K75" i="22"/>
  <c r="J75" i="22"/>
  <c r="L74" i="22"/>
  <c r="K74" i="22"/>
  <c r="J74" i="22"/>
  <c r="L73" i="22"/>
  <c r="K73" i="22"/>
  <c r="J73" i="22"/>
  <c r="L72" i="22"/>
  <c r="K72" i="22"/>
  <c r="J72" i="22"/>
  <c r="L71" i="22"/>
  <c r="K71" i="22"/>
  <c r="J71" i="22"/>
  <c r="L70" i="22"/>
  <c r="K70" i="22"/>
  <c r="J70" i="22"/>
  <c r="L69" i="22"/>
  <c r="K69" i="22"/>
  <c r="J69" i="22"/>
  <c r="L68" i="22"/>
  <c r="K68" i="22"/>
  <c r="J68" i="22"/>
  <c r="L67" i="22"/>
  <c r="K67" i="22"/>
  <c r="J67" i="22"/>
  <c r="L66" i="22"/>
  <c r="K66" i="22"/>
  <c r="J66" i="22"/>
  <c r="L65" i="22"/>
  <c r="K65" i="22"/>
  <c r="J65" i="22"/>
  <c r="L63" i="22"/>
  <c r="I63" i="22"/>
  <c r="K63" i="22" s="1"/>
  <c r="H63" i="22"/>
  <c r="G63" i="22"/>
  <c r="F63" i="22"/>
  <c r="E63" i="22"/>
  <c r="D63" i="22"/>
  <c r="C63" i="22"/>
  <c r="L62" i="22"/>
  <c r="K62" i="22"/>
  <c r="J62" i="22"/>
  <c r="L61" i="22"/>
  <c r="K61" i="22"/>
  <c r="J61" i="22"/>
  <c r="L60" i="22"/>
  <c r="K60" i="22"/>
  <c r="J60" i="22"/>
  <c r="L59" i="22"/>
  <c r="K59" i="22"/>
  <c r="J59" i="22"/>
  <c r="L58" i="22"/>
  <c r="K58" i="22"/>
  <c r="J58" i="22"/>
  <c r="L57" i="22"/>
  <c r="K57" i="22"/>
  <c r="J57" i="22"/>
  <c r="L56" i="22"/>
  <c r="K56" i="22"/>
  <c r="J56" i="22"/>
  <c r="L55" i="22"/>
  <c r="K55" i="22"/>
  <c r="J55" i="22"/>
  <c r="L54" i="22"/>
  <c r="K54" i="22"/>
  <c r="J54" i="22"/>
  <c r="L53" i="22"/>
  <c r="K53" i="22"/>
  <c r="J53" i="22"/>
  <c r="L52" i="22"/>
  <c r="K52" i="22"/>
  <c r="J52" i="22"/>
  <c r="L51" i="22"/>
  <c r="K51" i="22"/>
  <c r="J51" i="22"/>
  <c r="L49" i="22"/>
  <c r="I49" i="22"/>
  <c r="J49" i="22" s="1"/>
  <c r="H49" i="22"/>
  <c r="G49" i="22"/>
  <c r="F49" i="22"/>
  <c r="E49" i="22"/>
  <c r="D49" i="22"/>
  <c r="C49" i="22"/>
  <c r="L48" i="22"/>
  <c r="K48" i="22"/>
  <c r="J48" i="22"/>
  <c r="L47" i="22"/>
  <c r="K47" i="22"/>
  <c r="J47" i="22"/>
  <c r="L46" i="22"/>
  <c r="K46" i="22"/>
  <c r="J46" i="22"/>
  <c r="L45" i="22"/>
  <c r="K45" i="22"/>
  <c r="J45" i="22"/>
  <c r="L44" i="22"/>
  <c r="K44" i="22"/>
  <c r="J44" i="22"/>
  <c r="L43" i="22"/>
  <c r="K43" i="22"/>
  <c r="J43" i="22"/>
  <c r="L42" i="22"/>
  <c r="K42" i="22"/>
  <c r="J42" i="22"/>
  <c r="L41" i="22"/>
  <c r="K41" i="22"/>
  <c r="J41" i="22"/>
  <c r="L40" i="22"/>
  <c r="K40" i="22"/>
  <c r="J40" i="22"/>
  <c r="L39" i="22"/>
  <c r="K39" i="22"/>
  <c r="J39" i="22"/>
  <c r="L38" i="22"/>
  <c r="K38" i="22"/>
  <c r="J38" i="22"/>
  <c r="L37" i="22"/>
  <c r="K37" i="22"/>
  <c r="J37" i="22"/>
  <c r="I35" i="22"/>
  <c r="L35" i="22" s="1"/>
  <c r="H35" i="22"/>
  <c r="G35" i="22"/>
  <c r="F35" i="22"/>
  <c r="E35" i="22"/>
  <c r="D35" i="22"/>
  <c r="C35" i="22"/>
  <c r="L34" i="22"/>
  <c r="K34" i="22"/>
  <c r="J34" i="22"/>
  <c r="L33" i="22"/>
  <c r="K33" i="22"/>
  <c r="J33" i="22"/>
  <c r="L32" i="22"/>
  <c r="K32" i="22"/>
  <c r="J32" i="22"/>
  <c r="L31" i="22"/>
  <c r="K31" i="22"/>
  <c r="J31" i="22"/>
  <c r="L30" i="22"/>
  <c r="K30" i="22"/>
  <c r="J30" i="22"/>
  <c r="L29" i="22"/>
  <c r="K29" i="22"/>
  <c r="J29" i="22"/>
  <c r="L28" i="22"/>
  <c r="K28" i="22"/>
  <c r="J28" i="22"/>
  <c r="L27" i="22"/>
  <c r="K27" i="22"/>
  <c r="J27" i="22"/>
  <c r="L26" i="22"/>
  <c r="K26" i="22"/>
  <c r="J26" i="22"/>
  <c r="L25" i="22"/>
  <c r="K25" i="22"/>
  <c r="J25" i="22"/>
  <c r="L24" i="22"/>
  <c r="K24" i="22"/>
  <c r="J24" i="22"/>
  <c r="L23" i="22"/>
  <c r="K23" i="22"/>
  <c r="J23" i="22"/>
  <c r="W21" i="22"/>
  <c r="V21" i="22"/>
  <c r="U21" i="22"/>
  <c r="X21" i="22" s="1"/>
  <c r="T21" i="22"/>
  <c r="S21" i="22"/>
  <c r="R21" i="22"/>
  <c r="Q21" i="22"/>
  <c r="P21" i="22"/>
  <c r="I21" i="22"/>
  <c r="K21" i="22" s="1"/>
  <c r="H21" i="22"/>
  <c r="G21" i="22"/>
  <c r="F21" i="22"/>
  <c r="E21" i="22"/>
  <c r="D21" i="22"/>
  <c r="C21" i="22"/>
  <c r="X20" i="22"/>
  <c r="W20" i="22"/>
  <c r="V20" i="22"/>
  <c r="L20" i="22"/>
  <c r="K20" i="22"/>
  <c r="J20" i="22"/>
  <c r="X19" i="22"/>
  <c r="W19" i="22"/>
  <c r="V19" i="22"/>
  <c r="L19" i="22"/>
  <c r="K19" i="22"/>
  <c r="J19" i="22"/>
  <c r="X18" i="22"/>
  <c r="W18" i="22"/>
  <c r="V18" i="22"/>
  <c r="L18" i="22"/>
  <c r="K18" i="22"/>
  <c r="J18" i="22"/>
  <c r="X17" i="22"/>
  <c r="W17" i="22"/>
  <c r="V17" i="22"/>
  <c r="L17" i="22"/>
  <c r="K17" i="22"/>
  <c r="J17" i="22"/>
  <c r="X16" i="22"/>
  <c r="W16" i="22"/>
  <c r="V16" i="22"/>
  <c r="L16" i="22"/>
  <c r="K16" i="22"/>
  <c r="J16" i="22"/>
  <c r="X15" i="22"/>
  <c r="W15" i="22"/>
  <c r="V15" i="22"/>
  <c r="L15" i="22"/>
  <c r="K15" i="22"/>
  <c r="J15" i="22"/>
  <c r="X14" i="22"/>
  <c r="W14" i="22"/>
  <c r="V14" i="22"/>
  <c r="L14" i="22"/>
  <c r="K14" i="22"/>
  <c r="J14" i="22"/>
  <c r="X13" i="22"/>
  <c r="W13" i="22"/>
  <c r="V13" i="22"/>
  <c r="L13" i="22"/>
  <c r="K13" i="22"/>
  <c r="J13" i="22"/>
  <c r="X12" i="22"/>
  <c r="W12" i="22"/>
  <c r="V12" i="22"/>
  <c r="L12" i="22"/>
  <c r="K12" i="22"/>
  <c r="J12" i="22"/>
  <c r="X11" i="22"/>
  <c r="W11" i="22"/>
  <c r="V11" i="22"/>
  <c r="L11" i="22"/>
  <c r="K11" i="22"/>
  <c r="J11" i="22"/>
  <c r="X10" i="22"/>
  <c r="W10" i="22"/>
  <c r="V10" i="22"/>
  <c r="L10" i="22"/>
  <c r="K10" i="22"/>
  <c r="J10" i="22"/>
  <c r="X9" i="22"/>
  <c r="W9" i="22"/>
  <c r="V9" i="22"/>
  <c r="L9" i="22"/>
  <c r="K9" i="22"/>
  <c r="J9" i="22"/>
  <c r="X7" i="22"/>
  <c r="W7" i="22"/>
  <c r="V7" i="22"/>
  <c r="L7" i="22"/>
  <c r="K7" i="22"/>
  <c r="J7" i="22"/>
  <c r="B4" i="22"/>
  <c r="I162" i="21"/>
  <c r="G162" i="21"/>
  <c r="F162" i="21"/>
  <c r="H162" i="21" s="1"/>
  <c r="E162" i="21"/>
  <c r="D162" i="21"/>
  <c r="C162" i="21"/>
  <c r="I161" i="21"/>
  <c r="H161" i="21"/>
  <c r="I160" i="21"/>
  <c r="H160" i="21"/>
  <c r="I159" i="21"/>
  <c r="H159" i="21"/>
  <c r="I158" i="21"/>
  <c r="H158" i="21"/>
  <c r="I157" i="21"/>
  <c r="H157" i="21"/>
  <c r="I156" i="21"/>
  <c r="H156" i="21"/>
  <c r="I155" i="21"/>
  <c r="H155" i="21"/>
  <c r="I154" i="21"/>
  <c r="H154" i="21"/>
  <c r="I153" i="21"/>
  <c r="H153" i="21"/>
  <c r="I152" i="21"/>
  <c r="H152" i="21"/>
  <c r="I151" i="21"/>
  <c r="H151" i="21"/>
  <c r="I150" i="21"/>
  <c r="H150" i="21"/>
  <c r="H148" i="21"/>
  <c r="G148" i="21"/>
  <c r="I148" i="21" s="1"/>
  <c r="F148" i="21"/>
  <c r="E148" i="21"/>
  <c r="D148" i="21"/>
  <c r="C148" i="21"/>
  <c r="I147" i="21"/>
  <c r="H147" i="21"/>
  <c r="I146" i="21"/>
  <c r="H146" i="21"/>
  <c r="I145" i="21"/>
  <c r="H145" i="21"/>
  <c r="I144" i="21"/>
  <c r="H144" i="21"/>
  <c r="I143" i="21"/>
  <c r="H143" i="21"/>
  <c r="I142" i="21"/>
  <c r="H142" i="21"/>
  <c r="I141" i="21"/>
  <c r="H141" i="21"/>
  <c r="I140" i="21"/>
  <c r="H140" i="21"/>
  <c r="I139" i="21"/>
  <c r="H139" i="21"/>
  <c r="I138" i="21"/>
  <c r="H138" i="21"/>
  <c r="I137" i="21"/>
  <c r="H137" i="21"/>
  <c r="I136" i="21"/>
  <c r="H136" i="21"/>
  <c r="G134" i="21"/>
  <c r="I134" i="21" s="1"/>
  <c r="F134" i="21"/>
  <c r="E134" i="21"/>
  <c r="D134" i="21"/>
  <c r="C134" i="21"/>
  <c r="I133" i="21"/>
  <c r="H133" i="21"/>
  <c r="I132" i="21"/>
  <c r="H132" i="21"/>
  <c r="I131" i="21"/>
  <c r="H131" i="21"/>
  <c r="I130" i="21"/>
  <c r="H130" i="21"/>
  <c r="I129" i="21"/>
  <c r="H129" i="21"/>
  <c r="I128" i="21"/>
  <c r="H128" i="21"/>
  <c r="I127" i="21"/>
  <c r="H127" i="21"/>
  <c r="I126" i="21"/>
  <c r="H126" i="21"/>
  <c r="I125" i="21"/>
  <c r="H125" i="21"/>
  <c r="I124" i="21"/>
  <c r="H124" i="21"/>
  <c r="I123" i="21"/>
  <c r="H123" i="21"/>
  <c r="I122" i="21"/>
  <c r="H122" i="21"/>
  <c r="G120" i="21"/>
  <c r="I120" i="21" s="1"/>
  <c r="F120" i="21"/>
  <c r="E120" i="21"/>
  <c r="D120" i="21"/>
  <c r="C120" i="21"/>
  <c r="I119" i="21"/>
  <c r="H119" i="21"/>
  <c r="I118" i="21"/>
  <c r="H118" i="21"/>
  <c r="I117" i="21"/>
  <c r="H117" i="21"/>
  <c r="I116" i="21"/>
  <c r="H116" i="21"/>
  <c r="I115" i="21"/>
  <c r="H115" i="21"/>
  <c r="I114" i="21"/>
  <c r="H114" i="21"/>
  <c r="I113" i="21"/>
  <c r="H113" i="21"/>
  <c r="I112" i="21"/>
  <c r="H112" i="21"/>
  <c r="I111" i="21"/>
  <c r="H111" i="21"/>
  <c r="I110" i="21"/>
  <c r="H110" i="21"/>
  <c r="I109" i="21"/>
  <c r="H109" i="21"/>
  <c r="I108" i="21"/>
  <c r="H108" i="21"/>
  <c r="I106" i="21"/>
  <c r="G106" i="21"/>
  <c r="H106" i="21" s="1"/>
  <c r="F106" i="21"/>
  <c r="E106" i="21"/>
  <c r="D106" i="21"/>
  <c r="C106" i="21"/>
  <c r="I105" i="21"/>
  <c r="H105" i="21"/>
  <c r="I104" i="21"/>
  <c r="H104" i="21"/>
  <c r="I103" i="21"/>
  <c r="H103" i="21"/>
  <c r="I102" i="21"/>
  <c r="H102" i="21"/>
  <c r="I101" i="21"/>
  <c r="H101" i="21"/>
  <c r="I100" i="21"/>
  <c r="H100" i="21"/>
  <c r="I99" i="21"/>
  <c r="H99" i="21"/>
  <c r="I98" i="21"/>
  <c r="H98" i="21"/>
  <c r="I97" i="21"/>
  <c r="H97" i="21"/>
  <c r="I96" i="21"/>
  <c r="H96" i="21"/>
  <c r="I95" i="21"/>
  <c r="H95" i="21"/>
  <c r="I94" i="21"/>
  <c r="H94" i="21"/>
  <c r="I92" i="21"/>
  <c r="H92" i="21"/>
  <c r="G92" i="21"/>
  <c r="F92" i="21"/>
  <c r="E92" i="21"/>
  <c r="D92" i="21"/>
  <c r="C92" i="21"/>
  <c r="I91" i="21"/>
  <c r="H91" i="21"/>
  <c r="I90" i="21"/>
  <c r="H90" i="21"/>
  <c r="I89" i="21"/>
  <c r="H89" i="21"/>
  <c r="I88" i="21"/>
  <c r="H88" i="21"/>
  <c r="I87" i="21"/>
  <c r="H87" i="21"/>
  <c r="I86" i="21"/>
  <c r="H86" i="21"/>
  <c r="I85" i="21"/>
  <c r="H85" i="21"/>
  <c r="I84" i="21"/>
  <c r="H84" i="21"/>
  <c r="I83" i="21"/>
  <c r="H83" i="21"/>
  <c r="I82" i="21"/>
  <c r="H82" i="21"/>
  <c r="I81" i="21"/>
  <c r="H81" i="21"/>
  <c r="I80" i="21"/>
  <c r="H80" i="21"/>
  <c r="H78" i="21"/>
  <c r="G78" i="21"/>
  <c r="I78" i="21" s="1"/>
  <c r="F78" i="21"/>
  <c r="E78" i="21"/>
  <c r="D78" i="21"/>
  <c r="C78" i="21"/>
  <c r="I77" i="21"/>
  <c r="H77" i="21"/>
  <c r="I76" i="21"/>
  <c r="H76" i="21"/>
  <c r="I75" i="21"/>
  <c r="H75" i="21"/>
  <c r="I74" i="21"/>
  <c r="H74" i="21"/>
  <c r="I73" i="21"/>
  <c r="H73" i="21"/>
  <c r="I72" i="21"/>
  <c r="H72" i="21"/>
  <c r="I71" i="21"/>
  <c r="H71" i="21"/>
  <c r="I70" i="21"/>
  <c r="H70" i="21"/>
  <c r="I69" i="21"/>
  <c r="H69" i="21"/>
  <c r="I68" i="21"/>
  <c r="H68" i="21"/>
  <c r="I67" i="21"/>
  <c r="H67" i="21"/>
  <c r="I66" i="21"/>
  <c r="H66" i="21"/>
  <c r="G64" i="21"/>
  <c r="I64" i="21" s="1"/>
  <c r="F64" i="21"/>
  <c r="E64" i="21"/>
  <c r="D64" i="21"/>
  <c r="C64" i="21"/>
  <c r="I63" i="21"/>
  <c r="H63" i="21"/>
  <c r="I62" i="21"/>
  <c r="H62" i="21"/>
  <c r="I61" i="21"/>
  <c r="H61" i="21"/>
  <c r="I60" i="21"/>
  <c r="H60" i="21"/>
  <c r="I59" i="21"/>
  <c r="H59" i="21"/>
  <c r="I58" i="21"/>
  <c r="H58" i="21"/>
  <c r="I57" i="21"/>
  <c r="H57" i="21"/>
  <c r="I56" i="21"/>
  <c r="H56" i="21"/>
  <c r="I55" i="21"/>
  <c r="H55" i="21"/>
  <c r="I54" i="21"/>
  <c r="H54" i="21"/>
  <c r="I53" i="21"/>
  <c r="H53" i="21"/>
  <c r="I52" i="21"/>
  <c r="H52" i="21"/>
  <c r="G50" i="21"/>
  <c r="F50" i="21"/>
  <c r="E50" i="21"/>
  <c r="D50" i="21"/>
  <c r="C50" i="21"/>
  <c r="I49" i="21"/>
  <c r="H49" i="21"/>
  <c r="I48" i="21"/>
  <c r="H48" i="21"/>
  <c r="I47" i="21"/>
  <c r="H47" i="21"/>
  <c r="I46" i="21"/>
  <c r="H46" i="21"/>
  <c r="I45" i="21"/>
  <c r="H45" i="21"/>
  <c r="I44" i="21"/>
  <c r="H44" i="21"/>
  <c r="I43" i="21"/>
  <c r="H43" i="21"/>
  <c r="I42" i="21"/>
  <c r="H42" i="21"/>
  <c r="I41" i="21"/>
  <c r="H41" i="21"/>
  <c r="I40" i="21"/>
  <c r="H40" i="21"/>
  <c r="I39" i="21"/>
  <c r="H39" i="21"/>
  <c r="I38" i="21"/>
  <c r="H38" i="21"/>
  <c r="H36" i="21"/>
  <c r="G36" i="21"/>
  <c r="I36" i="21" s="1"/>
  <c r="F36" i="21"/>
  <c r="E36" i="21"/>
  <c r="D36" i="21"/>
  <c r="C36" i="21"/>
  <c r="I35" i="21"/>
  <c r="H35" i="21"/>
  <c r="I34" i="21"/>
  <c r="H34" i="21"/>
  <c r="I33" i="21"/>
  <c r="H33" i="21"/>
  <c r="I32" i="21"/>
  <c r="H32" i="21"/>
  <c r="I31" i="21"/>
  <c r="H31" i="21"/>
  <c r="I30" i="21"/>
  <c r="H30" i="21"/>
  <c r="I29" i="21"/>
  <c r="H29" i="21"/>
  <c r="I28" i="21"/>
  <c r="H28" i="21"/>
  <c r="I27" i="21"/>
  <c r="H27" i="21"/>
  <c r="I26" i="21"/>
  <c r="H26" i="21"/>
  <c r="I25" i="21"/>
  <c r="H25" i="21"/>
  <c r="I24" i="21"/>
  <c r="H24" i="21"/>
  <c r="R22" i="21"/>
  <c r="P22" i="21"/>
  <c r="Q22" i="21" s="1"/>
  <c r="O22" i="21"/>
  <c r="N22" i="21"/>
  <c r="M22" i="21"/>
  <c r="L22" i="21"/>
  <c r="G22" i="21"/>
  <c r="I22" i="21" s="1"/>
  <c r="F22" i="21"/>
  <c r="H22" i="21" s="1"/>
  <c r="E22" i="21"/>
  <c r="D22" i="21"/>
  <c r="C22" i="21"/>
  <c r="R21" i="21"/>
  <c r="Q21" i="21"/>
  <c r="I21" i="21"/>
  <c r="H21" i="21"/>
  <c r="R20" i="21"/>
  <c r="Q20" i="21"/>
  <c r="I20" i="21"/>
  <c r="H20" i="21"/>
  <c r="R19" i="21"/>
  <c r="Q19" i="21"/>
  <c r="I19" i="21"/>
  <c r="H19" i="21"/>
  <c r="R18" i="21"/>
  <c r="Q18" i="21"/>
  <c r="I18" i="21"/>
  <c r="H18" i="21"/>
  <c r="R17" i="21"/>
  <c r="Q17" i="21"/>
  <c r="I17" i="21"/>
  <c r="H17" i="21"/>
  <c r="R16" i="21"/>
  <c r="Q16" i="21"/>
  <c r="I16" i="21"/>
  <c r="H16" i="21"/>
  <c r="R15" i="21"/>
  <c r="Q15" i="21"/>
  <c r="I15" i="21"/>
  <c r="H15" i="21"/>
  <c r="R14" i="21"/>
  <c r="Q14" i="21"/>
  <c r="I14" i="21"/>
  <c r="H14" i="21"/>
  <c r="R13" i="21"/>
  <c r="Q13" i="21"/>
  <c r="I13" i="21"/>
  <c r="H13" i="21"/>
  <c r="R12" i="21"/>
  <c r="Q12" i="21"/>
  <c r="I12" i="21"/>
  <c r="H12" i="21"/>
  <c r="R11" i="21"/>
  <c r="Q11" i="21"/>
  <c r="I11" i="21"/>
  <c r="H11" i="21"/>
  <c r="R10" i="21"/>
  <c r="Q10" i="21"/>
  <c r="I10" i="21"/>
  <c r="H10" i="21"/>
  <c r="R8" i="21"/>
  <c r="Q8" i="21"/>
  <c r="I8" i="21"/>
  <c r="H8" i="21"/>
  <c r="B5" i="21"/>
  <c r="W161" i="19"/>
  <c r="Y161" i="19" s="1"/>
  <c r="V161" i="19"/>
  <c r="U161" i="19"/>
  <c r="Z161" i="19" s="1"/>
  <c r="T161" i="19"/>
  <c r="S161" i="19"/>
  <c r="P161" i="19"/>
  <c r="O161" i="19"/>
  <c r="N161" i="19"/>
  <c r="M161" i="19"/>
  <c r="L161" i="19"/>
  <c r="K161" i="19"/>
  <c r="Q161" i="19" s="1"/>
  <c r="G161" i="19"/>
  <c r="J161" i="19" s="1"/>
  <c r="F161" i="19"/>
  <c r="E161" i="19"/>
  <c r="D161" i="19"/>
  <c r="C161" i="19"/>
  <c r="Y160" i="19"/>
  <c r="X160" i="19"/>
  <c r="R160" i="19"/>
  <c r="Q160" i="19"/>
  <c r="P160" i="19"/>
  <c r="I160" i="19"/>
  <c r="H160" i="19"/>
  <c r="Z159" i="19"/>
  <c r="Y159" i="19"/>
  <c r="X159" i="19"/>
  <c r="Q159" i="19"/>
  <c r="P159" i="19"/>
  <c r="J159" i="19"/>
  <c r="I159" i="19"/>
  <c r="H159" i="19"/>
  <c r="Y158" i="19"/>
  <c r="X158" i="19"/>
  <c r="R158" i="19"/>
  <c r="Q158" i="19"/>
  <c r="P158" i="19"/>
  <c r="I158" i="19"/>
  <c r="H158" i="19"/>
  <c r="Y157" i="19"/>
  <c r="X157" i="19"/>
  <c r="Q157" i="19"/>
  <c r="P157" i="19"/>
  <c r="I157" i="19"/>
  <c r="H157" i="19"/>
  <c r="Y156" i="19"/>
  <c r="X156" i="19"/>
  <c r="Q156" i="19"/>
  <c r="P156" i="19"/>
  <c r="J156" i="19"/>
  <c r="I156" i="19"/>
  <c r="H156" i="19"/>
  <c r="Y155" i="19"/>
  <c r="X155" i="19"/>
  <c r="Q155" i="19"/>
  <c r="P155" i="19"/>
  <c r="I155" i="19"/>
  <c r="H155" i="19"/>
  <c r="Y154" i="19"/>
  <c r="X154" i="19"/>
  <c r="Q154" i="19"/>
  <c r="P154" i="19"/>
  <c r="I154" i="19"/>
  <c r="H154" i="19"/>
  <c r="Z153" i="19"/>
  <c r="Y153" i="19"/>
  <c r="X153" i="19"/>
  <c r="Q153" i="19"/>
  <c r="P153" i="19"/>
  <c r="J153" i="19"/>
  <c r="I153" i="19"/>
  <c r="H153" i="19"/>
  <c r="Y152" i="19"/>
  <c r="X152" i="19"/>
  <c r="R152" i="19"/>
  <c r="Q152" i="19"/>
  <c r="P152" i="19"/>
  <c r="I152" i="19"/>
  <c r="H152" i="19"/>
  <c r="Z151" i="19"/>
  <c r="Y151" i="19"/>
  <c r="X151" i="19"/>
  <c r="Q151" i="19"/>
  <c r="P151" i="19"/>
  <c r="I151" i="19"/>
  <c r="H151" i="19"/>
  <c r="Y150" i="19"/>
  <c r="X150" i="19"/>
  <c r="Q150" i="19"/>
  <c r="P150" i="19"/>
  <c r="I150" i="19"/>
  <c r="H150" i="19"/>
  <c r="W149" i="19"/>
  <c r="Y149" i="19" s="1"/>
  <c r="V149" i="19"/>
  <c r="U149" i="19"/>
  <c r="T149" i="19"/>
  <c r="S149" i="19"/>
  <c r="P149" i="19"/>
  <c r="O149" i="19"/>
  <c r="R149" i="19" s="1"/>
  <c r="N149" i="19"/>
  <c r="M149" i="19"/>
  <c r="L149" i="19"/>
  <c r="K149" i="19"/>
  <c r="J149" i="19"/>
  <c r="G149" i="19"/>
  <c r="I149" i="19" s="1"/>
  <c r="F149" i="19"/>
  <c r="H149" i="19" s="1"/>
  <c r="E149" i="19"/>
  <c r="D149" i="19"/>
  <c r="C149" i="19"/>
  <c r="Z147" i="19"/>
  <c r="W147" i="19"/>
  <c r="Y147" i="19" s="1"/>
  <c r="V147" i="19"/>
  <c r="U147" i="19"/>
  <c r="T147" i="19"/>
  <c r="S147" i="19"/>
  <c r="O147" i="19"/>
  <c r="R147" i="19" s="1"/>
  <c r="N147" i="19"/>
  <c r="M147" i="19"/>
  <c r="L147" i="19"/>
  <c r="K147" i="19"/>
  <c r="G147" i="19"/>
  <c r="J147" i="19" s="1"/>
  <c r="F147" i="19"/>
  <c r="E147" i="19"/>
  <c r="D147" i="19"/>
  <c r="C147" i="19"/>
  <c r="Y146" i="19"/>
  <c r="X146" i="19"/>
  <c r="Q146" i="19"/>
  <c r="P146" i="19"/>
  <c r="I146" i="19"/>
  <c r="H146" i="19"/>
  <c r="Y145" i="19"/>
  <c r="X145" i="19"/>
  <c r="Q145" i="19"/>
  <c r="P145" i="19"/>
  <c r="J145" i="19"/>
  <c r="I145" i="19"/>
  <c r="H145" i="19"/>
  <c r="Y144" i="19"/>
  <c r="X144" i="19"/>
  <c r="Q144" i="19"/>
  <c r="P144" i="19"/>
  <c r="I144" i="19"/>
  <c r="H144" i="19"/>
  <c r="Y143" i="19"/>
  <c r="X143" i="19"/>
  <c r="Q143" i="19"/>
  <c r="P143" i="19"/>
  <c r="I143" i="19"/>
  <c r="H143" i="19"/>
  <c r="Z142" i="19"/>
  <c r="Y142" i="19"/>
  <c r="X142" i="19"/>
  <c r="Q142" i="19"/>
  <c r="P142" i="19"/>
  <c r="J142" i="19"/>
  <c r="I142" i="19"/>
  <c r="H142" i="19"/>
  <c r="Y141" i="19"/>
  <c r="X141" i="19"/>
  <c r="R141" i="19"/>
  <c r="Q141" i="19"/>
  <c r="P141" i="19"/>
  <c r="I141" i="19"/>
  <c r="H141" i="19"/>
  <c r="Z140" i="19"/>
  <c r="Y140" i="19"/>
  <c r="X140" i="19"/>
  <c r="Q140" i="19"/>
  <c r="P140" i="19"/>
  <c r="I140" i="19"/>
  <c r="H140" i="19"/>
  <c r="Y139" i="19"/>
  <c r="X139" i="19"/>
  <c r="Q139" i="19"/>
  <c r="P139" i="19"/>
  <c r="I139" i="19"/>
  <c r="H139" i="19"/>
  <c r="Y138" i="19"/>
  <c r="X138" i="19"/>
  <c r="R138" i="19"/>
  <c r="Q138" i="19"/>
  <c r="P138" i="19"/>
  <c r="I138" i="19"/>
  <c r="H138" i="19"/>
  <c r="Y137" i="19"/>
  <c r="X137" i="19"/>
  <c r="Q137" i="19"/>
  <c r="P137" i="19"/>
  <c r="I137" i="19"/>
  <c r="H137" i="19"/>
  <c r="Y136" i="19"/>
  <c r="X136" i="19"/>
  <c r="Q136" i="19"/>
  <c r="P136" i="19"/>
  <c r="J136" i="19"/>
  <c r="I136" i="19"/>
  <c r="H136" i="19"/>
  <c r="W135" i="19"/>
  <c r="V135" i="19"/>
  <c r="U135" i="19"/>
  <c r="Z135" i="19" s="1"/>
  <c r="T135" i="19"/>
  <c r="S135" i="19"/>
  <c r="Q135" i="19"/>
  <c r="O135" i="19"/>
  <c r="P135" i="19" s="1"/>
  <c r="N135" i="19"/>
  <c r="M135" i="19"/>
  <c r="L135" i="19"/>
  <c r="K135" i="19"/>
  <c r="J135" i="19"/>
  <c r="H135" i="19"/>
  <c r="G135" i="19"/>
  <c r="F135" i="19"/>
  <c r="E135" i="19"/>
  <c r="D135" i="19"/>
  <c r="C135" i="19"/>
  <c r="I135" i="19" s="1"/>
  <c r="W133" i="19"/>
  <c r="Y133" i="19" s="1"/>
  <c r="V133" i="19"/>
  <c r="U133" i="19"/>
  <c r="Z133" i="19" s="1"/>
  <c r="T133" i="19"/>
  <c r="S133" i="19"/>
  <c r="O133" i="19"/>
  <c r="R133" i="19" s="1"/>
  <c r="N133" i="19"/>
  <c r="M133" i="19"/>
  <c r="L133" i="19"/>
  <c r="K133" i="19"/>
  <c r="G133" i="19"/>
  <c r="F133" i="19"/>
  <c r="E133" i="19"/>
  <c r="D133" i="19"/>
  <c r="C133" i="19"/>
  <c r="Y132" i="19"/>
  <c r="X132" i="19"/>
  <c r="Q132" i="19"/>
  <c r="P132" i="19"/>
  <c r="I132" i="19"/>
  <c r="H132" i="19"/>
  <c r="Z131" i="19"/>
  <c r="Y131" i="19"/>
  <c r="X131" i="19"/>
  <c r="Q131" i="19"/>
  <c r="P131" i="19"/>
  <c r="J131" i="19"/>
  <c r="I131" i="19"/>
  <c r="H131" i="19"/>
  <c r="Y130" i="19"/>
  <c r="X130" i="19"/>
  <c r="R130" i="19"/>
  <c r="Q130" i="19"/>
  <c r="P130" i="19"/>
  <c r="I130" i="19"/>
  <c r="H130" i="19"/>
  <c r="Z129" i="19"/>
  <c r="Y129" i="19"/>
  <c r="X129" i="19"/>
  <c r="Q129" i="19"/>
  <c r="P129" i="19"/>
  <c r="I129" i="19"/>
  <c r="H129" i="19"/>
  <c r="Y128" i="19"/>
  <c r="X128" i="19"/>
  <c r="Q128" i="19"/>
  <c r="P128" i="19"/>
  <c r="I128" i="19"/>
  <c r="H128" i="19"/>
  <c r="Y127" i="19"/>
  <c r="X127" i="19"/>
  <c r="R127" i="19"/>
  <c r="Q127" i="19"/>
  <c r="P127" i="19"/>
  <c r="I127" i="19"/>
  <c r="H127" i="19"/>
  <c r="Y126" i="19"/>
  <c r="X126" i="19"/>
  <c r="Q126" i="19"/>
  <c r="P126" i="19"/>
  <c r="I126" i="19"/>
  <c r="H126" i="19"/>
  <c r="Y125" i="19"/>
  <c r="X125" i="19"/>
  <c r="Q125" i="19"/>
  <c r="P125" i="19"/>
  <c r="J125" i="19"/>
  <c r="I125" i="19"/>
  <c r="H125" i="19"/>
  <c r="Y124" i="19"/>
  <c r="X124" i="19"/>
  <c r="R124" i="19"/>
  <c r="Q124" i="19"/>
  <c r="P124" i="19"/>
  <c r="I124" i="19"/>
  <c r="H124" i="19"/>
  <c r="Z123" i="19"/>
  <c r="Y123" i="19"/>
  <c r="X123" i="19"/>
  <c r="Q123" i="19"/>
  <c r="P123" i="19"/>
  <c r="J123" i="19"/>
  <c r="I123" i="19"/>
  <c r="H123" i="19"/>
  <c r="Y122" i="19"/>
  <c r="X122" i="19"/>
  <c r="Q122" i="19"/>
  <c r="P122" i="19"/>
  <c r="I122" i="19"/>
  <c r="H122" i="19"/>
  <c r="Y121" i="19"/>
  <c r="X121" i="19"/>
  <c r="W121" i="19"/>
  <c r="V121" i="19"/>
  <c r="U121" i="19"/>
  <c r="Z121" i="19" s="1"/>
  <c r="T121" i="19"/>
  <c r="S121" i="19"/>
  <c r="R121" i="19"/>
  <c r="Q121" i="19"/>
  <c r="P121" i="19"/>
  <c r="O121" i="19"/>
  <c r="N121" i="19"/>
  <c r="M121" i="19"/>
  <c r="L121" i="19"/>
  <c r="K121" i="19"/>
  <c r="J121" i="19"/>
  <c r="G121" i="19"/>
  <c r="H121" i="19" s="1"/>
  <c r="F121" i="19"/>
  <c r="E121" i="19"/>
  <c r="D121" i="19"/>
  <c r="C121" i="19"/>
  <c r="W119" i="19"/>
  <c r="Y119" i="19" s="1"/>
  <c r="V119" i="19"/>
  <c r="X119" i="19" s="1"/>
  <c r="U119" i="19"/>
  <c r="Z119" i="19" s="1"/>
  <c r="T119" i="19"/>
  <c r="S119" i="19"/>
  <c r="O119" i="19"/>
  <c r="R119" i="19" s="1"/>
  <c r="N119" i="19"/>
  <c r="M119" i="19"/>
  <c r="L119" i="19"/>
  <c r="K119" i="19"/>
  <c r="I119" i="19"/>
  <c r="H119" i="19"/>
  <c r="G119" i="19"/>
  <c r="J119" i="19" s="1"/>
  <c r="F119" i="19"/>
  <c r="E119" i="19"/>
  <c r="D119" i="19"/>
  <c r="C119" i="19"/>
  <c r="Z118" i="19"/>
  <c r="Y118" i="19"/>
  <c r="X118" i="19"/>
  <c r="Q118" i="19"/>
  <c r="P118" i="19"/>
  <c r="I118" i="19"/>
  <c r="H118" i="19"/>
  <c r="Y117" i="19"/>
  <c r="X117" i="19"/>
  <c r="Q117" i="19"/>
  <c r="P117" i="19"/>
  <c r="I117" i="19"/>
  <c r="H117" i="19"/>
  <c r="Y116" i="19"/>
  <c r="X116" i="19"/>
  <c r="R116" i="19"/>
  <c r="Q116" i="19"/>
  <c r="P116" i="19"/>
  <c r="I116" i="19"/>
  <c r="H116" i="19"/>
  <c r="Y115" i="19"/>
  <c r="X115" i="19"/>
  <c r="Q115" i="19"/>
  <c r="P115" i="19"/>
  <c r="I115" i="19"/>
  <c r="H115" i="19"/>
  <c r="Y114" i="19"/>
  <c r="X114" i="19"/>
  <c r="Q114" i="19"/>
  <c r="P114" i="19"/>
  <c r="J114" i="19"/>
  <c r="I114" i="19"/>
  <c r="H114" i="19"/>
  <c r="Y113" i="19"/>
  <c r="X113" i="19"/>
  <c r="R113" i="19"/>
  <c r="Q113" i="19"/>
  <c r="P113" i="19"/>
  <c r="I113" i="19"/>
  <c r="H113" i="19"/>
  <c r="Z112" i="19"/>
  <c r="Y112" i="19"/>
  <c r="X112" i="19"/>
  <c r="Q112" i="19"/>
  <c r="P112" i="19"/>
  <c r="J112" i="19"/>
  <c r="I112" i="19"/>
  <c r="H112" i="19"/>
  <c r="Y111" i="19"/>
  <c r="X111" i="19"/>
  <c r="Q111" i="19"/>
  <c r="P111" i="19"/>
  <c r="I111" i="19"/>
  <c r="H111" i="19"/>
  <c r="Y110" i="19"/>
  <c r="X110" i="19"/>
  <c r="Q110" i="19"/>
  <c r="P110" i="19"/>
  <c r="I110" i="19"/>
  <c r="H110" i="19"/>
  <c r="Z109" i="19"/>
  <c r="Y109" i="19"/>
  <c r="X109" i="19"/>
  <c r="Q109" i="19"/>
  <c r="P109" i="19"/>
  <c r="I109" i="19"/>
  <c r="H109" i="19"/>
  <c r="Y108" i="19"/>
  <c r="X108" i="19"/>
  <c r="Q108" i="19"/>
  <c r="P108" i="19"/>
  <c r="I108" i="19"/>
  <c r="H108" i="19"/>
  <c r="W107" i="19"/>
  <c r="Y107" i="19" s="1"/>
  <c r="V107" i="19"/>
  <c r="U107" i="19"/>
  <c r="T107" i="19"/>
  <c r="S107" i="19"/>
  <c r="Q107" i="19"/>
  <c r="P107" i="19"/>
  <c r="O107" i="19"/>
  <c r="N107" i="19"/>
  <c r="M107" i="19"/>
  <c r="L107" i="19"/>
  <c r="K107" i="19"/>
  <c r="G107" i="19"/>
  <c r="J107" i="19" s="1"/>
  <c r="F107" i="19"/>
  <c r="E107" i="19"/>
  <c r="D107" i="19"/>
  <c r="C107" i="19"/>
  <c r="W105" i="19"/>
  <c r="Y105" i="19" s="1"/>
  <c r="V105" i="19"/>
  <c r="U105" i="19"/>
  <c r="Z105" i="19" s="1"/>
  <c r="T105" i="19"/>
  <c r="S105" i="19"/>
  <c r="O105" i="19"/>
  <c r="R105" i="19" s="1"/>
  <c r="N105" i="19"/>
  <c r="M105" i="19"/>
  <c r="L105" i="19"/>
  <c r="K105" i="19"/>
  <c r="G105" i="19"/>
  <c r="J105" i="19" s="1"/>
  <c r="F105" i="19"/>
  <c r="E105" i="19"/>
  <c r="D105" i="19"/>
  <c r="C105" i="19"/>
  <c r="Y104" i="19"/>
  <c r="X104" i="19"/>
  <c r="Q104" i="19"/>
  <c r="P104" i="19"/>
  <c r="I104" i="19"/>
  <c r="H104" i="19"/>
  <c r="Y103" i="19"/>
  <c r="X103" i="19"/>
  <c r="Q103" i="19"/>
  <c r="P103" i="19"/>
  <c r="J103" i="19"/>
  <c r="I103" i="19"/>
  <c r="H103" i="19"/>
  <c r="Y102" i="19"/>
  <c r="X102" i="19"/>
  <c r="R102" i="19"/>
  <c r="Q102" i="19"/>
  <c r="P102" i="19"/>
  <c r="I102" i="19"/>
  <c r="H102" i="19"/>
  <c r="Z101" i="19"/>
  <c r="Y101" i="19"/>
  <c r="X101" i="19"/>
  <c r="Q101" i="19"/>
  <c r="P101" i="19"/>
  <c r="J101" i="19"/>
  <c r="I101" i="19"/>
  <c r="H101" i="19"/>
  <c r="Y100" i="19"/>
  <c r="X100" i="19"/>
  <c r="Q100" i="19"/>
  <c r="P100" i="19"/>
  <c r="I100" i="19"/>
  <c r="H100" i="19"/>
  <c r="Y99" i="19"/>
  <c r="X99" i="19"/>
  <c r="Q99" i="19"/>
  <c r="P99" i="19"/>
  <c r="I99" i="19"/>
  <c r="H99" i="19"/>
  <c r="Z98" i="19"/>
  <c r="Y98" i="19"/>
  <c r="X98" i="19"/>
  <c r="Q98" i="19"/>
  <c r="P98" i="19"/>
  <c r="I98" i="19"/>
  <c r="H98" i="19"/>
  <c r="Y97" i="19"/>
  <c r="X97" i="19"/>
  <c r="Q97" i="19"/>
  <c r="P97" i="19"/>
  <c r="I97" i="19"/>
  <c r="H97" i="19"/>
  <c r="Y96" i="19"/>
  <c r="X96" i="19"/>
  <c r="R96" i="19"/>
  <c r="Q96" i="19"/>
  <c r="P96" i="19"/>
  <c r="I96" i="19"/>
  <c r="H96" i="19"/>
  <c r="Z95" i="19"/>
  <c r="Y95" i="19"/>
  <c r="X95" i="19"/>
  <c r="Q95" i="19"/>
  <c r="P95" i="19"/>
  <c r="J95" i="19"/>
  <c r="I95" i="19"/>
  <c r="H95" i="19"/>
  <c r="Y94" i="19"/>
  <c r="X94" i="19"/>
  <c r="R94" i="19"/>
  <c r="Q94" i="19"/>
  <c r="P94" i="19"/>
  <c r="I94" i="19"/>
  <c r="H94" i="19"/>
  <c r="X93" i="19"/>
  <c r="W93" i="19"/>
  <c r="Y93" i="19" s="1"/>
  <c r="V93" i="19"/>
  <c r="U93" i="19"/>
  <c r="Z93" i="19" s="1"/>
  <c r="T93" i="19"/>
  <c r="S93" i="19"/>
  <c r="R93" i="19"/>
  <c r="O93" i="19"/>
  <c r="Q93" i="19" s="1"/>
  <c r="N93" i="19"/>
  <c r="P93" i="19" s="1"/>
  <c r="M93" i="19"/>
  <c r="L93" i="19"/>
  <c r="K93" i="19"/>
  <c r="J93" i="19"/>
  <c r="G93" i="19"/>
  <c r="I93" i="19" s="1"/>
  <c r="F93" i="19"/>
  <c r="E93" i="19"/>
  <c r="D93" i="19"/>
  <c r="C93" i="19"/>
  <c r="W91" i="19"/>
  <c r="Y91" i="19" s="1"/>
  <c r="V91" i="19"/>
  <c r="U91" i="19"/>
  <c r="Z91" i="19" s="1"/>
  <c r="T91" i="19"/>
  <c r="S91" i="19"/>
  <c r="O91" i="19"/>
  <c r="R91" i="19" s="1"/>
  <c r="N91" i="19"/>
  <c r="M91" i="19"/>
  <c r="L91" i="19"/>
  <c r="K91" i="19"/>
  <c r="H91" i="19"/>
  <c r="G91" i="19"/>
  <c r="J91" i="19" s="1"/>
  <c r="F91" i="19"/>
  <c r="E91" i="19"/>
  <c r="D91" i="19"/>
  <c r="C91" i="19"/>
  <c r="Z90" i="19"/>
  <c r="Y90" i="19"/>
  <c r="X90" i="19"/>
  <c r="Q90" i="19"/>
  <c r="P90" i="19"/>
  <c r="J90" i="19"/>
  <c r="I90" i="19"/>
  <c r="H90" i="19"/>
  <c r="Y89" i="19"/>
  <c r="X89" i="19"/>
  <c r="Q89" i="19"/>
  <c r="P89" i="19"/>
  <c r="I89" i="19"/>
  <c r="H89" i="19"/>
  <c r="Y88" i="19"/>
  <c r="X88" i="19"/>
  <c r="Q88" i="19"/>
  <c r="P88" i="19"/>
  <c r="I88" i="19"/>
  <c r="H88" i="19"/>
  <c r="Z87" i="19"/>
  <c r="Y87" i="19"/>
  <c r="X87" i="19"/>
  <c r="Q87" i="19"/>
  <c r="P87" i="19"/>
  <c r="I87" i="19"/>
  <c r="H87" i="19"/>
  <c r="Y86" i="19"/>
  <c r="X86" i="19"/>
  <c r="Q86" i="19"/>
  <c r="P86" i="19"/>
  <c r="I86" i="19"/>
  <c r="H86" i="19"/>
  <c r="Y85" i="19"/>
  <c r="X85" i="19"/>
  <c r="R85" i="19"/>
  <c r="Q85" i="19"/>
  <c r="P85" i="19"/>
  <c r="I85" i="19"/>
  <c r="H85" i="19"/>
  <c r="Z84" i="19"/>
  <c r="Y84" i="19"/>
  <c r="X84" i="19"/>
  <c r="Q84" i="19"/>
  <c r="P84" i="19"/>
  <c r="J84" i="19"/>
  <c r="I84" i="19"/>
  <c r="H84" i="19"/>
  <c r="Y83" i="19"/>
  <c r="X83" i="19"/>
  <c r="R83" i="19"/>
  <c r="Q83" i="19"/>
  <c r="P83" i="19"/>
  <c r="I83" i="19"/>
  <c r="H83" i="19"/>
  <c r="Y82" i="19"/>
  <c r="X82" i="19"/>
  <c r="Q82" i="19"/>
  <c r="P82" i="19"/>
  <c r="I82" i="19"/>
  <c r="H82" i="19"/>
  <c r="Y81" i="19"/>
  <c r="X81" i="19"/>
  <c r="Q81" i="19"/>
  <c r="P81" i="19"/>
  <c r="J81" i="19"/>
  <c r="I81" i="19"/>
  <c r="H81" i="19"/>
  <c r="Y80" i="19"/>
  <c r="X80" i="19"/>
  <c r="Q80" i="19"/>
  <c r="P80" i="19"/>
  <c r="I80" i="19"/>
  <c r="H80" i="19"/>
  <c r="Y79" i="19"/>
  <c r="X79" i="19"/>
  <c r="W79" i="19"/>
  <c r="V79" i="19"/>
  <c r="U79" i="19"/>
  <c r="T79" i="19"/>
  <c r="S79" i="19"/>
  <c r="R79" i="19"/>
  <c r="P79" i="19"/>
  <c r="O79" i="19"/>
  <c r="N79" i="19"/>
  <c r="M79" i="19"/>
  <c r="L79" i="19"/>
  <c r="K79" i="19"/>
  <c r="Q79" i="19" s="1"/>
  <c r="G79" i="19"/>
  <c r="I79" i="19" s="1"/>
  <c r="F79" i="19"/>
  <c r="E79" i="19"/>
  <c r="D79" i="19"/>
  <c r="C79" i="19"/>
  <c r="W77" i="19"/>
  <c r="Y77" i="19" s="1"/>
  <c r="V77" i="19"/>
  <c r="U77" i="19"/>
  <c r="Z77" i="19" s="1"/>
  <c r="T77" i="19"/>
  <c r="S77" i="19"/>
  <c r="O77" i="19"/>
  <c r="N77" i="19"/>
  <c r="M77" i="19"/>
  <c r="L77" i="19"/>
  <c r="K77" i="19"/>
  <c r="I77" i="19"/>
  <c r="G77" i="19"/>
  <c r="H77" i="19" s="1"/>
  <c r="F77" i="19"/>
  <c r="E77" i="19"/>
  <c r="D77" i="19"/>
  <c r="C77" i="19"/>
  <c r="Z76" i="19"/>
  <c r="Y76" i="19"/>
  <c r="X76" i="19"/>
  <c r="Q76" i="19"/>
  <c r="P76" i="19"/>
  <c r="I76" i="19"/>
  <c r="H76" i="19"/>
  <c r="Y75" i="19"/>
  <c r="X75" i="19"/>
  <c r="Q75" i="19"/>
  <c r="P75" i="19"/>
  <c r="I75" i="19"/>
  <c r="H75" i="19"/>
  <c r="Y74" i="19"/>
  <c r="X74" i="19"/>
  <c r="R74" i="19"/>
  <c r="Q74" i="19"/>
  <c r="P74" i="19"/>
  <c r="I74" i="19"/>
  <c r="H74" i="19"/>
  <c r="Z73" i="19"/>
  <c r="Y73" i="19"/>
  <c r="X73" i="19"/>
  <c r="Q73" i="19"/>
  <c r="P73" i="19"/>
  <c r="J73" i="19"/>
  <c r="I73" i="19"/>
  <c r="H73" i="19"/>
  <c r="Y72" i="19"/>
  <c r="X72" i="19"/>
  <c r="R72" i="19"/>
  <c r="Q72" i="19"/>
  <c r="P72" i="19"/>
  <c r="I72" i="19"/>
  <c r="H72" i="19"/>
  <c r="Y71" i="19"/>
  <c r="X71" i="19"/>
  <c r="Q71" i="19"/>
  <c r="P71" i="19"/>
  <c r="I71" i="19"/>
  <c r="H71" i="19"/>
  <c r="Y70" i="19"/>
  <c r="X70" i="19"/>
  <c r="Q70" i="19"/>
  <c r="P70" i="19"/>
  <c r="J70" i="19"/>
  <c r="I70" i="19"/>
  <c r="H70" i="19"/>
  <c r="Y69" i="19"/>
  <c r="X69" i="19"/>
  <c r="Q69" i="19"/>
  <c r="P69" i="19"/>
  <c r="I69" i="19"/>
  <c r="H69" i="19"/>
  <c r="Y68" i="19"/>
  <c r="X68" i="19"/>
  <c r="Q68" i="19"/>
  <c r="P68" i="19"/>
  <c r="I68" i="19"/>
  <c r="H68" i="19"/>
  <c r="Z67" i="19"/>
  <c r="Y67" i="19"/>
  <c r="X67" i="19"/>
  <c r="Q67" i="19"/>
  <c r="P67" i="19"/>
  <c r="J67" i="19"/>
  <c r="I67" i="19"/>
  <c r="H67" i="19"/>
  <c r="Y66" i="19"/>
  <c r="X66" i="19"/>
  <c r="R66" i="19"/>
  <c r="Q66" i="19"/>
  <c r="P66" i="19"/>
  <c r="I66" i="19"/>
  <c r="H66" i="19"/>
  <c r="Z65" i="19"/>
  <c r="Y65" i="19"/>
  <c r="X65" i="19"/>
  <c r="W65" i="19"/>
  <c r="V65" i="19"/>
  <c r="U65" i="19"/>
  <c r="T65" i="19"/>
  <c r="S65" i="19"/>
  <c r="R65" i="19"/>
  <c r="O65" i="19"/>
  <c r="P65" i="19" s="1"/>
  <c r="N65" i="19"/>
  <c r="M65" i="19"/>
  <c r="L65" i="19"/>
  <c r="K65" i="19"/>
  <c r="G65" i="19"/>
  <c r="J65" i="19" s="1"/>
  <c r="F65" i="19"/>
  <c r="H65" i="19" s="1"/>
  <c r="E65" i="19"/>
  <c r="D65" i="19"/>
  <c r="C65" i="19"/>
  <c r="W63" i="19"/>
  <c r="Y63" i="19" s="1"/>
  <c r="V63" i="19"/>
  <c r="U63" i="19"/>
  <c r="Z63" i="19" s="1"/>
  <c r="T63" i="19"/>
  <c r="S63" i="19"/>
  <c r="Q63" i="19"/>
  <c r="P63" i="19"/>
  <c r="O63" i="19"/>
  <c r="R63" i="19" s="1"/>
  <c r="N63" i="19"/>
  <c r="M63" i="19"/>
  <c r="L63" i="19"/>
  <c r="K63" i="19"/>
  <c r="J63" i="19"/>
  <c r="I63" i="19"/>
  <c r="H63" i="19"/>
  <c r="G63" i="19"/>
  <c r="F63" i="19"/>
  <c r="E63" i="19"/>
  <c r="D63" i="19"/>
  <c r="C63" i="19"/>
  <c r="Z62" i="19"/>
  <c r="Y62" i="19"/>
  <c r="X62" i="19"/>
  <c r="Q62" i="19"/>
  <c r="P62" i="19"/>
  <c r="J62" i="19"/>
  <c r="I62" i="19"/>
  <c r="H62" i="19"/>
  <c r="Y61" i="19"/>
  <c r="X61" i="19"/>
  <c r="R61" i="19"/>
  <c r="Q61" i="19"/>
  <c r="P61" i="19"/>
  <c r="I61" i="19"/>
  <c r="H61" i="19"/>
  <c r="Y60" i="19"/>
  <c r="X60" i="19"/>
  <c r="Q60" i="19"/>
  <c r="P60" i="19"/>
  <c r="I60" i="19"/>
  <c r="H60" i="19"/>
  <c r="Y59" i="19"/>
  <c r="X59" i="19"/>
  <c r="Q59" i="19"/>
  <c r="P59" i="19"/>
  <c r="J59" i="19"/>
  <c r="I59" i="19"/>
  <c r="H59" i="19"/>
  <c r="Y58" i="19"/>
  <c r="X58" i="19"/>
  <c r="Q58" i="19"/>
  <c r="P58" i="19"/>
  <c r="I58" i="19"/>
  <c r="H58" i="19"/>
  <c r="Y57" i="19"/>
  <c r="X57" i="19"/>
  <c r="Q57" i="19"/>
  <c r="P57" i="19"/>
  <c r="I57" i="19"/>
  <c r="H57" i="19"/>
  <c r="Z56" i="19"/>
  <c r="Y56" i="19"/>
  <c r="X56" i="19"/>
  <c r="Q56" i="19"/>
  <c r="P56" i="19"/>
  <c r="J56" i="19"/>
  <c r="I56" i="19"/>
  <c r="H56" i="19"/>
  <c r="Y55" i="19"/>
  <c r="X55" i="19"/>
  <c r="R55" i="19"/>
  <c r="Q55" i="19"/>
  <c r="P55" i="19"/>
  <c r="I55" i="19"/>
  <c r="H55" i="19"/>
  <c r="Z54" i="19"/>
  <c r="Y54" i="19"/>
  <c r="X54" i="19"/>
  <c r="Q54" i="19"/>
  <c r="P54" i="19"/>
  <c r="I54" i="19"/>
  <c r="H54" i="19"/>
  <c r="Y53" i="19"/>
  <c r="X53" i="19"/>
  <c r="Q53" i="19"/>
  <c r="P53" i="19"/>
  <c r="I53" i="19"/>
  <c r="H53" i="19"/>
  <c r="Y52" i="19"/>
  <c r="X52" i="19"/>
  <c r="R52" i="19"/>
  <c r="Q52" i="19"/>
  <c r="P52" i="19"/>
  <c r="I52" i="19"/>
  <c r="H52" i="19"/>
  <c r="Y51" i="19"/>
  <c r="W51" i="19"/>
  <c r="V51" i="19"/>
  <c r="X51" i="19" s="1"/>
  <c r="U51" i="19"/>
  <c r="Z51" i="19" s="1"/>
  <c r="T51" i="19"/>
  <c r="S51" i="19"/>
  <c r="O51" i="19"/>
  <c r="R51" i="19" s="1"/>
  <c r="N51" i="19"/>
  <c r="M51" i="19"/>
  <c r="L51" i="19"/>
  <c r="K51" i="19"/>
  <c r="G51" i="19"/>
  <c r="J51" i="19" s="1"/>
  <c r="F51" i="19"/>
  <c r="E51" i="19"/>
  <c r="D51" i="19"/>
  <c r="C51" i="19"/>
  <c r="W49" i="19"/>
  <c r="Y49" i="19" s="1"/>
  <c r="V49" i="19"/>
  <c r="U49" i="19"/>
  <c r="Z49" i="19" s="1"/>
  <c r="T49" i="19"/>
  <c r="S49" i="19"/>
  <c r="O49" i="19"/>
  <c r="N49" i="19"/>
  <c r="M49" i="19"/>
  <c r="L49" i="19"/>
  <c r="K49" i="19"/>
  <c r="H49" i="19"/>
  <c r="G49" i="19"/>
  <c r="J49" i="19" s="1"/>
  <c r="F49" i="19"/>
  <c r="E49" i="19"/>
  <c r="D49" i="19"/>
  <c r="C49" i="19"/>
  <c r="I49" i="19" s="1"/>
  <c r="Y48" i="19"/>
  <c r="X48" i="19"/>
  <c r="Q48" i="19"/>
  <c r="P48" i="19"/>
  <c r="J48" i="19"/>
  <c r="I48" i="19"/>
  <c r="H48" i="19"/>
  <c r="Y47" i="19"/>
  <c r="X47" i="19"/>
  <c r="Q47" i="19"/>
  <c r="P47" i="19"/>
  <c r="I47" i="19"/>
  <c r="H47" i="19"/>
  <c r="Y46" i="19"/>
  <c r="X46" i="19"/>
  <c r="Q46" i="19"/>
  <c r="P46" i="19"/>
  <c r="I46" i="19"/>
  <c r="H46" i="19"/>
  <c r="Z45" i="19"/>
  <c r="Y45" i="19"/>
  <c r="X45" i="19"/>
  <c r="Q45" i="19"/>
  <c r="P45" i="19"/>
  <c r="J45" i="19"/>
  <c r="I45" i="19"/>
  <c r="H45" i="19"/>
  <c r="Y44" i="19"/>
  <c r="X44" i="19"/>
  <c r="R44" i="19"/>
  <c r="Q44" i="19"/>
  <c r="P44" i="19"/>
  <c r="I44" i="19"/>
  <c r="H44" i="19"/>
  <c r="Z43" i="19"/>
  <c r="Y43" i="19"/>
  <c r="X43" i="19"/>
  <c r="Q43" i="19"/>
  <c r="P43" i="19"/>
  <c r="I43" i="19"/>
  <c r="H43" i="19"/>
  <c r="Y42" i="19"/>
  <c r="X42" i="19"/>
  <c r="Q42" i="19"/>
  <c r="P42" i="19"/>
  <c r="I42" i="19"/>
  <c r="H42" i="19"/>
  <c r="Y41" i="19"/>
  <c r="X41" i="19"/>
  <c r="R41" i="19"/>
  <c r="Q41" i="19"/>
  <c r="P41" i="19"/>
  <c r="I41" i="19"/>
  <c r="H41" i="19"/>
  <c r="Y40" i="19"/>
  <c r="X40" i="19"/>
  <c r="Q40" i="19"/>
  <c r="P40" i="19"/>
  <c r="I40" i="19"/>
  <c r="H40" i="19"/>
  <c r="Y39" i="19"/>
  <c r="X39" i="19"/>
  <c r="Q39" i="19"/>
  <c r="P39" i="19"/>
  <c r="J39" i="19"/>
  <c r="I39" i="19"/>
  <c r="H39" i="19"/>
  <c r="Y38" i="19"/>
  <c r="X38" i="19"/>
  <c r="R38" i="19"/>
  <c r="Q38" i="19"/>
  <c r="P38" i="19"/>
  <c r="I38" i="19"/>
  <c r="H38" i="19"/>
  <c r="Z37" i="19"/>
  <c r="X37" i="19"/>
  <c r="W37" i="19"/>
  <c r="V37" i="19"/>
  <c r="U37" i="19"/>
  <c r="T37" i="19"/>
  <c r="S37" i="19"/>
  <c r="Y37" i="19" s="1"/>
  <c r="R37" i="19"/>
  <c r="O37" i="19"/>
  <c r="Q37" i="19" s="1"/>
  <c r="N37" i="19"/>
  <c r="P37" i="19" s="1"/>
  <c r="M37" i="19"/>
  <c r="L37" i="19"/>
  <c r="K37" i="19"/>
  <c r="G37" i="19"/>
  <c r="J37" i="19" s="1"/>
  <c r="F37" i="19"/>
  <c r="E37" i="19"/>
  <c r="D37" i="19"/>
  <c r="C37" i="19"/>
  <c r="W35" i="19"/>
  <c r="V35" i="19"/>
  <c r="U35" i="19"/>
  <c r="Z35" i="19" s="1"/>
  <c r="T35" i="19"/>
  <c r="S35" i="19"/>
  <c r="P35" i="19"/>
  <c r="O35" i="19"/>
  <c r="R35" i="19" s="1"/>
  <c r="N35" i="19"/>
  <c r="M35" i="19"/>
  <c r="L35" i="19"/>
  <c r="K35" i="19"/>
  <c r="J35" i="19"/>
  <c r="G35" i="19"/>
  <c r="F35" i="19"/>
  <c r="E35" i="19"/>
  <c r="D35" i="19"/>
  <c r="C35" i="19"/>
  <c r="Z34" i="19"/>
  <c r="Y34" i="19"/>
  <c r="X34" i="19"/>
  <c r="Q34" i="19"/>
  <c r="P34" i="19"/>
  <c r="J34" i="19"/>
  <c r="I34" i="19"/>
  <c r="H34" i="19"/>
  <c r="Y33" i="19"/>
  <c r="X33" i="19"/>
  <c r="R33" i="19"/>
  <c r="Q33" i="19"/>
  <c r="P33" i="19"/>
  <c r="I33" i="19"/>
  <c r="H33" i="19"/>
  <c r="Z32" i="19"/>
  <c r="Y32" i="19"/>
  <c r="X32" i="19"/>
  <c r="Q32" i="19"/>
  <c r="P32" i="19"/>
  <c r="I32" i="19"/>
  <c r="H32" i="19"/>
  <c r="Y31" i="19"/>
  <c r="X31" i="19"/>
  <c r="Q31" i="19"/>
  <c r="P31" i="19"/>
  <c r="I31" i="19"/>
  <c r="H31" i="19"/>
  <c r="Y30" i="19"/>
  <c r="X30" i="19"/>
  <c r="R30" i="19"/>
  <c r="Q30" i="19"/>
  <c r="P30" i="19"/>
  <c r="I30" i="19"/>
  <c r="H30" i="19"/>
  <c r="Y29" i="19"/>
  <c r="X29" i="19"/>
  <c r="Q29" i="19"/>
  <c r="P29" i="19"/>
  <c r="I29" i="19"/>
  <c r="H29" i="19"/>
  <c r="Y28" i="19"/>
  <c r="X28" i="19"/>
  <c r="Q28" i="19"/>
  <c r="P28" i="19"/>
  <c r="J28" i="19"/>
  <c r="I28" i="19"/>
  <c r="H28" i="19"/>
  <c r="Y27" i="19"/>
  <c r="X27" i="19"/>
  <c r="R27" i="19"/>
  <c r="Q27" i="19"/>
  <c r="P27" i="19"/>
  <c r="I27" i="19"/>
  <c r="H27" i="19"/>
  <c r="Z26" i="19"/>
  <c r="Y26" i="19"/>
  <c r="X26" i="19"/>
  <c r="Q26" i="19"/>
  <c r="P26" i="19"/>
  <c r="J26" i="19"/>
  <c r="I26" i="19"/>
  <c r="H26" i="19"/>
  <c r="Y25" i="19"/>
  <c r="X25" i="19"/>
  <c r="Q25" i="19"/>
  <c r="P25" i="19"/>
  <c r="I25" i="19"/>
  <c r="H25" i="19"/>
  <c r="Y24" i="19"/>
  <c r="X24" i="19"/>
  <c r="Q24" i="19"/>
  <c r="P24" i="19"/>
  <c r="I24" i="19"/>
  <c r="H24" i="19"/>
  <c r="Z23" i="19"/>
  <c r="W23" i="19"/>
  <c r="V23" i="19"/>
  <c r="X23" i="19" s="1"/>
  <c r="U23" i="19"/>
  <c r="T23" i="19"/>
  <c r="S23" i="19"/>
  <c r="Y23" i="19" s="1"/>
  <c r="O23" i="19"/>
  <c r="Q23" i="19" s="1"/>
  <c r="N23" i="19"/>
  <c r="M23" i="19"/>
  <c r="L23" i="19"/>
  <c r="K23" i="19"/>
  <c r="G23" i="19"/>
  <c r="J23" i="19" s="1"/>
  <c r="F23" i="19"/>
  <c r="E23" i="19"/>
  <c r="D23" i="19"/>
  <c r="C23" i="19"/>
  <c r="W21" i="19"/>
  <c r="V21" i="19"/>
  <c r="U21" i="19"/>
  <c r="Z21" i="19" s="1"/>
  <c r="T21" i="19"/>
  <c r="S21" i="19"/>
  <c r="Q21" i="19"/>
  <c r="P21" i="19"/>
  <c r="O21" i="19"/>
  <c r="R21" i="19" s="1"/>
  <c r="N21" i="19"/>
  <c r="M21" i="19"/>
  <c r="L21" i="19"/>
  <c r="K21" i="19"/>
  <c r="J21" i="19"/>
  <c r="G21" i="19"/>
  <c r="H21" i="19" s="1"/>
  <c r="F21" i="19"/>
  <c r="E21" i="19"/>
  <c r="D21" i="19"/>
  <c r="C21" i="19"/>
  <c r="I21" i="19" s="1"/>
  <c r="Y20" i="19"/>
  <c r="X20" i="19"/>
  <c r="Q20" i="19"/>
  <c r="P20" i="19"/>
  <c r="I20" i="19"/>
  <c r="H20" i="19"/>
  <c r="Y19" i="19"/>
  <c r="X19" i="19"/>
  <c r="R19" i="19"/>
  <c r="Q19" i="19"/>
  <c r="P19" i="19"/>
  <c r="I19" i="19"/>
  <c r="H19" i="19"/>
  <c r="Y18" i="19"/>
  <c r="X18" i="19"/>
  <c r="Q18" i="19"/>
  <c r="P18" i="19"/>
  <c r="I18" i="19"/>
  <c r="H18" i="19"/>
  <c r="Y17" i="19"/>
  <c r="X17" i="19"/>
  <c r="Q17" i="19"/>
  <c r="P17" i="19"/>
  <c r="J17" i="19"/>
  <c r="I17" i="19"/>
  <c r="H17" i="19"/>
  <c r="Y16" i="19"/>
  <c r="X16" i="19"/>
  <c r="R16" i="19"/>
  <c r="Q16" i="19"/>
  <c r="P16" i="19"/>
  <c r="I16" i="19"/>
  <c r="H16" i="19"/>
  <c r="Z15" i="19"/>
  <c r="Y15" i="19"/>
  <c r="X15" i="19"/>
  <c r="Q15" i="19"/>
  <c r="P15" i="19"/>
  <c r="J15" i="19"/>
  <c r="I15" i="19"/>
  <c r="H15" i="19"/>
  <c r="Y14" i="19"/>
  <c r="X14" i="19"/>
  <c r="Q14" i="19"/>
  <c r="P14" i="19"/>
  <c r="I14" i="19"/>
  <c r="H14" i="19"/>
  <c r="Y13" i="19"/>
  <c r="X13" i="19"/>
  <c r="Q13" i="19"/>
  <c r="P13" i="19"/>
  <c r="I13" i="19"/>
  <c r="H13" i="19"/>
  <c r="Z12" i="19"/>
  <c r="Y12" i="19"/>
  <c r="X12" i="19"/>
  <c r="Q12" i="19"/>
  <c r="P12" i="19"/>
  <c r="I12" i="19"/>
  <c r="H12" i="19"/>
  <c r="Y11" i="19"/>
  <c r="X11" i="19"/>
  <c r="Q11" i="19"/>
  <c r="P11" i="19"/>
  <c r="I11" i="19"/>
  <c r="H11" i="19"/>
  <c r="Y10" i="19"/>
  <c r="X10" i="19"/>
  <c r="R10" i="19"/>
  <c r="Q10" i="19"/>
  <c r="P10" i="19"/>
  <c r="I10" i="19"/>
  <c r="H10" i="19"/>
  <c r="Z9" i="19"/>
  <c r="W9" i="19"/>
  <c r="X9" i="19" s="1"/>
  <c r="V9" i="19"/>
  <c r="U9" i="19"/>
  <c r="Z108" i="19" s="1"/>
  <c r="T9" i="19"/>
  <c r="S9" i="19"/>
  <c r="O9" i="19"/>
  <c r="R137" i="19" s="1"/>
  <c r="N9" i="19"/>
  <c r="P9" i="19" s="1"/>
  <c r="M9" i="19"/>
  <c r="L9" i="19"/>
  <c r="K9" i="19"/>
  <c r="G9" i="19"/>
  <c r="J155" i="19" s="1"/>
  <c r="F9" i="19"/>
  <c r="E9" i="19"/>
  <c r="D9" i="19"/>
  <c r="C9" i="19"/>
  <c r="X7" i="19"/>
  <c r="V7" i="19"/>
  <c r="U7" i="19" s="1"/>
  <c r="R7" i="19"/>
  <c r="P7" i="19"/>
  <c r="N7" i="19"/>
  <c r="M7" i="19" s="1"/>
  <c r="L7" i="19" s="1"/>
  <c r="K7" i="19" s="1"/>
  <c r="Q7" i="19" s="1"/>
  <c r="J7" i="19"/>
  <c r="H7" i="19"/>
  <c r="F7" i="19"/>
  <c r="E7" i="19"/>
  <c r="D7" i="19" s="1"/>
  <c r="C7" i="19" s="1"/>
  <c r="I7" i="19" s="1"/>
  <c r="B4" i="19"/>
  <c r="Y160" i="18"/>
  <c r="W160" i="18"/>
  <c r="X160" i="18" s="1"/>
  <c r="V160" i="18"/>
  <c r="U160" i="18"/>
  <c r="T160" i="18"/>
  <c r="S160" i="18"/>
  <c r="Q160" i="18"/>
  <c r="P160" i="18"/>
  <c r="O160" i="18"/>
  <c r="N160" i="18"/>
  <c r="M160" i="18"/>
  <c r="L160" i="18"/>
  <c r="K160" i="18"/>
  <c r="H160" i="18"/>
  <c r="I160" i="18" s="1"/>
  <c r="G160" i="18"/>
  <c r="F160" i="18"/>
  <c r="E160" i="18"/>
  <c r="D160" i="18"/>
  <c r="C160" i="18"/>
  <c r="X159" i="18"/>
  <c r="Q159" i="18"/>
  <c r="I159" i="18"/>
  <c r="X158" i="18"/>
  <c r="Q158" i="18"/>
  <c r="I158" i="18"/>
  <c r="X157" i="18"/>
  <c r="Q157" i="18"/>
  <c r="I157" i="18"/>
  <c r="X156" i="18"/>
  <c r="Q156" i="18"/>
  <c r="I156" i="18"/>
  <c r="X155" i="18"/>
  <c r="Q155" i="18"/>
  <c r="I155" i="18"/>
  <c r="X154" i="18"/>
  <c r="Q154" i="18"/>
  <c r="I154" i="18"/>
  <c r="X153" i="18"/>
  <c r="Q153" i="18"/>
  <c r="I153" i="18"/>
  <c r="X152" i="18"/>
  <c r="Q152" i="18"/>
  <c r="I152" i="18"/>
  <c r="X151" i="18"/>
  <c r="Q151" i="18"/>
  <c r="I151" i="18"/>
  <c r="X150" i="18"/>
  <c r="Q150" i="18"/>
  <c r="I150" i="18"/>
  <c r="X149" i="18"/>
  <c r="Q149" i="18"/>
  <c r="I149" i="18"/>
  <c r="W148" i="18"/>
  <c r="Y148" i="18" s="1"/>
  <c r="V148" i="18"/>
  <c r="U148" i="18"/>
  <c r="T148" i="18"/>
  <c r="S148" i="18"/>
  <c r="Q148" i="18"/>
  <c r="P148" i="18"/>
  <c r="O148" i="18"/>
  <c r="N148" i="18"/>
  <c r="M148" i="18"/>
  <c r="L148" i="18"/>
  <c r="K148" i="18"/>
  <c r="H148" i="18"/>
  <c r="G148" i="18"/>
  <c r="F148" i="18"/>
  <c r="E148" i="18"/>
  <c r="D148" i="18"/>
  <c r="C148" i="18"/>
  <c r="W146" i="18"/>
  <c r="V146" i="18"/>
  <c r="U146" i="18"/>
  <c r="T146" i="18"/>
  <c r="S146" i="18"/>
  <c r="Q146" i="18"/>
  <c r="P146" i="18"/>
  <c r="O146" i="18"/>
  <c r="N146" i="18"/>
  <c r="M146" i="18"/>
  <c r="L146" i="18"/>
  <c r="K146" i="18"/>
  <c r="I146" i="18"/>
  <c r="H146" i="18"/>
  <c r="G146" i="18"/>
  <c r="F146" i="18"/>
  <c r="E146" i="18"/>
  <c r="D146" i="18"/>
  <c r="C146" i="18"/>
  <c r="X145" i="18"/>
  <c r="Q145" i="18"/>
  <c r="I145" i="18"/>
  <c r="X144" i="18"/>
  <c r="Q144" i="18"/>
  <c r="I144" i="18"/>
  <c r="Y143" i="18"/>
  <c r="X143" i="18"/>
  <c r="Q143" i="18"/>
  <c r="I143" i="18"/>
  <c r="X142" i="18"/>
  <c r="Q142" i="18"/>
  <c r="J142" i="18"/>
  <c r="I142" i="18"/>
  <c r="X141" i="18"/>
  <c r="Q141" i="18"/>
  <c r="I141" i="18"/>
  <c r="X140" i="18"/>
  <c r="Q140" i="18"/>
  <c r="I140" i="18"/>
  <c r="X139" i="18"/>
  <c r="Q139" i="18"/>
  <c r="I139" i="18"/>
  <c r="X138" i="18"/>
  <c r="Q138" i="18"/>
  <c r="I138" i="18"/>
  <c r="X137" i="18"/>
  <c r="Q137" i="18"/>
  <c r="I137" i="18"/>
  <c r="X136" i="18"/>
  <c r="Q136" i="18"/>
  <c r="I136" i="18"/>
  <c r="X135" i="18"/>
  <c r="Q135" i="18"/>
  <c r="I135" i="18"/>
  <c r="X134" i="18"/>
  <c r="W134" i="18"/>
  <c r="V134" i="18"/>
  <c r="U134" i="18"/>
  <c r="T134" i="18"/>
  <c r="S134" i="18"/>
  <c r="R134" i="18"/>
  <c r="P134" i="18"/>
  <c r="O134" i="18"/>
  <c r="Q134" i="18" s="1"/>
  <c r="N134" i="18"/>
  <c r="M134" i="18"/>
  <c r="L134" i="18"/>
  <c r="K134" i="18"/>
  <c r="I134" i="18"/>
  <c r="H134" i="18"/>
  <c r="G134" i="18"/>
  <c r="F134" i="18"/>
  <c r="E134" i="18"/>
  <c r="D134" i="18"/>
  <c r="C134" i="18"/>
  <c r="W132" i="18"/>
  <c r="V132" i="18"/>
  <c r="U132" i="18"/>
  <c r="T132" i="18"/>
  <c r="S132" i="18"/>
  <c r="P132" i="18"/>
  <c r="O132" i="18"/>
  <c r="Q132" i="18" s="1"/>
  <c r="N132" i="18"/>
  <c r="M132" i="18"/>
  <c r="L132" i="18"/>
  <c r="K132" i="18"/>
  <c r="I132" i="18"/>
  <c r="H132" i="18"/>
  <c r="G132" i="18"/>
  <c r="F132" i="18"/>
  <c r="E132" i="18"/>
  <c r="D132" i="18"/>
  <c r="C132" i="18"/>
  <c r="X131" i="18"/>
  <c r="Q131" i="18"/>
  <c r="I131" i="18"/>
  <c r="X130" i="18"/>
  <c r="Q130" i="18"/>
  <c r="I130" i="18"/>
  <c r="X129" i="18"/>
  <c r="Q129" i="18"/>
  <c r="I129" i="18"/>
  <c r="X128" i="18"/>
  <c r="Q128" i="18"/>
  <c r="I128" i="18"/>
  <c r="X127" i="18"/>
  <c r="Q127" i="18"/>
  <c r="I127" i="18"/>
  <c r="X126" i="18"/>
  <c r="Q126" i="18"/>
  <c r="I126" i="18"/>
  <c r="X125" i="18"/>
  <c r="Q125" i="18"/>
  <c r="I125" i="18"/>
  <c r="X124" i="18"/>
  <c r="Q124" i="18"/>
  <c r="I124" i="18"/>
  <c r="X123" i="18"/>
  <c r="Q123" i="18"/>
  <c r="I123" i="18"/>
  <c r="X122" i="18"/>
  <c r="Q122" i="18"/>
  <c r="I122" i="18"/>
  <c r="X121" i="18"/>
  <c r="Q121" i="18"/>
  <c r="I121" i="18"/>
  <c r="X120" i="18"/>
  <c r="W120" i="18"/>
  <c r="Y120" i="18" s="1"/>
  <c r="V120" i="18"/>
  <c r="U120" i="18"/>
  <c r="T120" i="18"/>
  <c r="S120" i="18"/>
  <c r="P120" i="18"/>
  <c r="Q120" i="18" s="1"/>
  <c r="O120" i="18"/>
  <c r="N120" i="18"/>
  <c r="M120" i="18"/>
  <c r="L120" i="18"/>
  <c r="K120" i="18"/>
  <c r="H120" i="18"/>
  <c r="G120" i="18"/>
  <c r="I120" i="18" s="1"/>
  <c r="F120" i="18"/>
  <c r="E120" i="18"/>
  <c r="D120" i="18"/>
  <c r="C120" i="18"/>
  <c r="X118" i="18"/>
  <c r="W118" i="18"/>
  <c r="V118" i="18"/>
  <c r="U118" i="18"/>
  <c r="T118" i="18"/>
  <c r="S118" i="18"/>
  <c r="P118" i="18"/>
  <c r="O118" i="18"/>
  <c r="N118" i="18"/>
  <c r="M118" i="18"/>
  <c r="L118" i="18"/>
  <c r="K118" i="18"/>
  <c r="H118" i="18"/>
  <c r="G118" i="18"/>
  <c r="I118" i="18" s="1"/>
  <c r="F118" i="18"/>
  <c r="E118" i="18"/>
  <c r="D118" i="18"/>
  <c r="C118" i="18"/>
  <c r="X117" i="18"/>
  <c r="Q117" i="18"/>
  <c r="I117" i="18"/>
  <c r="X116" i="18"/>
  <c r="Q116" i="18"/>
  <c r="I116" i="18"/>
  <c r="X115" i="18"/>
  <c r="Q115" i="18"/>
  <c r="I115" i="18"/>
  <c r="Y114" i="18"/>
  <c r="X114" i="18"/>
  <c r="Q114" i="18"/>
  <c r="I114" i="18"/>
  <c r="X113" i="18"/>
  <c r="Q113" i="18"/>
  <c r="I113" i="18"/>
  <c r="X112" i="18"/>
  <c r="Q112" i="18"/>
  <c r="I112" i="18"/>
  <c r="X111" i="18"/>
  <c r="Q111" i="18"/>
  <c r="I111" i="18"/>
  <c r="X110" i="18"/>
  <c r="Q110" i="18"/>
  <c r="I110" i="18"/>
  <c r="X109" i="18"/>
  <c r="Q109" i="18"/>
  <c r="I109" i="18"/>
  <c r="X108" i="18"/>
  <c r="Q108" i="18"/>
  <c r="I108" i="18"/>
  <c r="X107" i="18"/>
  <c r="Q107" i="18"/>
  <c r="I107" i="18"/>
  <c r="X106" i="18"/>
  <c r="W106" i="18"/>
  <c r="V106" i="18"/>
  <c r="U106" i="18"/>
  <c r="T106" i="18"/>
  <c r="S106" i="18"/>
  <c r="P106" i="18"/>
  <c r="O106" i="18"/>
  <c r="N106" i="18"/>
  <c r="M106" i="18"/>
  <c r="L106" i="18"/>
  <c r="K106" i="18"/>
  <c r="H106" i="18"/>
  <c r="I106" i="18" s="1"/>
  <c r="G106" i="18"/>
  <c r="F106" i="18"/>
  <c r="E106" i="18"/>
  <c r="D106" i="18"/>
  <c r="C106" i="18"/>
  <c r="W104" i="18"/>
  <c r="X104" i="18" s="1"/>
  <c r="V104" i="18"/>
  <c r="U104" i="18"/>
  <c r="T104" i="18"/>
  <c r="S104" i="18"/>
  <c r="Q104" i="18"/>
  <c r="P104" i="18"/>
  <c r="O104" i="18"/>
  <c r="N104" i="18"/>
  <c r="M104" i="18"/>
  <c r="L104" i="18"/>
  <c r="K104" i="18"/>
  <c r="H104" i="18"/>
  <c r="G104" i="18"/>
  <c r="F104" i="18"/>
  <c r="E104" i="18"/>
  <c r="D104" i="18"/>
  <c r="C104" i="18"/>
  <c r="X103" i="18"/>
  <c r="Q103" i="18"/>
  <c r="I103" i="18"/>
  <c r="X102" i="18"/>
  <c r="Q102" i="18"/>
  <c r="I102" i="18"/>
  <c r="X101" i="18"/>
  <c r="Q101" i="18"/>
  <c r="I101" i="18"/>
  <c r="X100" i="18"/>
  <c r="Q100" i="18"/>
  <c r="I100" i="18"/>
  <c r="X99" i="18"/>
  <c r="Q99" i="18"/>
  <c r="I99" i="18"/>
  <c r="X98" i="18"/>
  <c r="Q98" i="18"/>
  <c r="I98" i="18"/>
  <c r="X97" i="18"/>
  <c r="Q97" i="18"/>
  <c r="I97" i="18"/>
  <c r="X96" i="18"/>
  <c r="Q96" i="18"/>
  <c r="I96" i="18"/>
  <c r="X95" i="18"/>
  <c r="Q95" i="18"/>
  <c r="I95" i="18"/>
  <c r="X94" i="18"/>
  <c r="R94" i="18"/>
  <c r="Q94" i="18"/>
  <c r="I94" i="18"/>
  <c r="X93" i="18"/>
  <c r="Q93" i="18"/>
  <c r="I93" i="18"/>
  <c r="Y92" i="18"/>
  <c r="W92" i="18"/>
  <c r="V92" i="18"/>
  <c r="X92" i="18" s="1"/>
  <c r="U92" i="18"/>
  <c r="T92" i="18"/>
  <c r="S92" i="18"/>
  <c r="P92" i="18"/>
  <c r="O92" i="18"/>
  <c r="N92" i="18"/>
  <c r="M92" i="18"/>
  <c r="L92" i="18"/>
  <c r="K92" i="18"/>
  <c r="H92" i="18"/>
  <c r="G92" i="18"/>
  <c r="F92" i="18"/>
  <c r="E92" i="18"/>
  <c r="D92" i="18"/>
  <c r="C92" i="18"/>
  <c r="Y90" i="18"/>
  <c r="W90" i="18"/>
  <c r="X90" i="18" s="1"/>
  <c r="V90" i="18"/>
  <c r="U90" i="18"/>
  <c r="T90" i="18"/>
  <c r="S90" i="18"/>
  <c r="Q90" i="18"/>
  <c r="P90" i="18"/>
  <c r="O90" i="18"/>
  <c r="N90" i="18"/>
  <c r="M90" i="18"/>
  <c r="L90" i="18"/>
  <c r="K90" i="18"/>
  <c r="I90" i="18"/>
  <c r="H90" i="18"/>
  <c r="G90" i="18"/>
  <c r="F90" i="18"/>
  <c r="E90" i="18"/>
  <c r="D90" i="18"/>
  <c r="C90" i="18"/>
  <c r="X89" i="18"/>
  <c r="Q89" i="18"/>
  <c r="J89" i="18"/>
  <c r="I89" i="18"/>
  <c r="X88" i="18"/>
  <c r="Q88" i="18"/>
  <c r="I88" i="18"/>
  <c r="X87" i="18"/>
  <c r="Q87" i="18"/>
  <c r="I87" i="18"/>
  <c r="X86" i="18"/>
  <c r="Q86" i="18"/>
  <c r="I86" i="18"/>
  <c r="X85" i="18"/>
  <c r="Q85" i="18"/>
  <c r="I85" i="18"/>
  <c r="X84" i="18"/>
  <c r="Q84" i="18"/>
  <c r="I84" i="18"/>
  <c r="X83" i="18"/>
  <c r="Q83" i="18"/>
  <c r="I83" i="18"/>
  <c r="X82" i="18"/>
  <c r="Q82" i="18"/>
  <c r="I82" i="18"/>
  <c r="X81" i="18"/>
  <c r="Q81" i="18"/>
  <c r="I81" i="18"/>
  <c r="X80" i="18"/>
  <c r="Q80" i="18"/>
  <c r="I80" i="18"/>
  <c r="X79" i="18"/>
  <c r="Q79" i="18"/>
  <c r="I79" i="18"/>
  <c r="W78" i="18"/>
  <c r="Y78" i="18" s="1"/>
  <c r="V78" i="18"/>
  <c r="U78" i="18"/>
  <c r="T78" i="18"/>
  <c r="S78" i="18"/>
  <c r="Q78" i="18"/>
  <c r="P78" i="18"/>
  <c r="O78" i="18"/>
  <c r="N78" i="18"/>
  <c r="M78" i="18"/>
  <c r="L78" i="18"/>
  <c r="K78" i="18"/>
  <c r="H78" i="18"/>
  <c r="G78" i="18"/>
  <c r="F78" i="18"/>
  <c r="E78" i="18"/>
  <c r="D78" i="18"/>
  <c r="C78" i="18"/>
  <c r="W76" i="18"/>
  <c r="V76" i="18"/>
  <c r="U76" i="18"/>
  <c r="T76" i="18"/>
  <c r="S76" i="18"/>
  <c r="Q76" i="18"/>
  <c r="P76" i="18"/>
  <c r="O76" i="18"/>
  <c r="N76" i="18"/>
  <c r="M76" i="18"/>
  <c r="L76" i="18"/>
  <c r="K76" i="18"/>
  <c r="I76" i="18"/>
  <c r="H76" i="18"/>
  <c r="G76" i="18"/>
  <c r="F76" i="18"/>
  <c r="E76" i="18"/>
  <c r="D76" i="18"/>
  <c r="C76" i="18"/>
  <c r="X75" i="18"/>
  <c r="Q75" i="18"/>
  <c r="I75" i="18"/>
  <c r="X74" i="18"/>
  <c r="Q74" i="18"/>
  <c r="I74" i="18"/>
  <c r="X73" i="18"/>
  <c r="Q73" i="18"/>
  <c r="I73" i="18"/>
  <c r="X72" i="18"/>
  <c r="Q72" i="18"/>
  <c r="I72" i="18"/>
  <c r="X71" i="18"/>
  <c r="Q71" i="18"/>
  <c r="I71" i="18"/>
  <c r="X70" i="18"/>
  <c r="Q70" i="18"/>
  <c r="I70" i="18"/>
  <c r="X69" i="18"/>
  <c r="Q69" i="18"/>
  <c r="I69" i="18"/>
  <c r="Y68" i="18"/>
  <c r="X68" i="18"/>
  <c r="Q68" i="18"/>
  <c r="I68" i="18"/>
  <c r="X67" i="18"/>
  <c r="Q67" i="18"/>
  <c r="I67" i="18"/>
  <c r="X66" i="18"/>
  <c r="Q66" i="18"/>
  <c r="I66" i="18"/>
  <c r="X65" i="18"/>
  <c r="Q65" i="18"/>
  <c r="I65" i="18"/>
  <c r="W64" i="18"/>
  <c r="Y64" i="18" s="1"/>
  <c r="V64" i="18"/>
  <c r="U64" i="18"/>
  <c r="T64" i="18"/>
  <c r="S64" i="18"/>
  <c r="R64" i="18"/>
  <c r="Q64" i="18"/>
  <c r="P64" i="18"/>
  <c r="O64" i="18"/>
  <c r="N64" i="18"/>
  <c r="M64" i="18"/>
  <c r="L64" i="18"/>
  <c r="K64" i="18"/>
  <c r="I64" i="18"/>
  <c r="H64" i="18"/>
  <c r="G64" i="18"/>
  <c r="F64" i="18"/>
  <c r="E64" i="18"/>
  <c r="D64" i="18"/>
  <c r="C64" i="18"/>
  <c r="W62" i="18"/>
  <c r="V62" i="18"/>
  <c r="U62" i="18"/>
  <c r="T62" i="18"/>
  <c r="S62" i="18"/>
  <c r="P62" i="18"/>
  <c r="O62" i="18"/>
  <c r="N62" i="18"/>
  <c r="M62" i="18"/>
  <c r="L62" i="18"/>
  <c r="K62" i="18"/>
  <c r="I62" i="18"/>
  <c r="H62" i="18"/>
  <c r="G62" i="18"/>
  <c r="F62" i="18"/>
  <c r="E62" i="18"/>
  <c r="D62" i="18"/>
  <c r="C62" i="18"/>
  <c r="Y61" i="18"/>
  <c r="X61" i="18"/>
  <c r="Q61" i="18"/>
  <c r="I61" i="18"/>
  <c r="X60" i="18"/>
  <c r="Q60" i="18"/>
  <c r="J60" i="18"/>
  <c r="I60" i="18"/>
  <c r="X59" i="18"/>
  <c r="Q59" i="18"/>
  <c r="I59" i="18"/>
  <c r="X58" i="18"/>
  <c r="Q58" i="18"/>
  <c r="I58" i="18"/>
  <c r="X57" i="18"/>
  <c r="R57" i="18"/>
  <c r="Q57" i="18"/>
  <c r="I57" i="18"/>
  <c r="Y56" i="18"/>
  <c r="X56" i="18"/>
  <c r="Q56" i="18"/>
  <c r="I56" i="18"/>
  <c r="X55" i="18"/>
  <c r="R55" i="18"/>
  <c r="Q55" i="18"/>
  <c r="I55" i="18"/>
  <c r="Y54" i="18"/>
  <c r="X54" i="18"/>
  <c r="Q54" i="18"/>
  <c r="J54" i="18"/>
  <c r="I54" i="18"/>
  <c r="Y53" i="18"/>
  <c r="X53" i="18"/>
  <c r="Q53" i="18"/>
  <c r="I53" i="18"/>
  <c r="X52" i="18"/>
  <c r="Q52" i="18"/>
  <c r="J52" i="18"/>
  <c r="I52" i="18"/>
  <c r="Y51" i="18"/>
  <c r="X51" i="18"/>
  <c r="Q51" i="18"/>
  <c r="I51" i="18"/>
  <c r="Y50" i="18"/>
  <c r="X50" i="18"/>
  <c r="W50" i="18"/>
  <c r="V50" i="18"/>
  <c r="U50" i="18"/>
  <c r="T50" i="18"/>
  <c r="S50" i="18"/>
  <c r="R50" i="18"/>
  <c r="P50" i="18"/>
  <c r="Q50" i="18" s="1"/>
  <c r="O50" i="18"/>
  <c r="N50" i="18"/>
  <c r="M50" i="18"/>
  <c r="L50" i="18"/>
  <c r="K50" i="18"/>
  <c r="I50" i="18"/>
  <c r="H50" i="18"/>
  <c r="J50" i="18" s="1"/>
  <c r="G50" i="18"/>
  <c r="F50" i="18"/>
  <c r="E50" i="18"/>
  <c r="D50" i="18"/>
  <c r="C50" i="18"/>
  <c r="W48" i="18"/>
  <c r="Y48" i="18" s="1"/>
  <c r="V48" i="18"/>
  <c r="U48" i="18"/>
  <c r="T48" i="18"/>
  <c r="S48" i="18"/>
  <c r="P48" i="18"/>
  <c r="R48" i="18" s="1"/>
  <c r="O48" i="18"/>
  <c r="N48" i="18"/>
  <c r="M48" i="18"/>
  <c r="L48" i="18"/>
  <c r="K48" i="18"/>
  <c r="H48" i="18"/>
  <c r="J48" i="18" s="1"/>
  <c r="G48" i="18"/>
  <c r="F48" i="18"/>
  <c r="E48" i="18"/>
  <c r="D48" i="18"/>
  <c r="C48" i="18"/>
  <c r="Y47" i="18"/>
  <c r="X47" i="18"/>
  <c r="Q47" i="18"/>
  <c r="I47" i="18"/>
  <c r="Y46" i="18"/>
  <c r="X46" i="18"/>
  <c r="Q46" i="18"/>
  <c r="I46" i="18"/>
  <c r="X45" i="18"/>
  <c r="R45" i="18"/>
  <c r="Q45" i="18"/>
  <c r="I45" i="18"/>
  <c r="Y44" i="18"/>
  <c r="X44" i="18"/>
  <c r="Q44" i="18"/>
  <c r="I44" i="18"/>
  <c r="X43" i="18"/>
  <c r="R43" i="18"/>
  <c r="Q43" i="18"/>
  <c r="I43" i="18"/>
  <c r="Y42" i="18"/>
  <c r="X42" i="18"/>
  <c r="Q42" i="18"/>
  <c r="J42" i="18"/>
  <c r="I42" i="18"/>
  <c r="Y41" i="18"/>
  <c r="X41" i="18"/>
  <c r="Q41" i="18"/>
  <c r="I41" i="18"/>
  <c r="X40" i="18"/>
  <c r="Q40" i="18"/>
  <c r="J40" i="18"/>
  <c r="I40" i="18"/>
  <c r="Y39" i="18"/>
  <c r="X39" i="18"/>
  <c r="Q39" i="18"/>
  <c r="I39" i="18"/>
  <c r="Y38" i="18"/>
  <c r="X38" i="18"/>
  <c r="Q38" i="18"/>
  <c r="I38" i="18"/>
  <c r="Y37" i="18"/>
  <c r="X37" i="18"/>
  <c r="Q37" i="18"/>
  <c r="I37" i="18"/>
  <c r="Y36" i="18"/>
  <c r="W36" i="18"/>
  <c r="X36" i="18" s="1"/>
  <c r="V36" i="18"/>
  <c r="U36" i="18"/>
  <c r="T36" i="18"/>
  <c r="S36" i="18"/>
  <c r="Q36" i="18"/>
  <c r="P36" i="18"/>
  <c r="R36" i="18" s="1"/>
  <c r="O36" i="18"/>
  <c r="N36" i="18"/>
  <c r="M36" i="18"/>
  <c r="L36" i="18"/>
  <c r="K36" i="18"/>
  <c r="J36" i="18"/>
  <c r="H36" i="18"/>
  <c r="I36" i="18" s="1"/>
  <c r="G36" i="18"/>
  <c r="F36" i="18"/>
  <c r="E36" i="18"/>
  <c r="D36" i="18"/>
  <c r="C36" i="18"/>
  <c r="X34" i="18"/>
  <c r="W34" i="18"/>
  <c r="Y34" i="18" s="1"/>
  <c r="V34" i="18"/>
  <c r="U34" i="18"/>
  <c r="T34" i="18"/>
  <c r="S34" i="18"/>
  <c r="P34" i="18"/>
  <c r="R34" i="18" s="1"/>
  <c r="O34" i="18"/>
  <c r="N34" i="18"/>
  <c r="M34" i="18"/>
  <c r="L34" i="18"/>
  <c r="K34" i="18"/>
  <c r="H34" i="18"/>
  <c r="J34" i="18" s="1"/>
  <c r="G34" i="18"/>
  <c r="F34" i="18"/>
  <c r="E34" i="18"/>
  <c r="D34" i="18"/>
  <c r="C34" i="18"/>
  <c r="X33" i="18"/>
  <c r="R33" i="18"/>
  <c r="Q33" i="18"/>
  <c r="I33" i="18"/>
  <c r="Y32" i="18"/>
  <c r="X32" i="18"/>
  <c r="Q32" i="18"/>
  <c r="I32" i="18"/>
  <c r="X31" i="18"/>
  <c r="R31" i="18"/>
  <c r="Q31" i="18"/>
  <c r="I31" i="18"/>
  <c r="Y30" i="18"/>
  <c r="X30" i="18"/>
  <c r="Q30" i="18"/>
  <c r="J30" i="18"/>
  <c r="I30" i="18"/>
  <c r="Y29" i="18"/>
  <c r="X29" i="18"/>
  <c r="Q29" i="18"/>
  <c r="I29" i="18"/>
  <c r="X28" i="18"/>
  <c r="Q28" i="18"/>
  <c r="J28" i="18"/>
  <c r="I28" i="18"/>
  <c r="Y27" i="18"/>
  <c r="X27" i="18"/>
  <c r="Q27" i="18"/>
  <c r="I27" i="18"/>
  <c r="Y26" i="18"/>
  <c r="X26" i="18"/>
  <c r="Q26" i="18"/>
  <c r="I26" i="18"/>
  <c r="Y25" i="18"/>
  <c r="X25" i="18"/>
  <c r="Q25" i="18"/>
  <c r="I25" i="18"/>
  <c r="Y24" i="18"/>
  <c r="X24" i="18"/>
  <c r="Q24" i="18"/>
  <c r="I24" i="18"/>
  <c r="X23" i="18"/>
  <c r="R23" i="18"/>
  <c r="Q23" i="18"/>
  <c r="I23" i="18"/>
  <c r="W22" i="18"/>
  <c r="Y22" i="18" s="1"/>
  <c r="V22" i="18"/>
  <c r="X22" i="18" s="1"/>
  <c r="U22" i="18"/>
  <c r="T22" i="18"/>
  <c r="S22" i="18"/>
  <c r="Q22" i="18"/>
  <c r="P22" i="18"/>
  <c r="R22" i="18" s="1"/>
  <c r="O22" i="18"/>
  <c r="N22" i="18"/>
  <c r="M22" i="18"/>
  <c r="L22" i="18"/>
  <c r="K22" i="18"/>
  <c r="I22" i="18"/>
  <c r="H22" i="18"/>
  <c r="J22" i="18" s="1"/>
  <c r="G22" i="18"/>
  <c r="F22" i="18"/>
  <c r="E22" i="18"/>
  <c r="D22" i="18"/>
  <c r="C22" i="18"/>
  <c r="Y20" i="18"/>
  <c r="W20" i="18"/>
  <c r="X20" i="18" s="1"/>
  <c r="V20" i="18"/>
  <c r="U20" i="18"/>
  <c r="T20" i="18"/>
  <c r="S20" i="18"/>
  <c r="P20" i="18"/>
  <c r="R20" i="18" s="1"/>
  <c r="O20" i="18"/>
  <c r="N20" i="18"/>
  <c r="M20" i="18"/>
  <c r="L20" i="18"/>
  <c r="K20" i="18"/>
  <c r="H20" i="18"/>
  <c r="J20" i="18" s="1"/>
  <c r="G20" i="18"/>
  <c r="F20" i="18"/>
  <c r="E20" i="18"/>
  <c r="D20" i="18"/>
  <c r="C20" i="18"/>
  <c r="X19" i="18"/>
  <c r="R19" i="18"/>
  <c r="Q19" i="18"/>
  <c r="I19" i="18"/>
  <c r="Y18" i="18"/>
  <c r="X18" i="18"/>
  <c r="Q18" i="18"/>
  <c r="J18" i="18"/>
  <c r="I18" i="18"/>
  <c r="Y17" i="18"/>
  <c r="X17" i="18"/>
  <c r="Q17" i="18"/>
  <c r="I17" i="18"/>
  <c r="X16" i="18"/>
  <c r="Q16" i="18"/>
  <c r="J16" i="18"/>
  <c r="I16" i="18"/>
  <c r="Y15" i="18"/>
  <c r="X15" i="18"/>
  <c r="Q15" i="18"/>
  <c r="I15" i="18"/>
  <c r="Y14" i="18"/>
  <c r="X14" i="18"/>
  <c r="Q14" i="18"/>
  <c r="I14" i="18"/>
  <c r="Y13" i="18"/>
  <c r="X13" i="18"/>
  <c r="Q13" i="18"/>
  <c r="I13" i="18"/>
  <c r="Y12" i="18"/>
  <c r="X12" i="18"/>
  <c r="Q12" i="18"/>
  <c r="I12" i="18"/>
  <c r="X11" i="18"/>
  <c r="R11" i="18"/>
  <c r="Q11" i="18"/>
  <c r="I11" i="18"/>
  <c r="Y10" i="18"/>
  <c r="X10" i="18"/>
  <c r="Q10" i="18"/>
  <c r="I10" i="18"/>
  <c r="X9" i="18"/>
  <c r="R9" i="18"/>
  <c r="Q9" i="18"/>
  <c r="I9" i="18"/>
  <c r="Y8" i="18"/>
  <c r="X8" i="18"/>
  <c r="W8" i="18"/>
  <c r="Y138" i="18" s="1"/>
  <c r="V8" i="18"/>
  <c r="U8" i="18"/>
  <c r="T8" i="18"/>
  <c r="S8" i="18"/>
  <c r="R8" i="18"/>
  <c r="Q8" i="18"/>
  <c r="P8" i="18"/>
  <c r="R56" i="18" s="1"/>
  <c r="O8" i="18"/>
  <c r="N8" i="18"/>
  <c r="M8" i="18"/>
  <c r="L8" i="18"/>
  <c r="K8" i="18"/>
  <c r="I8" i="18"/>
  <c r="H8" i="18"/>
  <c r="J149" i="18" s="1"/>
  <c r="G8" i="18"/>
  <c r="F8" i="18"/>
  <c r="E8" i="18"/>
  <c r="D8" i="18"/>
  <c r="C8" i="18"/>
  <c r="Y6" i="18"/>
  <c r="X6" i="18"/>
  <c r="R6" i="18"/>
  <c r="Q6" i="18"/>
  <c r="J6" i="18"/>
  <c r="I6" i="18"/>
  <c r="B3" i="18"/>
  <c r="J161" i="17"/>
  <c r="H161" i="17"/>
  <c r="I161" i="17" s="1"/>
  <c r="G161" i="17"/>
  <c r="F161" i="17"/>
  <c r="E161" i="17"/>
  <c r="D161" i="17"/>
  <c r="C161" i="17"/>
  <c r="J160" i="17"/>
  <c r="I160" i="17"/>
  <c r="J159" i="17"/>
  <c r="I159" i="17"/>
  <c r="J158" i="17"/>
  <c r="I158" i="17"/>
  <c r="J157" i="17"/>
  <c r="I157" i="17"/>
  <c r="K156" i="17"/>
  <c r="J156" i="17"/>
  <c r="I156" i="17"/>
  <c r="J155" i="17"/>
  <c r="I155" i="17"/>
  <c r="J154" i="17"/>
  <c r="I154" i="17"/>
  <c r="J153" i="17"/>
  <c r="I153" i="17"/>
  <c r="J152" i="17"/>
  <c r="I152" i="17"/>
  <c r="J151" i="17"/>
  <c r="I151" i="17"/>
  <c r="J150" i="17"/>
  <c r="I150" i="17"/>
  <c r="J149" i="17"/>
  <c r="H149" i="17"/>
  <c r="K149" i="17" s="1"/>
  <c r="G149" i="17"/>
  <c r="F149" i="17"/>
  <c r="E149" i="17"/>
  <c r="D149" i="17"/>
  <c r="C149" i="17"/>
  <c r="H147" i="17"/>
  <c r="K147" i="17" s="1"/>
  <c r="G147" i="17"/>
  <c r="F147" i="17"/>
  <c r="E147" i="17"/>
  <c r="D147" i="17"/>
  <c r="C147" i="17"/>
  <c r="J146" i="17"/>
  <c r="I146" i="17"/>
  <c r="K145" i="17"/>
  <c r="J145" i="17"/>
  <c r="I145" i="17"/>
  <c r="J144" i="17"/>
  <c r="I144" i="17"/>
  <c r="J143" i="17"/>
  <c r="I143" i="17"/>
  <c r="J142" i="17"/>
  <c r="I142" i="17"/>
  <c r="J141" i="17"/>
  <c r="I141" i="17"/>
  <c r="J140" i="17"/>
  <c r="I140" i="17"/>
  <c r="K139" i="17"/>
  <c r="J139" i="17"/>
  <c r="I139" i="17"/>
  <c r="J138" i="17"/>
  <c r="I138" i="17"/>
  <c r="J137" i="17"/>
  <c r="I137" i="17"/>
  <c r="J136" i="17"/>
  <c r="I136" i="17"/>
  <c r="J135" i="17"/>
  <c r="I135" i="17"/>
  <c r="H135" i="17"/>
  <c r="K135" i="17" s="1"/>
  <c r="G135" i="17"/>
  <c r="F135" i="17"/>
  <c r="E135" i="17"/>
  <c r="D135" i="17"/>
  <c r="C135" i="17"/>
  <c r="J133" i="17"/>
  <c r="H133" i="17"/>
  <c r="K133" i="17" s="1"/>
  <c r="G133" i="17"/>
  <c r="F133" i="17"/>
  <c r="E133" i="17"/>
  <c r="D133" i="17"/>
  <c r="C133" i="17"/>
  <c r="J132" i="17"/>
  <c r="I132" i="17"/>
  <c r="K131" i="17"/>
  <c r="J131" i="17"/>
  <c r="I131" i="17"/>
  <c r="J130" i="17"/>
  <c r="I130" i="17"/>
  <c r="J129" i="17"/>
  <c r="I129" i="17"/>
  <c r="K128" i="17"/>
  <c r="J128" i="17"/>
  <c r="I128" i="17"/>
  <c r="J127" i="17"/>
  <c r="I127" i="17"/>
  <c r="J126" i="17"/>
  <c r="I126" i="17"/>
  <c r="J125" i="17"/>
  <c r="I125" i="17"/>
  <c r="J124" i="17"/>
  <c r="I124" i="17"/>
  <c r="J123" i="17"/>
  <c r="I123" i="17"/>
  <c r="K122" i="17"/>
  <c r="J122" i="17"/>
  <c r="I122" i="17"/>
  <c r="I121" i="17"/>
  <c r="H121" i="17"/>
  <c r="K121" i="17" s="1"/>
  <c r="G121" i="17"/>
  <c r="F121" i="17"/>
  <c r="E121" i="17"/>
  <c r="D121" i="17"/>
  <c r="C121" i="17"/>
  <c r="J119" i="17"/>
  <c r="H119" i="17"/>
  <c r="K119" i="17" s="1"/>
  <c r="G119" i="17"/>
  <c r="F119" i="17"/>
  <c r="E119" i="17"/>
  <c r="D119" i="17"/>
  <c r="C119" i="17"/>
  <c r="J118" i="17"/>
  <c r="I118" i="17"/>
  <c r="J117" i="17"/>
  <c r="I117" i="17"/>
  <c r="J116" i="17"/>
  <c r="I116" i="17"/>
  <c r="J115" i="17"/>
  <c r="I115" i="17"/>
  <c r="K114" i="17"/>
  <c r="J114" i="17"/>
  <c r="I114" i="17"/>
  <c r="J113" i="17"/>
  <c r="I113" i="17"/>
  <c r="J112" i="17"/>
  <c r="I112" i="17"/>
  <c r="K111" i="17"/>
  <c r="J111" i="17"/>
  <c r="I111" i="17"/>
  <c r="J110" i="17"/>
  <c r="I110" i="17"/>
  <c r="J109" i="17"/>
  <c r="I109" i="17"/>
  <c r="J108" i="17"/>
  <c r="I108" i="17"/>
  <c r="H107" i="17"/>
  <c r="I107" i="17" s="1"/>
  <c r="G107" i="17"/>
  <c r="J107" i="17" s="1"/>
  <c r="F107" i="17"/>
  <c r="E107" i="17"/>
  <c r="D107" i="17"/>
  <c r="C107" i="17"/>
  <c r="I105" i="17"/>
  <c r="H105" i="17"/>
  <c r="K105" i="17" s="1"/>
  <c r="G105" i="17"/>
  <c r="F105" i="17"/>
  <c r="E105" i="17"/>
  <c r="D105" i="17"/>
  <c r="C105" i="17"/>
  <c r="J104" i="17"/>
  <c r="I104" i="17"/>
  <c r="J103" i="17"/>
  <c r="I103" i="17"/>
  <c r="J102" i="17"/>
  <c r="I102" i="17"/>
  <c r="J101" i="17"/>
  <c r="I101" i="17"/>
  <c r="J100" i="17"/>
  <c r="I100" i="17"/>
  <c r="J99" i="17"/>
  <c r="I99" i="17"/>
  <c r="J98" i="17"/>
  <c r="I98" i="17"/>
  <c r="K97" i="17"/>
  <c r="J97" i="17"/>
  <c r="I97" i="17"/>
  <c r="J96" i="17"/>
  <c r="I96" i="17"/>
  <c r="J95" i="17"/>
  <c r="I95" i="17"/>
  <c r="K94" i="17"/>
  <c r="J94" i="17"/>
  <c r="I94" i="17"/>
  <c r="H93" i="17"/>
  <c r="G93" i="17"/>
  <c r="J93" i="17" s="1"/>
  <c r="F93" i="17"/>
  <c r="E93" i="17"/>
  <c r="D93" i="17"/>
  <c r="C93" i="17"/>
  <c r="H91" i="17"/>
  <c r="K91" i="17" s="1"/>
  <c r="G91" i="17"/>
  <c r="F91" i="17"/>
  <c r="E91" i="17"/>
  <c r="D91" i="17"/>
  <c r="C91" i="17"/>
  <c r="J90" i="17"/>
  <c r="I90" i="17"/>
  <c r="J89" i="17"/>
  <c r="I89" i="17"/>
  <c r="J88" i="17"/>
  <c r="I88" i="17"/>
  <c r="J87" i="17"/>
  <c r="I87" i="17"/>
  <c r="J86" i="17"/>
  <c r="I86" i="17"/>
  <c r="J85" i="17"/>
  <c r="I85" i="17"/>
  <c r="J84" i="17"/>
  <c r="I84" i="17"/>
  <c r="J83" i="17"/>
  <c r="I83" i="17"/>
  <c r="J82" i="17"/>
  <c r="I82" i="17"/>
  <c r="J81" i="17"/>
  <c r="I81" i="17"/>
  <c r="K80" i="17"/>
  <c r="J80" i="17"/>
  <c r="I80" i="17"/>
  <c r="H79" i="17"/>
  <c r="K79" i="17" s="1"/>
  <c r="G79" i="17"/>
  <c r="J79" i="17" s="1"/>
  <c r="F79" i="17"/>
  <c r="E79" i="17"/>
  <c r="D79" i="17"/>
  <c r="C79" i="17"/>
  <c r="H77" i="17"/>
  <c r="G77" i="17"/>
  <c r="J77" i="17" s="1"/>
  <c r="F77" i="17"/>
  <c r="E77" i="17"/>
  <c r="D77" i="17"/>
  <c r="C77" i="17"/>
  <c r="J76" i="17"/>
  <c r="I76" i="17"/>
  <c r="J75" i="17"/>
  <c r="I75" i="17"/>
  <c r="K74" i="17"/>
  <c r="J74" i="17"/>
  <c r="I74" i="17"/>
  <c r="J73" i="17"/>
  <c r="I73" i="17"/>
  <c r="J72" i="17"/>
  <c r="I72" i="17"/>
  <c r="J71" i="17"/>
  <c r="I71" i="17"/>
  <c r="J70" i="17"/>
  <c r="I70" i="17"/>
  <c r="J69" i="17"/>
  <c r="I69" i="17"/>
  <c r="J68" i="17"/>
  <c r="I68" i="17"/>
  <c r="J67" i="17"/>
  <c r="I67" i="17"/>
  <c r="J66" i="17"/>
  <c r="I66" i="17"/>
  <c r="I65" i="17"/>
  <c r="H65" i="17"/>
  <c r="J65" i="17" s="1"/>
  <c r="G65" i="17"/>
  <c r="F65" i="17"/>
  <c r="E65" i="17"/>
  <c r="D65" i="17"/>
  <c r="C65" i="17"/>
  <c r="H63" i="17"/>
  <c r="K63" i="17" s="1"/>
  <c r="G63" i="17"/>
  <c r="F63" i="17"/>
  <c r="E63" i="17"/>
  <c r="D63" i="17"/>
  <c r="C63" i="17"/>
  <c r="J62" i="17"/>
  <c r="I62" i="17"/>
  <c r="J61" i="17"/>
  <c r="I61" i="17"/>
  <c r="J60" i="17"/>
  <c r="I60" i="17"/>
  <c r="J59" i="17"/>
  <c r="I59" i="17"/>
  <c r="J58" i="17"/>
  <c r="I58" i="17"/>
  <c r="K57" i="17"/>
  <c r="J57" i="17"/>
  <c r="I57" i="17"/>
  <c r="J56" i="17"/>
  <c r="I56" i="17"/>
  <c r="J55" i="17"/>
  <c r="I55" i="17"/>
  <c r="J54" i="17"/>
  <c r="I54" i="17"/>
  <c r="J53" i="17"/>
  <c r="I53" i="17"/>
  <c r="J52" i="17"/>
  <c r="I52" i="17"/>
  <c r="I51" i="17"/>
  <c r="H51" i="17"/>
  <c r="G51" i="17"/>
  <c r="J51" i="17" s="1"/>
  <c r="F51" i="17"/>
  <c r="E51" i="17"/>
  <c r="D51" i="17"/>
  <c r="C51" i="17"/>
  <c r="I49" i="17"/>
  <c r="H49" i="17"/>
  <c r="J49" i="17" s="1"/>
  <c r="G49" i="17"/>
  <c r="F49" i="17"/>
  <c r="E49" i="17"/>
  <c r="D49" i="17"/>
  <c r="C49" i="17"/>
  <c r="J48" i="17"/>
  <c r="I48" i="17"/>
  <c r="J47" i="17"/>
  <c r="I47" i="17"/>
  <c r="K46" i="17"/>
  <c r="J46" i="17"/>
  <c r="I46" i="17"/>
  <c r="J45" i="17"/>
  <c r="I45" i="17"/>
  <c r="J44" i="17"/>
  <c r="I44" i="17"/>
  <c r="J43" i="17"/>
  <c r="I43" i="17"/>
  <c r="J42" i="17"/>
  <c r="I42" i="17"/>
  <c r="J41" i="17"/>
  <c r="I41" i="17"/>
  <c r="K40" i="17"/>
  <c r="J40" i="17"/>
  <c r="I40" i="17"/>
  <c r="J39" i="17"/>
  <c r="I39" i="17"/>
  <c r="J38" i="17"/>
  <c r="I38" i="17"/>
  <c r="H37" i="17"/>
  <c r="J37" i="17" s="1"/>
  <c r="G37" i="17"/>
  <c r="F37" i="17"/>
  <c r="E37" i="17"/>
  <c r="D37" i="17"/>
  <c r="C37" i="17"/>
  <c r="I35" i="17"/>
  <c r="H35" i="17"/>
  <c r="G35" i="17"/>
  <c r="J35" i="17" s="1"/>
  <c r="F35" i="17"/>
  <c r="E35" i="17"/>
  <c r="D35" i="17"/>
  <c r="C35" i="17"/>
  <c r="J34" i="17"/>
  <c r="I34" i="17"/>
  <c r="J33" i="17"/>
  <c r="I33" i="17"/>
  <c r="K32" i="17"/>
  <c r="J32" i="17"/>
  <c r="I32" i="17"/>
  <c r="J31" i="17"/>
  <c r="I31" i="17"/>
  <c r="J30" i="17"/>
  <c r="I30" i="17"/>
  <c r="K29" i="17"/>
  <c r="J29" i="17"/>
  <c r="I29" i="17"/>
  <c r="J28" i="17"/>
  <c r="I28" i="17"/>
  <c r="J27" i="17"/>
  <c r="I27" i="17"/>
  <c r="J26" i="17"/>
  <c r="I26" i="17"/>
  <c r="J25" i="17"/>
  <c r="I25" i="17"/>
  <c r="J24" i="17"/>
  <c r="I24" i="17"/>
  <c r="K23" i="17"/>
  <c r="I23" i="17"/>
  <c r="H23" i="17"/>
  <c r="J23" i="17" s="1"/>
  <c r="G23" i="17"/>
  <c r="F23" i="17"/>
  <c r="E23" i="17"/>
  <c r="D23" i="17"/>
  <c r="C23" i="17"/>
  <c r="T21" i="17"/>
  <c r="V21" i="17" s="1"/>
  <c r="S21" i="17"/>
  <c r="R21" i="17"/>
  <c r="Q21" i="17"/>
  <c r="P21" i="17"/>
  <c r="O21" i="17"/>
  <c r="I21" i="17"/>
  <c r="H21" i="17"/>
  <c r="G21" i="17"/>
  <c r="J21" i="17" s="1"/>
  <c r="F21" i="17"/>
  <c r="E21" i="17"/>
  <c r="D21" i="17"/>
  <c r="C21" i="17"/>
  <c r="V20" i="17"/>
  <c r="U20" i="17"/>
  <c r="J20" i="17"/>
  <c r="I20" i="17"/>
  <c r="W19" i="17"/>
  <c r="V19" i="17"/>
  <c r="U19" i="17"/>
  <c r="J19" i="17"/>
  <c r="I19" i="17"/>
  <c r="V18" i="17"/>
  <c r="U18" i="17"/>
  <c r="K18" i="17"/>
  <c r="J18" i="17"/>
  <c r="I18" i="17"/>
  <c r="W17" i="17"/>
  <c r="V17" i="17"/>
  <c r="U17" i="17"/>
  <c r="J17" i="17"/>
  <c r="I17" i="17"/>
  <c r="V16" i="17"/>
  <c r="U16" i="17"/>
  <c r="J16" i="17"/>
  <c r="I16" i="17"/>
  <c r="V15" i="17"/>
  <c r="U15" i="17"/>
  <c r="K15" i="17"/>
  <c r="J15" i="17"/>
  <c r="I15" i="17"/>
  <c r="V14" i="17"/>
  <c r="U14" i="17"/>
  <c r="J14" i="17"/>
  <c r="I14" i="17"/>
  <c r="V13" i="17"/>
  <c r="U13" i="17"/>
  <c r="J13" i="17"/>
  <c r="I13" i="17"/>
  <c r="V12" i="17"/>
  <c r="U12" i="17"/>
  <c r="J12" i="17"/>
  <c r="I12" i="17"/>
  <c r="V11" i="17"/>
  <c r="U11" i="17"/>
  <c r="J11" i="17"/>
  <c r="I11" i="17"/>
  <c r="V10" i="17"/>
  <c r="U10" i="17"/>
  <c r="J10" i="17"/>
  <c r="I10" i="17"/>
  <c r="W9" i="17"/>
  <c r="T9" i="17"/>
  <c r="W11" i="17" s="1"/>
  <c r="S9" i="17"/>
  <c r="R9" i="17"/>
  <c r="Q9" i="17"/>
  <c r="P9" i="17"/>
  <c r="O9" i="17"/>
  <c r="K9" i="17"/>
  <c r="H9" i="17"/>
  <c r="K118" i="17" s="1"/>
  <c r="G9" i="17"/>
  <c r="F9" i="17"/>
  <c r="E9" i="17"/>
  <c r="D9" i="17"/>
  <c r="C9" i="17"/>
  <c r="W7" i="17"/>
  <c r="V7" i="17"/>
  <c r="U7" i="17"/>
  <c r="K7" i="17"/>
  <c r="J7" i="17"/>
  <c r="I7" i="17"/>
  <c r="B4" i="17"/>
  <c r="K161" i="16"/>
  <c r="I161" i="16"/>
  <c r="H161" i="16"/>
  <c r="G161" i="16"/>
  <c r="J161" i="16" s="1"/>
  <c r="F161" i="16"/>
  <c r="E161" i="16"/>
  <c r="D161" i="16"/>
  <c r="C161" i="16"/>
  <c r="K160" i="16"/>
  <c r="J160" i="16"/>
  <c r="I160" i="16"/>
  <c r="J159" i="16"/>
  <c r="I159" i="16"/>
  <c r="K158" i="16"/>
  <c r="J158" i="16"/>
  <c r="I158" i="16"/>
  <c r="K157" i="16"/>
  <c r="J157" i="16"/>
  <c r="I157" i="16"/>
  <c r="K156" i="16"/>
  <c r="J156" i="16"/>
  <c r="I156" i="16"/>
  <c r="K155" i="16"/>
  <c r="J155" i="16"/>
  <c r="I155" i="16"/>
  <c r="K154" i="16"/>
  <c r="J154" i="16"/>
  <c r="I154" i="16"/>
  <c r="J153" i="16"/>
  <c r="I153" i="16"/>
  <c r="J152" i="16"/>
  <c r="I152" i="16"/>
  <c r="K151" i="16"/>
  <c r="J151" i="16"/>
  <c r="I151" i="16"/>
  <c r="K150" i="16"/>
  <c r="J150" i="16"/>
  <c r="I150" i="16"/>
  <c r="K149" i="16"/>
  <c r="I149" i="16"/>
  <c r="H149" i="16"/>
  <c r="J149" i="16" s="1"/>
  <c r="G149" i="16"/>
  <c r="F149" i="16"/>
  <c r="E149" i="16"/>
  <c r="D149" i="16"/>
  <c r="C149" i="16"/>
  <c r="K147" i="16"/>
  <c r="H147" i="16"/>
  <c r="J147" i="16" s="1"/>
  <c r="G147" i="16"/>
  <c r="F147" i="16"/>
  <c r="E147" i="16"/>
  <c r="D147" i="16"/>
  <c r="C147" i="16"/>
  <c r="K146" i="16"/>
  <c r="J146" i="16"/>
  <c r="I146" i="16"/>
  <c r="J145" i="16"/>
  <c r="I145" i="16"/>
  <c r="J144" i="16"/>
  <c r="I144" i="16"/>
  <c r="K143" i="16"/>
  <c r="J143" i="16"/>
  <c r="I143" i="16"/>
  <c r="J142" i="16"/>
  <c r="I142" i="16"/>
  <c r="K141" i="16"/>
  <c r="J141" i="16"/>
  <c r="I141" i="16"/>
  <c r="K140" i="16"/>
  <c r="J140" i="16"/>
  <c r="I140" i="16"/>
  <c r="K139" i="16"/>
  <c r="J139" i="16"/>
  <c r="I139" i="16"/>
  <c r="K138" i="16"/>
  <c r="J138" i="16"/>
  <c r="I138" i="16"/>
  <c r="K137" i="16"/>
  <c r="J137" i="16"/>
  <c r="I137" i="16"/>
  <c r="J136" i="16"/>
  <c r="I136" i="16"/>
  <c r="I135" i="16"/>
  <c r="H135" i="16"/>
  <c r="K135" i="16" s="1"/>
  <c r="G135" i="16"/>
  <c r="F135" i="16"/>
  <c r="E135" i="16"/>
  <c r="D135" i="16"/>
  <c r="C135" i="16"/>
  <c r="K133" i="16"/>
  <c r="I133" i="16"/>
  <c r="H133" i="16"/>
  <c r="J133" i="16" s="1"/>
  <c r="G133" i="16"/>
  <c r="F133" i="16"/>
  <c r="E133" i="16"/>
  <c r="D133" i="16"/>
  <c r="C133" i="16"/>
  <c r="K132" i="16"/>
  <c r="J132" i="16"/>
  <c r="I132" i="16"/>
  <c r="J131" i="16"/>
  <c r="I131" i="16"/>
  <c r="K130" i="16"/>
  <c r="J130" i="16"/>
  <c r="I130" i="16"/>
  <c r="K129" i="16"/>
  <c r="J129" i="16"/>
  <c r="I129" i="16"/>
  <c r="J128" i="16"/>
  <c r="I128" i="16"/>
  <c r="J127" i="16"/>
  <c r="I127" i="16"/>
  <c r="K126" i="16"/>
  <c r="J126" i="16"/>
  <c r="I126" i="16"/>
  <c r="J125" i="16"/>
  <c r="I125" i="16"/>
  <c r="K124" i="16"/>
  <c r="J124" i="16"/>
  <c r="I124" i="16"/>
  <c r="K123" i="16"/>
  <c r="J123" i="16"/>
  <c r="I123" i="16"/>
  <c r="K122" i="16"/>
  <c r="J122" i="16"/>
  <c r="I122" i="16"/>
  <c r="K121" i="16"/>
  <c r="H121" i="16"/>
  <c r="J121" i="16" s="1"/>
  <c r="G121" i="16"/>
  <c r="F121" i="16"/>
  <c r="E121" i="16"/>
  <c r="D121" i="16"/>
  <c r="C121" i="16"/>
  <c r="I119" i="16"/>
  <c r="H119" i="16"/>
  <c r="K119" i="16" s="1"/>
  <c r="G119" i="16"/>
  <c r="F119" i="16"/>
  <c r="E119" i="16"/>
  <c r="D119" i="16"/>
  <c r="C119" i="16"/>
  <c r="K118" i="16"/>
  <c r="J118" i="16"/>
  <c r="I118" i="16"/>
  <c r="J117" i="16"/>
  <c r="I117" i="16"/>
  <c r="K116" i="16"/>
  <c r="J116" i="16"/>
  <c r="I116" i="16"/>
  <c r="K115" i="16"/>
  <c r="J115" i="16"/>
  <c r="I115" i="16"/>
  <c r="J114" i="16"/>
  <c r="I114" i="16"/>
  <c r="K113" i="16"/>
  <c r="J113" i="16"/>
  <c r="I113" i="16"/>
  <c r="K112" i="16"/>
  <c r="J112" i="16"/>
  <c r="I112" i="16"/>
  <c r="J111" i="16"/>
  <c r="I111" i="16"/>
  <c r="J110" i="16"/>
  <c r="I110" i="16"/>
  <c r="K109" i="16"/>
  <c r="J109" i="16"/>
  <c r="I109" i="16"/>
  <c r="J108" i="16"/>
  <c r="I108" i="16"/>
  <c r="K107" i="16"/>
  <c r="H107" i="16"/>
  <c r="J107" i="16" s="1"/>
  <c r="G107" i="16"/>
  <c r="F107" i="16"/>
  <c r="E107" i="16"/>
  <c r="D107" i="16"/>
  <c r="C107" i="16"/>
  <c r="K105" i="16"/>
  <c r="H105" i="16"/>
  <c r="J105" i="16" s="1"/>
  <c r="G105" i="16"/>
  <c r="F105" i="16"/>
  <c r="E105" i="16"/>
  <c r="D105" i="16"/>
  <c r="C105" i="16"/>
  <c r="J104" i="16"/>
  <c r="I104" i="16"/>
  <c r="K103" i="16"/>
  <c r="J103" i="16"/>
  <c r="I103" i="16"/>
  <c r="K102" i="16"/>
  <c r="J102" i="16"/>
  <c r="I102" i="16"/>
  <c r="K101" i="16"/>
  <c r="J101" i="16"/>
  <c r="I101" i="16"/>
  <c r="J100" i="16"/>
  <c r="I100" i="16"/>
  <c r="K99" i="16"/>
  <c r="J99" i="16"/>
  <c r="I99" i="16"/>
  <c r="K98" i="16"/>
  <c r="J98" i="16"/>
  <c r="I98" i="16"/>
  <c r="J97" i="16"/>
  <c r="I97" i="16"/>
  <c r="K96" i="16"/>
  <c r="J96" i="16"/>
  <c r="I96" i="16"/>
  <c r="K95" i="16"/>
  <c r="J95" i="16"/>
  <c r="I95" i="16"/>
  <c r="J94" i="16"/>
  <c r="I94" i="16"/>
  <c r="J93" i="16"/>
  <c r="H93" i="16"/>
  <c r="K93" i="16" s="1"/>
  <c r="G93" i="16"/>
  <c r="F93" i="16"/>
  <c r="E93" i="16"/>
  <c r="D93" i="16"/>
  <c r="C93" i="16"/>
  <c r="K91" i="16"/>
  <c r="H91" i="16"/>
  <c r="J91" i="16" s="1"/>
  <c r="G91" i="16"/>
  <c r="F91" i="16"/>
  <c r="E91" i="16"/>
  <c r="D91" i="16"/>
  <c r="C91" i="16"/>
  <c r="K90" i="16"/>
  <c r="J90" i="16"/>
  <c r="I90" i="16"/>
  <c r="K89" i="16"/>
  <c r="J89" i="16"/>
  <c r="I89" i="16"/>
  <c r="J88" i="16"/>
  <c r="I88" i="16"/>
  <c r="J87" i="16"/>
  <c r="I87" i="16"/>
  <c r="K86" i="16"/>
  <c r="J86" i="16"/>
  <c r="I86" i="16"/>
  <c r="K85" i="16"/>
  <c r="J85" i="16"/>
  <c r="I85" i="16"/>
  <c r="K84" i="16"/>
  <c r="J84" i="16"/>
  <c r="I84" i="16"/>
  <c r="J83" i="16"/>
  <c r="I83" i="16"/>
  <c r="K82" i="16"/>
  <c r="J82" i="16"/>
  <c r="I82" i="16"/>
  <c r="K81" i="16"/>
  <c r="J81" i="16"/>
  <c r="I81" i="16"/>
  <c r="J80" i="16"/>
  <c r="I80" i="16"/>
  <c r="H79" i="16"/>
  <c r="K79" i="16" s="1"/>
  <c r="G79" i="16"/>
  <c r="F79" i="16"/>
  <c r="E79" i="16"/>
  <c r="D79" i="16"/>
  <c r="C79" i="16"/>
  <c r="J77" i="16"/>
  <c r="H77" i="16"/>
  <c r="K77" i="16" s="1"/>
  <c r="G77" i="16"/>
  <c r="F77" i="16"/>
  <c r="E77" i="16"/>
  <c r="D77" i="16"/>
  <c r="C77" i="16"/>
  <c r="K76" i="16"/>
  <c r="J76" i="16"/>
  <c r="I76" i="16"/>
  <c r="K75" i="16"/>
  <c r="J75" i="16"/>
  <c r="I75" i="16"/>
  <c r="K74" i="16"/>
  <c r="J74" i="16"/>
  <c r="I74" i="16"/>
  <c r="K73" i="16"/>
  <c r="J73" i="16"/>
  <c r="I73" i="16"/>
  <c r="K72" i="16"/>
  <c r="J72" i="16"/>
  <c r="I72" i="16"/>
  <c r="J71" i="16"/>
  <c r="I71" i="16"/>
  <c r="J70" i="16"/>
  <c r="I70" i="16"/>
  <c r="K69" i="16"/>
  <c r="J69" i="16"/>
  <c r="I69" i="16"/>
  <c r="K68" i="16"/>
  <c r="J68" i="16"/>
  <c r="I68" i="16"/>
  <c r="K67" i="16"/>
  <c r="J67" i="16"/>
  <c r="I67" i="16"/>
  <c r="J66" i="16"/>
  <c r="I66" i="16"/>
  <c r="H65" i="16"/>
  <c r="K65" i="16" s="1"/>
  <c r="G65" i="16"/>
  <c r="F65" i="16"/>
  <c r="E65" i="16"/>
  <c r="D65" i="16"/>
  <c r="C65" i="16"/>
  <c r="H63" i="16"/>
  <c r="K63" i="16" s="1"/>
  <c r="G63" i="16"/>
  <c r="F63" i="16"/>
  <c r="E63" i="16"/>
  <c r="D63" i="16"/>
  <c r="C63" i="16"/>
  <c r="J62" i="16"/>
  <c r="I62" i="16"/>
  <c r="K61" i="16"/>
  <c r="J61" i="16"/>
  <c r="I61" i="16"/>
  <c r="J60" i="16"/>
  <c r="I60" i="16"/>
  <c r="K59" i="16"/>
  <c r="J59" i="16"/>
  <c r="I59" i="16"/>
  <c r="K58" i="16"/>
  <c r="J58" i="16"/>
  <c r="I58" i="16"/>
  <c r="K57" i="16"/>
  <c r="J57" i="16"/>
  <c r="I57" i="16"/>
  <c r="K56" i="16"/>
  <c r="J56" i="16"/>
  <c r="I56" i="16"/>
  <c r="K55" i="16"/>
  <c r="J55" i="16"/>
  <c r="I55" i="16"/>
  <c r="J54" i="16"/>
  <c r="I54" i="16"/>
  <c r="J53" i="16"/>
  <c r="I53" i="16"/>
  <c r="K52" i="16"/>
  <c r="J52" i="16"/>
  <c r="I52" i="16"/>
  <c r="H51" i="16"/>
  <c r="K51" i="16" s="1"/>
  <c r="G51" i="16"/>
  <c r="F51" i="16"/>
  <c r="E51" i="16"/>
  <c r="D51" i="16"/>
  <c r="C51" i="16"/>
  <c r="H49" i="16"/>
  <c r="K49" i="16" s="1"/>
  <c r="G49" i="16"/>
  <c r="F49" i="16"/>
  <c r="E49" i="16"/>
  <c r="D49" i="16"/>
  <c r="C49" i="16"/>
  <c r="K48" i="16"/>
  <c r="J48" i="16"/>
  <c r="I48" i="16"/>
  <c r="K47" i="16"/>
  <c r="J47" i="16"/>
  <c r="I47" i="16"/>
  <c r="J46" i="16"/>
  <c r="I46" i="16"/>
  <c r="J45" i="16"/>
  <c r="I45" i="16"/>
  <c r="K44" i="16"/>
  <c r="J44" i="16"/>
  <c r="I44" i="16"/>
  <c r="J43" i="16"/>
  <c r="I43" i="16"/>
  <c r="K42" i="16"/>
  <c r="J42" i="16"/>
  <c r="I42" i="16"/>
  <c r="K41" i="16"/>
  <c r="J41" i="16"/>
  <c r="I41" i="16"/>
  <c r="K40" i="16"/>
  <c r="J40" i="16"/>
  <c r="I40" i="16"/>
  <c r="K39" i="16"/>
  <c r="J39" i="16"/>
  <c r="I39" i="16"/>
  <c r="K38" i="16"/>
  <c r="J38" i="16"/>
  <c r="I38" i="16"/>
  <c r="J37" i="16"/>
  <c r="H37" i="16"/>
  <c r="K37" i="16" s="1"/>
  <c r="G37" i="16"/>
  <c r="F37" i="16"/>
  <c r="E37" i="16"/>
  <c r="D37" i="16"/>
  <c r="C37" i="16"/>
  <c r="H35" i="16"/>
  <c r="K35" i="16" s="1"/>
  <c r="G35" i="16"/>
  <c r="F35" i="16"/>
  <c r="E35" i="16"/>
  <c r="D35" i="16"/>
  <c r="C35" i="16"/>
  <c r="K34" i="16"/>
  <c r="J34" i="16"/>
  <c r="I34" i="16"/>
  <c r="K33" i="16"/>
  <c r="J33" i="16"/>
  <c r="I33" i="16"/>
  <c r="J32" i="16"/>
  <c r="I32" i="16"/>
  <c r="K31" i="16"/>
  <c r="J31" i="16"/>
  <c r="I31" i="16"/>
  <c r="K30" i="16"/>
  <c r="J30" i="16"/>
  <c r="I30" i="16"/>
  <c r="J29" i="16"/>
  <c r="I29" i="16"/>
  <c r="J28" i="16"/>
  <c r="I28" i="16"/>
  <c r="K27" i="16"/>
  <c r="J27" i="16"/>
  <c r="I27" i="16"/>
  <c r="J26" i="16"/>
  <c r="I26" i="16"/>
  <c r="K25" i="16"/>
  <c r="J25" i="16"/>
  <c r="I25" i="16"/>
  <c r="K24" i="16"/>
  <c r="J24" i="16"/>
  <c r="I24" i="16"/>
  <c r="J23" i="16"/>
  <c r="H23" i="16"/>
  <c r="I23" i="16" s="1"/>
  <c r="G23" i="16"/>
  <c r="F23" i="16"/>
  <c r="E23" i="16"/>
  <c r="D23" i="16"/>
  <c r="C23" i="16"/>
  <c r="V21" i="16"/>
  <c r="T21" i="16"/>
  <c r="W21" i="16" s="1"/>
  <c r="S21" i="16"/>
  <c r="R21" i="16"/>
  <c r="Q21" i="16"/>
  <c r="P21" i="16"/>
  <c r="O21" i="16"/>
  <c r="H21" i="16"/>
  <c r="K21" i="16" s="1"/>
  <c r="G21" i="16"/>
  <c r="F21" i="16"/>
  <c r="E21" i="16"/>
  <c r="D21" i="16"/>
  <c r="C21" i="16"/>
  <c r="V20" i="16"/>
  <c r="U20" i="16"/>
  <c r="K20" i="16"/>
  <c r="J20" i="16"/>
  <c r="I20" i="16"/>
  <c r="V19" i="16"/>
  <c r="U19" i="16"/>
  <c r="K19" i="16"/>
  <c r="J19" i="16"/>
  <c r="I19" i="16"/>
  <c r="V18" i="16"/>
  <c r="U18" i="16"/>
  <c r="J18" i="16"/>
  <c r="I18" i="16"/>
  <c r="V17" i="16"/>
  <c r="U17" i="16"/>
  <c r="K17" i="16"/>
  <c r="J17" i="16"/>
  <c r="I17" i="16"/>
  <c r="V16" i="16"/>
  <c r="U16" i="16"/>
  <c r="K16" i="16"/>
  <c r="J16" i="16"/>
  <c r="I16" i="16"/>
  <c r="V15" i="16"/>
  <c r="U15" i="16"/>
  <c r="K15" i="16"/>
  <c r="J15" i="16"/>
  <c r="I15" i="16"/>
  <c r="W14" i="16"/>
  <c r="V14" i="16"/>
  <c r="U14" i="16"/>
  <c r="K14" i="16"/>
  <c r="J14" i="16"/>
  <c r="I14" i="16"/>
  <c r="V13" i="16"/>
  <c r="U13" i="16"/>
  <c r="J13" i="16"/>
  <c r="I13" i="16"/>
  <c r="V12" i="16"/>
  <c r="U12" i="16"/>
  <c r="K12" i="16"/>
  <c r="J12" i="16"/>
  <c r="I12" i="16"/>
  <c r="W11" i="16"/>
  <c r="V11" i="16"/>
  <c r="U11" i="16"/>
  <c r="J11" i="16"/>
  <c r="I11" i="16"/>
  <c r="V10" i="16"/>
  <c r="U10" i="16"/>
  <c r="K10" i="16"/>
  <c r="J10" i="16"/>
  <c r="I10" i="16"/>
  <c r="V9" i="16"/>
  <c r="T9" i="16"/>
  <c r="W17" i="16" s="1"/>
  <c r="S9" i="16"/>
  <c r="R9" i="16"/>
  <c r="Q9" i="16"/>
  <c r="P9" i="16"/>
  <c r="O9" i="16"/>
  <c r="J9" i="16"/>
  <c r="H9" i="16"/>
  <c r="K145" i="16" s="1"/>
  <c r="G9" i="16"/>
  <c r="F9" i="16"/>
  <c r="E9" i="16"/>
  <c r="D9" i="16"/>
  <c r="C9" i="16"/>
  <c r="W7" i="16"/>
  <c r="V7" i="16"/>
  <c r="U7" i="16"/>
  <c r="K7" i="16"/>
  <c r="J7" i="16"/>
  <c r="I7" i="16"/>
  <c r="B4" i="16"/>
  <c r="J161" i="15"/>
  <c r="H161" i="15"/>
  <c r="I161" i="15" s="1"/>
  <c r="G161" i="15"/>
  <c r="F161" i="15"/>
  <c r="E161" i="15"/>
  <c r="D161" i="15"/>
  <c r="C161" i="15"/>
  <c r="M160" i="15"/>
  <c r="L160" i="15"/>
  <c r="K160" i="15"/>
  <c r="J160" i="15"/>
  <c r="I160" i="15"/>
  <c r="M159" i="15"/>
  <c r="L159" i="15"/>
  <c r="K159" i="15"/>
  <c r="J159" i="15"/>
  <c r="I159" i="15"/>
  <c r="M158" i="15"/>
  <c r="L158" i="15"/>
  <c r="K158" i="15"/>
  <c r="J158" i="15"/>
  <c r="I158" i="15"/>
  <c r="M157" i="15"/>
  <c r="L157" i="15"/>
  <c r="K157" i="15"/>
  <c r="J157" i="15"/>
  <c r="I157" i="15"/>
  <c r="M156" i="15"/>
  <c r="L156" i="15"/>
  <c r="K156" i="15"/>
  <c r="J156" i="15"/>
  <c r="I156" i="15"/>
  <c r="M155" i="15"/>
  <c r="L155" i="15"/>
  <c r="K155" i="15"/>
  <c r="J155" i="15"/>
  <c r="I155" i="15"/>
  <c r="M154" i="15"/>
  <c r="L154" i="15"/>
  <c r="K154" i="15"/>
  <c r="J154" i="15"/>
  <c r="I154" i="15"/>
  <c r="M153" i="15"/>
  <c r="L153" i="15"/>
  <c r="K153" i="15"/>
  <c r="J153" i="15"/>
  <c r="I153" i="15"/>
  <c r="M152" i="15"/>
  <c r="L152" i="15"/>
  <c r="K152" i="15"/>
  <c r="J152" i="15"/>
  <c r="I152" i="15"/>
  <c r="M151" i="15"/>
  <c r="L151" i="15"/>
  <c r="K151" i="15"/>
  <c r="J151" i="15"/>
  <c r="I151" i="15"/>
  <c r="M150" i="15"/>
  <c r="L150" i="15"/>
  <c r="K150" i="15"/>
  <c r="J150" i="15"/>
  <c r="I150" i="15"/>
  <c r="M149" i="15"/>
  <c r="L149" i="15"/>
  <c r="K149" i="15"/>
  <c r="J149" i="15"/>
  <c r="I149" i="15"/>
  <c r="H147" i="15"/>
  <c r="M147" i="15" s="1"/>
  <c r="G147" i="15"/>
  <c r="F147" i="15"/>
  <c r="E147" i="15"/>
  <c r="D147" i="15"/>
  <c r="C147" i="15"/>
  <c r="M146" i="15"/>
  <c r="L146" i="15"/>
  <c r="K146" i="15"/>
  <c r="J146" i="15"/>
  <c r="I146" i="15"/>
  <c r="M145" i="15"/>
  <c r="L145" i="15"/>
  <c r="K145" i="15"/>
  <c r="J145" i="15"/>
  <c r="I145" i="15"/>
  <c r="M144" i="15"/>
  <c r="L144" i="15"/>
  <c r="K144" i="15"/>
  <c r="J144" i="15"/>
  <c r="I144" i="15"/>
  <c r="M143" i="15"/>
  <c r="L143" i="15"/>
  <c r="K143" i="15"/>
  <c r="J143" i="15"/>
  <c r="I143" i="15"/>
  <c r="M142" i="15"/>
  <c r="L142" i="15"/>
  <c r="K142" i="15"/>
  <c r="J142" i="15"/>
  <c r="I142" i="15"/>
  <c r="M141" i="15"/>
  <c r="L141" i="15"/>
  <c r="K141" i="15"/>
  <c r="J141" i="15"/>
  <c r="I141" i="15"/>
  <c r="M140" i="15"/>
  <c r="L140" i="15"/>
  <c r="K140" i="15"/>
  <c r="J140" i="15"/>
  <c r="I140" i="15"/>
  <c r="M139" i="15"/>
  <c r="L139" i="15"/>
  <c r="K139" i="15"/>
  <c r="J139" i="15"/>
  <c r="I139" i="15"/>
  <c r="M138" i="15"/>
  <c r="L138" i="15"/>
  <c r="K138" i="15"/>
  <c r="J138" i="15"/>
  <c r="I138" i="15"/>
  <c r="M137" i="15"/>
  <c r="L137" i="15"/>
  <c r="K137" i="15"/>
  <c r="J137" i="15"/>
  <c r="I137" i="15"/>
  <c r="M136" i="15"/>
  <c r="L136" i="15"/>
  <c r="K136" i="15"/>
  <c r="J136" i="15"/>
  <c r="I136" i="15"/>
  <c r="M135" i="15"/>
  <c r="L135" i="15"/>
  <c r="K135" i="15"/>
  <c r="J135" i="15"/>
  <c r="I135" i="15"/>
  <c r="M133" i="15"/>
  <c r="L133" i="15"/>
  <c r="J133" i="15"/>
  <c r="H133" i="15"/>
  <c r="K133" i="15" s="1"/>
  <c r="G133" i="15"/>
  <c r="F133" i="15"/>
  <c r="E133" i="15"/>
  <c r="D133" i="15"/>
  <c r="C133" i="15"/>
  <c r="M132" i="15"/>
  <c r="L132" i="15"/>
  <c r="K132" i="15"/>
  <c r="J132" i="15"/>
  <c r="I132" i="15"/>
  <c r="M131" i="15"/>
  <c r="L131" i="15"/>
  <c r="K131" i="15"/>
  <c r="J131" i="15"/>
  <c r="I131" i="15"/>
  <c r="M130" i="15"/>
  <c r="L130" i="15"/>
  <c r="K130" i="15"/>
  <c r="J130" i="15"/>
  <c r="I130" i="15"/>
  <c r="M129" i="15"/>
  <c r="L129" i="15"/>
  <c r="K129" i="15"/>
  <c r="J129" i="15"/>
  <c r="I129" i="15"/>
  <c r="M128" i="15"/>
  <c r="L128" i="15"/>
  <c r="K128" i="15"/>
  <c r="J128" i="15"/>
  <c r="I128" i="15"/>
  <c r="M127" i="15"/>
  <c r="L127" i="15"/>
  <c r="K127" i="15"/>
  <c r="J127" i="15"/>
  <c r="I127" i="15"/>
  <c r="M126" i="15"/>
  <c r="L126" i="15"/>
  <c r="K126" i="15"/>
  <c r="J126" i="15"/>
  <c r="I126" i="15"/>
  <c r="M125" i="15"/>
  <c r="L125" i="15"/>
  <c r="K125" i="15"/>
  <c r="J125" i="15"/>
  <c r="I125" i="15"/>
  <c r="M124" i="15"/>
  <c r="L124" i="15"/>
  <c r="K124" i="15"/>
  <c r="J124" i="15"/>
  <c r="I124" i="15"/>
  <c r="M123" i="15"/>
  <c r="L123" i="15"/>
  <c r="K123" i="15"/>
  <c r="J123" i="15"/>
  <c r="I123" i="15"/>
  <c r="M122" i="15"/>
  <c r="L122" i="15"/>
  <c r="K122" i="15"/>
  <c r="J122" i="15"/>
  <c r="I122" i="15"/>
  <c r="M121" i="15"/>
  <c r="L121" i="15"/>
  <c r="K121" i="15"/>
  <c r="J121" i="15"/>
  <c r="I121" i="15"/>
  <c r="J119" i="15"/>
  <c r="H119" i="15"/>
  <c r="M119" i="15" s="1"/>
  <c r="G119" i="15"/>
  <c r="F119" i="15"/>
  <c r="E119" i="15"/>
  <c r="D119" i="15"/>
  <c r="C119" i="15"/>
  <c r="M118" i="15"/>
  <c r="L118" i="15"/>
  <c r="K118" i="15"/>
  <c r="J118" i="15"/>
  <c r="I118" i="15"/>
  <c r="M117" i="15"/>
  <c r="L117" i="15"/>
  <c r="K117" i="15"/>
  <c r="J117" i="15"/>
  <c r="I117" i="15"/>
  <c r="M116" i="15"/>
  <c r="L116" i="15"/>
  <c r="K116" i="15"/>
  <c r="J116" i="15"/>
  <c r="I116" i="15"/>
  <c r="M115" i="15"/>
  <c r="L115" i="15"/>
  <c r="K115" i="15"/>
  <c r="J115" i="15"/>
  <c r="I115" i="15"/>
  <c r="M114" i="15"/>
  <c r="L114" i="15"/>
  <c r="K114" i="15"/>
  <c r="J114" i="15"/>
  <c r="I114" i="15"/>
  <c r="M113" i="15"/>
  <c r="L113" i="15"/>
  <c r="K113" i="15"/>
  <c r="J113" i="15"/>
  <c r="I113" i="15"/>
  <c r="M112" i="15"/>
  <c r="L112" i="15"/>
  <c r="K112" i="15"/>
  <c r="J112" i="15"/>
  <c r="I112" i="15"/>
  <c r="M111" i="15"/>
  <c r="L111" i="15"/>
  <c r="K111" i="15"/>
  <c r="J111" i="15"/>
  <c r="I111" i="15"/>
  <c r="M110" i="15"/>
  <c r="L110" i="15"/>
  <c r="K110" i="15"/>
  <c r="J110" i="15"/>
  <c r="I110" i="15"/>
  <c r="M109" i="15"/>
  <c r="L109" i="15"/>
  <c r="K109" i="15"/>
  <c r="J109" i="15"/>
  <c r="I109" i="15"/>
  <c r="M108" i="15"/>
  <c r="L108" i="15"/>
  <c r="K108" i="15"/>
  <c r="J108" i="15"/>
  <c r="I108" i="15"/>
  <c r="M107" i="15"/>
  <c r="L107" i="15"/>
  <c r="K107" i="15"/>
  <c r="J107" i="15"/>
  <c r="I107" i="15"/>
  <c r="L105" i="15"/>
  <c r="I105" i="15"/>
  <c r="H105" i="15"/>
  <c r="M105" i="15" s="1"/>
  <c r="G105" i="15"/>
  <c r="F105" i="15"/>
  <c r="E105" i="15"/>
  <c r="D105" i="15"/>
  <c r="C105" i="15"/>
  <c r="M104" i="15"/>
  <c r="L104" i="15"/>
  <c r="K104" i="15"/>
  <c r="J104" i="15"/>
  <c r="I104" i="15"/>
  <c r="M103" i="15"/>
  <c r="L103" i="15"/>
  <c r="K103" i="15"/>
  <c r="J103" i="15"/>
  <c r="I103" i="15"/>
  <c r="M102" i="15"/>
  <c r="L102" i="15"/>
  <c r="K102" i="15"/>
  <c r="J102" i="15"/>
  <c r="I102" i="15"/>
  <c r="M101" i="15"/>
  <c r="L101" i="15"/>
  <c r="K101" i="15"/>
  <c r="J101" i="15"/>
  <c r="I101" i="15"/>
  <c r="M100" i="15"/>
  <c r="L100" i="15"/>
  <c r="K100" i="15"/>
  <c r="J100" i="15"/>
  <c r="I100" i="15"/>
  <c r="M99" i="15"/>
  <c r="L99" i="15"/>
  <c r="K99" i="15"/>
  <c r="J99" i="15"/>
  <c r="I99" i="15"/>
  <c r="M98" i="15"/>
  <c r="L98" i="15"/>
  <c r="K98" i="15"/>
  <c r="J98" i="15"/>
  <c r="I98" i="15"/>
  <c r="M97" i="15"/>
  <c r="L97" i="15"/>
  <c r="K97" i="15"/>
  <c r="J97" i="15"/>
  <c r="I97" i="15"/>
  <c r="M96" i="15"/>
  <c r="L96" i="15"/>
  <c r="K96" i="15"/>
  <c r="J96" i="15"/>
  <c r="I96" i="15"/>
  <c r="M95" i="15"/>
  <c r="L95" i="15"/>
  <c r="K95" i="15"/>
  <c r="J95" i="15"/>
  <c r="I95" i="15"/>
  <c r="M94" i="15"/>
  <c r="L94" i="15"/>
  <c r="K94" i="15"/>
  <c r="J94" i="15"/>
  <c r="I94" i="15"/>
  <c r="M93" i="15"/>
  <c r="L93" i="15"/>
  <c r="K93" i="15"/>
  <c r="J93" i="15"/>
  <c r="I93" i="15"/>
  <c r="L91" i="15"/>
  <c r="J91" i="15"/>
  <c r="H91" i="15"/>
  <c r="M91" i="15" s="1"/>
  <c r="G91" i="15"/>
  <c r="I91" i="15" s="1"/>
  <c r="F91" i="15"/>
  <c r="E91" i="15"/>
  <c r="D91" i="15"/>
  <c r="C91" i="15"/>
  <c r="M90" i="15"/>
  <c r="L90" i="15"/>
  <c r="K90" i="15"/>
  <c r="J90" i="15"/>
  <c r="I90" i="15"/>
  <c r="M89" i="15"/>
  <c r="L89" i="15"/>
  <c r="K89" i="15"/>
  <c r="J89" i="15"/>
  <c r="I89" i="15"/>
  <c r="M88" i="15"/>
  <c r="L88" i="15"/>
  <c r="K88" i="15"/>
  <c r="J88" i="15"/>
  <c r="I88" i="15"/>
  <c r="M87" i="15"/>
  <c r="L87" i="15"/>
  <c r="K87" i="15"/>
  <c r="J87" i="15"/>
  <c r="I87" i="15"/>
  <c r="M86" i="15"/>
  <c r="L86" i="15"/>
  <c r="K86" i="15"/>
  <c r="J86" i="15"/>
  <c r="I86" i="15"/>
  <c r="M85" i="15"/>
  <c r="L85" i="15"/>
  <c r="K85" i="15"/>
  <c r="J85" i="15"/>
  <c r="I85" i="15"/>
  <c r="M84" i="15"/>
  <c r="L84" i="15"/>
  <c r="K84" i="15"/>
  <c r="J84" i="15"/>
  <c r="I84" i="15"/>
  <c r="M83" i="15"/>
  <c r="L83" i="15"/>
  <c r="K83" i="15"/>
  <c r="J83" i="15"/>
  <c r="I83" i="15"/>
  <c r="M82" i="15"/>
  <c r="L82" i="15"/>
  <c r="K82" i="15"/>
  <c r="J82" i="15"/>
  <c r="I82" i="15"/>
  <c r="M81" i="15"/>
  <c r="L81" i="15"/>
  <c r="K81" i="15"/>
  <c r="J81" i="15"/>
  <c r="I81" i="15"/>
  <c r="M80" i="15"/>
  <c r="L80" i="15"/>
  <c r="K80" i="15"/>
  <c r="J80" i="15"/>
  <c r="I80" i="15"/>
  <c r="M79" i="15"/>
  <c r="L79" i="15"/>
  <c r="K79" i="15"/>
  <c r="J79" i="15"/>
  <c r="I79" i="15"/>
  <c r="K77" i="15"/>
  <c r="J77" i="15"/>
  <c r="H77" i="15"/>
  <c r="M77" i="15" s="1"/>
  <c r="G77" i="15"/>
  <c r="I77" i="15" s="1"/>
  <c r="F77" i="15"/>
  <c r="E77" i="15"/>
  <c r="D77" i="15"/>
  <c r="C77" i="15"/>
  <c r="M76" i="15"/>
  <c r="L76" i="15"/>
  <c r="K76" i="15"/>
  <c r="J76" i="15"/>
  <c r="I76" i="15"/>
  <c r="M75" i="15"/>
  <c r="L75" i="15"/>
  <c r="K75" i="15"/>
  <c r="J75" i="15"/>
  <c r="I75" i="15"/>
  <c r="M74" i="15"/>
  <c r="L74" i="15"/>
  <c r="K74" i="15"/>
  <c r="J74" i="15"/>
  <c r="I74" i="15"/>
  <c r="M73" i="15"/>
  <c r="L73" i="15"/>
  <c r="K73" i="15"/>
  <c r="J73" i="15"/>
  <c r="I73" i="15"/>
  <c r="M72" i="15"/>
  <c r="L72" i="15"/>
  <c r="K72" i="15"/>
  <c r="J72" i="15"/>
  <c r="I72" i="15"/>
  <c r="M71" i="15"/>
  <c r="L71" i="15"/>
  <c r="K71" i="15"/>
  <c r="J71" i="15"/>
  <c r="I71" i="15"/>
  <c r="M70" i="15"/>
  <c r="L70" i="15"/>
  <c r="K70" i="15"/>
  <c r="J70" i="15"/>
  <c r="I70" i="15"/>
  <c r="M69" i="15"/>
  <c r="L69" i="15"/>
  <c r="K69" i="15"/>
  <c r="J69" i="15"/>
  <c r="I69" i="15"/>
  <c r="M68" i="15"/>
  <c r="L68" i="15"/>
  <c r="K68" i="15"/>
  <c r="J68" i="15"/>
  <c r="I68" i="15"/>
  <c r="M67" i="15"/>
  <c r="L67" i="15"/>
  <c r="K67" i="15"/>
  <c r="J67" i="15"/>
  <c r="I67" i="15"/>
  <c r="M66" i="15"/>
  <c r="L66" i="15"/>
  <c r="K66" i="15"/>
  <c r="J66" i="15"/>
  <c r="I66" i="15"/>
  <c r="M65" i="15"/>
  <c r="L65" i="15"/>
  <c r="K65" i="15"/>
  <c r="J65" i="15"/>
  <c r="I65" i="15"/>
  <c r="H63" i="15"/>
  <c r="M63" i="15" s="1"/>
  <c r="G63" i="15"/>
  <c r="F63" i="15"/>
  <c r="E63" i="15"/>
  <c r="D63" i="15"/>
  <c r="C63" i="15"/>
  <c r="M62" i="15"/>
  <c r="L62" i="15"/>
  <c r="K62" i="15"/>
  <c r="J62" i="15"/>
  <c r="I62" i="15"/>
  <c r="M61" i="15"/>
  <c r="L61" i="15"/>
  <c r="K61" i="15"/>
  <c r="J61" i="15"/>
  <c r="I61" i="15"/>
  <c r="M60" i="15"/>
  <c r="L60" i="15"/>
  <c r="K60" i="15"/>
  <c r="J60" i="15"/>
  <c r="I60" i="15"/>
  <c r="M59" i="15"/>
  <c r="L59" i="15"/>
  <c r="K59" i="15"/>
  <c r="J59" i="15"/>
  <c r="I59" i="15"/>
  <c r="M58" i="15"/>
  <c r="L58" i="15"/>
  <c r="K58" i="15"/>
  <c r="J58" i="15"/>
  <c r="I58" i="15"/>
  <c r="M57" i="15"/>
  <c r="L57" i="15"/>
  <c r="K57" i="15"/>
  <c r="J57" i="15"/>
  <c r="I57" i="15"/>
  <c r="M56" i="15"/>
  <c r="L56" i="15"/>
  <c r="K56" i="15"/>
  <c r="J56" i="15"/>
  <c r="I56" i="15"/>
  <c r="M55" i="15"/>
  <c r="L55" i="15"/>
  <c r="K55" i="15"/>
  <c r="J55" i="15"/>
  <c r="I55" i="15"/>
  <c r="M54" i="15"/>
  <c r="L54" i="15"/>
  <c r="K54" i="15"/>
  <c r="J54" i="15"/>
  <c r="I54" i="15"/>
  <c r="M53" i="15"/>
  <c r="L53" i="15"/>
  <c r="K53" i="15"/>
  <c r="J53" i="15"/>
  <c r="I53" i="15"/>
  <c r="M52" i="15"/>
  <c r="L52" i="15"/>
  <c r="K52" i="15"/>
  <c r="J52" i="15"/>
  <c r="I52" i="15"/>
  <c r="M51" i="15"/>
  <c r="L51" i="15"/>
  <c r="K51" i="15"/>
  <c r="J51" i="15"/>
  <c r="I51" i="15"/>
  <c r="M49" i="15"/>
  <c r="K49" i="15"/>
  <c r="I49" i="15"/>
  <c r="H49" i="15"/>
  <c r="J49" i="15" s="1"/>
  <c r="G49" i="15"/>
  <c r="F49" i="15"/>
  <c r="E49" i="15"/>
  <c r="D49" i="15"/>
  <c r="L49" i="15" s="1"/>
  <c r="C49" i="15"/>
  <c r="M48" i="15"/>
  <c r="L48" i="15"/>
  <c r="K48" i="15"/>
  <c r="J48" i="15"/>
  <c r="I48" i="15"/>
  <c r="M47" i="15"/>
  <c r="L47" i="15"/>
  <c r="K47" i="15"/>
  <c r="J47" i="15"/>
  <c r="I47" i="15"/>
  <c r="M46" i="15"/>
  <c r="L46" i="15"/>
  <c r="K46" i="15"/>
  <c r="J46" i="15"/>
  <c r="I46" i="15"/>
  <c r="M45" i="15"/>
  <c r="L45" i="15"/>
  <c r="K45" i="15"/>
  <c r="J45" i="15"/>
  <c r="I45" i="15"/>
  <c r="M44" i="15"/>
  <c r="L44" i="15"/>
  <c r="K44" i="15"/>
  <c r="J44" i="15"/>
  <c r="I44" i="15"/>
  <c r="M43" i="15"/>
  <c r="L43" i="15"/>
  <c r="K43" i="15"/>
  <c r="J43" i="15"/>
  <c r="I43" i="15"/>
  <c r="M42" i="15"/>
  <c r="L42" i="15"/>
  <c r="K42" i="15"/>
  <c r="J42" i="15"/>
  <c r="I42" i="15"/>
  <c r="M41" i="15"/>
  <c r="L41" i="15"/>
  <c r="K41" i="15"/>
  <c r="J41" i="15"/>
  <c r="I41" i="15"/>
  <c r="M40" i="15"/>
  <c r="L40" i="15"/>
  <c r="K40" i="15"/>
  <c r="J40" i="15"/>
  <c r="I40" i="15"/>
  <c r="M39" i="15"/>
  <c r="L39" i="15"/>
  <c r="K39" i="15"/>
  <c r="J39" i="15"/>
  <c r="I39" i="15"/>
  <c r="M38" i="15"/>
  <c r="L38" i="15"/>
  <c r="K38" i="15"/>
  <c r="J38" i="15"/>
  <c r="I38" i="15"/>
  <c r="M37" i="15"/>
  <c r="L37" i="15"/>
  <c r="K37" i="15"/>
  <c r="J37" i="15"/>
  <c r="I37" i="15"/>
  <c r="M35" i="15"/>
  <c r="I35" i="15"/>
  <c r="H35" i="15"/>
  <c r="G35" i="15"/>
  <c r="K35" i="15" s="1"/>
  <c r="F35" i="15"/>
  <c r="E35" i="15"/>
  <c r="D35" i="15"/>
  <c r="L35" i="15" s="1"/>
  <c r="C35" i="15"/>
  <c r="M34" i="15"/>
  <c r="L34" i="15"/>
  <c r="K34" i="15"/>
  <c r="J34" i="15"/>
  <c r="I34" i="15"/>
  <c r="M33" i="15"/>
  <c r="L33" i="15"/>
  <c r="K33" i="15"/>
  <c r="J33" i="15"/>
  <c r="I33" i="15"/>
  <c r="M32" i="15"/>
  <c r="L32" i="15"/>
  <c r="K32" i="15"/>
  <c r="J32" i="15"/>
  <c r="I32" i="15"/>
  <c r="M31" i="15"/>
  <c r="L31" i="15"/>
  <c r="K31" i="15"/>
  <c r="J31" i="15"/>
  <c r="I31" i="15"/>
  <c r="M30" i="15"/>
  <c r="L30" i="15"/>
  <c r="K30" i="15"/>
  <c r="J30" i="15"/>
  <c r="I30" i="15"/>
  <c r="M29" i="15"/>
  <c r="L29" i="15"/>
  <c r="K29" i="15"/>
  <c r="J29" i="15"/>
  <c r="I29" i="15"/>
  <c r="M28" i="15"/>
  <c r="L28" i="15"/>
  <c r="K28" i="15"/>
  <c r="J28" i="15"/>
  <c r="I28" i="15"/>
  <c r="M27" i="15"/>
  <c r="L27" i="15"/>
  <c r="K27" i="15"/>
  <c r="J27" i="15"/>
  <c r="I27" i="15"/>
  <c r="M26" i="15"/>
  <c r="L26" i="15"/>
  <c r="K26" i="15"/>
  <c r="J26" i="15"/>
  <c r="I26" i="15"/>
  <c r="M25" i="15"/>
  <c r="L25" i="15"/>
  <c r="K25" i="15"/>
  <c r="J25" i="15"/>
  <c r="I25" i="15"/>
  <c r="M24" i="15"/>
  <c r="L24" i="15"/>
  <c r="K24" i="15"/>
  <c r="J24" i="15"/>
  <c r="I24" i="15"/>
  <c r="M23" i="15"/>
  <c r="L23" i="15"/>
  <c r="K23" i="15"/>
  <c r="J23" i="15"/>
  <c r="I23" i="15"/>
  <c r="Y21" i="15"/>
  <c r="W21" i="15"/>
  <c r="V21" i="15"/>
  <c r="X21" i="15" s="1"/>
  <c r="U21" i="15"/>
  <c r="T21" i="15"/>
  <c r="S21" i="15"/>
  <c r="R21" i="15"/>
  <c r="Q21" i="15"/>
  <c r="M21" i="15"/>
  <c r="I21" i="15"/>
  <c r="H21" i="15"/>
  <c r="G21" i="15"/>
  <c r="K21" i="15" s="1"/>
  <c r="F21" i="15"/>
  <c r="E21" i="15"/>
  <c r="D21" i="15"/>
  <c r="L21" i="15" s="1"/>
  <c r="C21" i="15"/>
  <c r="Y20" i="15"/>
  <c r="X20" i="15"/>
  <c r="W20" i="15"/>
  <c r="M20" i="15"/>
  <c r="L20" i="15"/>
  <c r="K20" i="15"/>
  <c r="J20" i="15"/>
  <c r="I20" i="15"/>
  <c r="Y19" i="15"/>
  <c r="X19" i="15"/>
  <c r="W19" i="15"/>
  <c r="M19" i="15"/>
  <c r="L19" i="15"/>
  <c r="K19" i="15"/>
  <c r="J19" i="15"/>
  <c r="I19" i="15"/>
  <c r="Y18" i="15"/>
  <c r="X18" i="15"/>
  <c r="W18" i="15"/>
  <c r="M18" i="15"/>
  <c r="L18" i="15"/>
  <c r="K18" i="15"/>
  <c r="J18" i="15"/>
  <c r="I18" i="15"/>
  <c r="Y17" i="15"/>
  <c r="X17" i="15"/>
  <c r="W17" i="15"/>
  <c r="M17" i="15"/>
  <c r="L17" i="15"/>
  <c r="K17" i="15"/>
  <c r="J17" i="15"/>
  <c r="I17" i="15"/>
  <c r="Y16" i="15"/>
  <c r="X16" i="15"/>
  <c r="W16" i="15"/>
  <c r="M16" i="15"/>
  <c r="L16" i="15"/>
  <c r="K16" i="15"/>
  <c r="J16" i="15"/>
  <c r="I16" i="15"/>
  <c r="Y15" i="15"/>
  <c r="X15" i="15"/>
  <c r="W15" i="15"/>
  <c r="M15" i="15"/>
  <c r="L15" i="15"/>
  <c r="K15" i="15"/>
  <c r="J15" i="15"/>
  <c r="I15" i="15"/>
  <c r="Y14" i="15"/>
  <c r="X14" i="15"/>
  <c r="W14" i="15"/>
  <c r="M14" i="15"/>
  <c r="L14" i="15"/>
  <c r="K14" i="15"/>
  <c r="J14" i="15"/>
  <c r="I14" i="15"/>
  <c r="Y13" i="15"/>
  <c r="X13" i="15"/>
  <c r="W13" i="15"/>
  <c r="M13" i="15"/>
  <c r="L13" i="15"/>
  <c r="K13" i="15"/>
  <c r="J13" i="15"/>
  <c r="I13" i="15"/>
  <c r="Y12" i="15"/>
  <c r="X12" i="15"/>
  <c r="W12" i="15"/>
  <c r="M12" i="15"/>
  <c r="L12" i="15"/>
  <c r="K12" i="15"/>
  <c r="J12" i="15"/>
  <c r="I12" i="15"/>
  <c r="Y11" i="15"/>
  <c r="X11" i="15"/>
  <c r="W11" i="15"/>
  <c r="M11" i="15"/>
  <c r="L11" i="15"/>
  <c r="K11" i="15"/>
  <c r="J11" i="15"/>
  <c r="I11" i="15"/>
  <c r="Y10" i="15"/>
  <c r="X10" i="15"/>
  <c r="W10" i="15"/>
  <c r="M10" i="15"/>
  <c r="L10" i="15"/>
  <c r="K10" i="15"/>
  <c r="J10" i="15"/>
  <c r="I10" i="15"/>
  <c r="Y9" i="15"/>
  <c r="X9" i="15"/>
  <c r="W9" i="15"/>
  <c r="M9" i="15"/>
  <c r="L9" i="15"/>
  <c r="K9" i="15"/>
  <c r="J9" i="15"/>
  <c r="I9" i="15"/>
  <c r="Y7" i="15"/>
  <c r="X7" i="15"/>
  <c r="W7" i="15"/>
  <c r="M7" i="15"/>
  <c r="L7" i="15"/>
  <c r="K7" i="15"/>
  <c r="J7" i="15"/>
  <c r="I7" i="15"/>
  <c r="B4" i="15"/>
  <c r="I163" i="14"/>
  <c r="H163" i="14"/>
  <c r="J163" i="14" s="1"/>
  <c r="G163" i="14"/>
  <c r="F163" i="14"/>
  <c r="E163" i="14"/>
  <c r="D163" i="14"/>
  <c r="C163" i="14"/>
  <c r="J162" i="14"/>
  <c r="I162" i="14"/>
  <c r="J161" i="14"/>
  <c r="I161" i="14"/>
  <c r="J160" i="14"/>
  <c r="I160" i="14"/>
  <c r="J159" i="14"/>
  <c r="I159" i="14"/>
  <c r="J158" i="14"/>
  <c r="I158" i="14"/>
  <c r="J157" i="14"/>
  <c r="I157" i="14"/>
  <c r="J156" i="14"/>
  <c r="I156" i="14"/>
  <c r="J155" i="14"/>
  <c r="I155" i="14"/>
  <c r="J154" i="14"/>
  <c r="I154" i="14"/>
  <c r="J153" i="14"/>
  <c r="I153" i="14"/>
  <c r="J152" i="14"/>
  <c r="I152" i="14"/>
  <c r="J151" i="14"/>
  <c r="I151" i="14"/>
  <c r="I149" i="14"/>
  <c r="H149" i="14"/>
  <c r="J149" i="14" s="1"/>
  <c r="G149" i="14"/>
  <c r="F149" i="14"/>
  <c r="E149" i="14"/>
  <c r="D149" i="14"/>
  <c r="C149" i="14"/>
  <c r="J148" i="14"/>
  <c r="I148" i="14"/>
  <c r="J147" i="14"/>
  <c r="I147" i="14"/>
  <c r="J146" i="14"/>
  <c r="I146" i="14"/>
  <c r="J145" i="14"/>
  <c r="I145" i="14"/>
  <c r="J144" i="14"/>
  <c r="I144" i="14"/>
  <c r="J143" i="14"/>
  <c r="I143" i="14"/>
  <c r="J142" i="14"/>
  <c r="I142" i="14"/>
  <c r="J141" i="14"/>
  <c r="I141" i="14"/>
  <c r="J140" i="14"/>
  <c r="I140" i="14"/>
  <c r="J139" i="14"/>
  <c r="I139" i="14"/>
  <c r="J138" i="14"/>
  <c r="I138" i="14"/>
  <c r="J137" i="14"/>
  <c r="I137" i="14"/>
  <c r="H135" i="14"/>
  <c r="J135" i="14" s="1"/>
  <c r="G135" i="14"/>
  <c r="F135" i="14"/>
  <c r="E135" i="14"/>
  <c r="D135" i="14"/>
  <c r="C135" i="14"/>
  <c r="J134" i="14"/>
  <c r="I134" i="14"/>
  <c r="J133" i="14"/>
  <c r="I133" i="14"/>
  <c r="J132" i="14"/>
  <c r="I132" i="14"/>
  <c r="J131" i="14"/>
  <c r="I131" i="14"/>
  <c r="J130" i="14"/>
  <c r="I130" i="14"/>
  <c r="J129" i="14"/>
  <c r="I129" i="14"/>
  <c r="J128" i="14"/>
  <c r="I128" i="14"/>
  <c r="J127" i="14"/>
  <c r="I127" i="14"/>
  <c r="J126" i="14"/>
  <c r="I126" i="14"/>
  <c r="J125" i="14"/>
  <c r="I125" i="14"/>
  <c r="J124" i="14"/>
  <c r="I124" i="14"/>
  <c r="J123" i="14"/>
  <c r="I123" i="14"/>
  <c r="I121" i="14"/>
  <c r="H121" i="14"/>
  <c r="J121" i="14" s="1"/>
  <c r="G121" i="14"/>
  <c r="F121" i="14"/>
  <c r="E121" i="14"/>
  <c r="D121" i="14"/>
  <c r="C121" i="14"/>
  <c r="J120" i="14"/>
  <c r="I120" i="14"/>
  <c r="J119" i="14"/>
  <c r="I119" i="14"/>
  <c r="J118" i="14"/>
  <c r="I118" i="14"/>
  <c r="J117" i="14"/>
  <c r="I117" i="14"/>
  <c r="J116" i="14"/>
  <c r="I116" i="14"/>
  <c r="J115" i="14"/>
  <c r="I115" i="14"/>
  <c r="J114" i="14"/>
  <c r="I114" i="14"/>
  <c r="J113" i="14"/>
  <c r="I113" i="14"/>
  <c r="J112" i="14"/>
  <c r="I112" i="14"/>
  <c r="J111" i="14"/>
  <c r="I111" i="14"/>
  <c r="J110" i="14"/>
  <c r="I110" i="14"/>
  <c r="J109" i="14"/>
  <c r="I109" i="14"/>
  <c r="J107" i="14"/>
  <c r="H107" i="14"/>
  <c r="I107" i="14" s="1"/>
  <c r="G107" i="14"/>
  <c r="F107" i="14"/>
  <c r="E107" i="14"/>
  <c r="D107" i="14"/>
  <c r="C107" i="14"/>
  <c r="J106" i="14"/>
  <c r="I106" i="14"/>
  <c r="J105" i="14"/>
  <c r="I105" i="14"/>
  <c r="J104" i="14"/>
  <c r="I104" i="14"/>
  <c r="J103" i="14"/>
  <c r="I103" i="14"/>
  <c r="J102" i="14"/>
  <c r="I102" i="14"/>
  <c r="J101" i="14"/>
  <c r="I101" i="14"/>
  <c r="J100" i="14"/>
  <c r="I100" i="14"/>
  <c r="J99" i="14"/>
  <c r="I99" i="14"/>
  <c r="J98" i="14"/>
  <c r="I98" i="14"/>
  <c r="J97" i="14"/>
  <c r="I97" i="14"/>
  <c r="J96" i="14"/>
  <c r="I96" i="14"/>
  <c r="J95" i="14"/>
  <c r="I95" i="14"/>
  <c r="I93" i="14"/>
  <c r="H93" i="14"/>
  <c r="J93" i="14" s="1"/>
  <c r="G93" i="14"/>
  <c r="F93" i="14"/>
  <c r="E93" i="14"/>
  <c r="D93" i="14"/>
  <c r="C93" i="14"/>
  <c r="J92" i="14"/>
  <c r="I92" i="14"/>
  <c r="J91" i="14"/>
  <c r="I91" i="14"/>
  <c r="J90" i="14"/>
  <c r="I90" i="14"/>
  <c r="J89" i="14"/>
  <c r="I89" i="14"/>
  <c r="J88" i="14"/>
  <c r="I88" i="14"/>
  <c r="J87" i="14"/>
  <c r="I87" i="14"/>
  <c r="J86" i="14"/>
  <c r="I86" i="14"/>
  <c r="J85" i="14"/>
  <c r="I85" i="14"/>
  <c r="J84" i="14"/>
  <c r="I84" i="14"/>
  <c r="J83" i="14"/>
  <c r="I83" i="14"/>
  <c r="J82" i="14"/>
  <c r="I82" i="14"/>
  <c r="J81" i="14"/>
  <c r="I81" i="14"/>
  <c r="I79" i="14"/>
  <c r="H79" i="14"/>
  <c r="J79" i="14" s="1"/>
  <c r="G79" i="14"/>
  <c r="F79" i="14"/>
  <c r="E79" i="14"/>
  <c r="D79" i="14"/>
  <c r="C79" i="14"/>
  <c r="J78" i="14"/>
  <c r="I78" i="14"/>
  <c r="J77" i="14"/>
  <c r="I77" i="14"/>
  <c r="J76" i="14"/>
  <c r="I76" i="14"/>
  <c r="J75" i="14"/>
  <c r="I75" i="14"/>
  <c r="J74" i="14"/>
  <c r="I74" i="14"/>
  <c r="J73" i="14"/>
  <c r="I73" i="14"/>
  <c r="J72" i="14"/>
  <c r="I72" i="14"/>
  <c r="J71" i="14"/>
  <c r="I71" i="14"/>
  <c r="J70" i="14"/>
  <c r="I70" i="14"/>
  <c r="J69" i="14"/>
  <c r="I69" i="14"/>
  <c r="J68" i="14"/>
  <c r="I68" i="14"/>
  <c r="J67" i="14"/>
  <c r="I67" i="14"/>
  <c r="H65" i="14"/>
  <c r="J65" i="14" s="1"/>
  <c r="G65" i="14"/>
  <c r="F65" i="14"/>
  <c r="E65" i="14"/>
  <c r="D65" i="14"/>
  <c r="C65" i="14"/>
  <c r="J64" i="14"/>
  <c r="I64" i="14"/>
  <c r="J63" i="14"/>
  <c r="I63" i="14"/>
  <c r="J62" i="14"/>
  <c r="I62" i="14"/>
  <c r="J61" i="14"/>
  <c r="I61" i="14"/>
  <c r="J60" i="14"/>
  <c r="I60" i="14"/>
  <c r="J59" i="14"/>
  <c r="I59" i="14"/>
  <c r="J58" i="14"/>
  <c r="I58" i="14"/>
  <c r="J57" i="14"/>
  <c r="I57" i="14"/>
  <c r="J56" i="14"/>
  <c r="I56" i="14"/>
  <c r="J55" i="14"/>
  <c r="I55" i="14"/>
  <c r="J54" i="14"/>
  <c r="I54" i="14"/>
  <c r="J53" i="14"/>
  <c r="I53" i="14"/>
  <c r="J51" i="14"/>
  <c r="I51" i="14"/>
  <c r="H51" i="14"/>
  <c r="G51" i="14"/>
  <c r="F51" i="14"/>
  <c r="E51" i="14"/>
  <c r="D51" i="14"/>
  <c r="C51" i="14"/>
  <c r="J50" i="14"/>
  <c r="I50" i="14"/>
  <c r="J49" i="14"/>
  <c r="I49" i="14"/>
  <c r="J48" i="14"/>
  <c r="I48" i="14"/>
  <c r="J47" i="14"/>
  <c r="I47" i="14"/>
  <c r="J46" i="14"/>
  <c r="I46" i="14"/>
  <c r="J45" i="14"/>
  <c r="I45" i="14"/>
  <c r="J44" i="14"/>
  <c r="I44" i="14"/>
  <c r="J43" i="14"/>
  <c r="I43" i="14"/>
  <c r="J42" i="14"/>
  <c r="I42" i="14"/>
  <c r="J41" i="14"/>
  <c r="I41" i="14"/>
  <c r="J40" i="14"/>
  <c r="I40" i="14"/>
  <c r="J39" i="14"/>
  <c r="I39" i="14"/>
  <c r="J37" i="14"/>
  <c r="H37" i="14"/>
  <c r="I37" i="14" s="1"/>
  <c r="G37" i="14"/>
  <c r="F37" i="14"/>
  <c r="E37" i="14"/>
  <c r="D37" i="14"/>
  <c r="C37" i="14"/>
  <c r="J36" i="14"/>
  <c r="I36" i="14"/>
  <c r="J35" i="14"/>
  <c r="I35" i="14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S23" i="14"/>
  <c r="R23" i="14"/>
  <c r="T23" i="14" s="1"/>
  <c r="Q23" i="14"/>
  <c r="P23" i="14"/>
  <c r="O23" i="14"/>
  <c r="N23" i="14"/>
  <c r="J23" i="14"/>
  <c r="I23" i="14"/>
  <c r="H23" i="14"/>
  <c r="G23" i="14"/>
  <c r="F23" i="14"/>
  <c r="E23" i="14"/>
  <c r="D23" i="14"/>
  <c r="C23" i="14"/>
  <c r="T22" i="14"/>
  <c r="S22" i="14"/>
  <c r="J22" i="14"/>
  <c r="I22" i="14"/>
  <c r="T21" i="14"/>
  <c r="S21" i="14"/>
  <c r="J21" i="14"/>
  <c r="I21" i="14"/>
  <c r="T20" i="14"/>
  <c r="S20" i="14"/>
  <c r="J20" i="14"/>
  <c r="I20" i="14"/>
  <c r="T19" i="14"/>
  <c r="S19" i="14"/>
  <c r="J19" i="14"/>
  <c r="I19" i="14"/>
  <c r="T18" i="14"/>
  <c r="S18" i="14"/>
  <c r="J18" i="14"/>
  <c r="I18" i="14"/>
  <c r="T17" i="14"/>
  <c r="S17" i="14"/>
  <c r="J17" i="14"/>
  <c r="I17" i="14"/>
  <c r="T16" i="14"/>
  <c r="S16" i="14"/>
  <c r="J16" i="14"/>
  <c r="I16" i="14"/>
  <c r="T15" i="14"/>
  <c r="S15" i="14"/>
  <c r="J15" i="14"/>
  <c r="I15" i="14"/>
  <c r="T14" i="14"/>
  <c r="S14" i="14"/>
  <c r="J14" i="14"/>
  <c r="I14" i="14"/>
  <c r="T13" i="14"/>
  <c r="S13" i="14"/>
  <c r="J13" i="14"/>
  <c r="I13" i="14"/>
  <c r="T12" i="14"/>
  <c r="S12" i="14"/>
  <c r="J12" i="14"/>
  <c r="I12" i="14"/>
  <c r="T11" i="14"/>
  <c r="S11" i="14"/>
  <c r="J11" i="14"/>
  <c r="I11" i="14"/>
  <c r="T9" i="14"/>
  <c r="J9" i="14"/>
  <c r="I9" i="14"/>
  <c r="B6" i="14"/>
  <c r="J160" i="13"/>
  <c r="H160" i="13"/>
  <c r="I160" i="13" s="1"/>
  <c r="G160" i="13"/>
  <c r="F160" i="13"/>
  <c r="E160" i="13"/>
  <c r="D160" i="13"/>
  <c r="C160" i="13"/>
  <c r="K159" i="13"/>
  <c r="J159" i="13"/>
  <c r="I159" i="13"/>
  <c r="K158" i="13"/>
  <c r="J158" i="13"/>
  <c r="I158" i="13"/>
  <c r="K157" i="13"/>
  <c r="J157" i="13"/>
  <c r="I157" i="13"/>
  <c r="K156" i="13"/>
  <c r="J156" i="13"/>
  <c r="I156" i="13"/>
  <c r="K155" i="13"/>
  <c r="J155" i="13"/>
  <c r="I155" i="13"/>
  <c r="K154" i="13"/>
  <c r="J154" i="13"/>
  <c r="I154" i="13"/>
  <c r="K153" i="13"/>
  <c r="J153" i="13"/>
  <c r="I153" i="13"/>
  <c r="K152" i="13"/>
  <c r="J152" i="13"/>
  <c r="I152" i="13"/>
  <c r="K151" i="13"/>
  <c r="J151" i="13"/>
  <c r="I151" i="13"/>
  <c r="K150" i="13"/>
  <c r="J150" i="13"/>
  <c r="I150" i="13"/>
  <c r="K149" i="13"/>
  <c r="J149" i="13"/>
  <c r="I149" i="13"/>
  <c r="K148" i="13"/>
  <c r="J148" i="13"/>
  <c r="I148" i="13"/>
  <c r="J146" i="13"/>
  <c r="I146" i="13"/>
  <c r="H146" i="13"/>
  <c r="K146" i="13" s="1"/>
  <c r="G146" i="13"/>
  <c r="F146" i="13"/>
  <c r="E146" i="13"/>
  <c r="D146" i="13"/>
  <c r="C146" i="13"/>
  <c r="K145" i="13"/>
  <c r="J145" i="13"/>
  <c r="I145" i="13"/>
  <c r="K144" i="13"/>
  <c r="J144" i="13"/>
  <c r="I144" i="13"/>
  <c r="K143" i="13"/>
  <c r="J143" i="13"/>
  <c r="I143" i="13"/>
  <c r="K142" i="13"/>
  <c r="J142" i="13"/>
  <c r="I142" i="13"/>
  <c r="K141" i="13"/>
  <c r="J141" i="13"/>
  <c r="I141" i="13"/>
  <c r="K140" i="13"/>
  <c r="J140" i="13"/>
  <c r="I140" i="13"/>
  <c r="K139" i="13"/>
  <c r="J139" i="13"/>
  <c r="I139" i="13"/>
  <c r="K138" i="13"/>
  <c r="J138" i="13"/>
  <c r="I138" i="13"/>
  <c r="K137" i="13"/>
  <c r="J137" i="13"/>
  <c r="I137" i="13"/>
  <c r="K136" i="13"/>
  <c r="J136" i="13"/>
  <c r="I136" i="13"/>
  <c r="K135" i="13"/>
  <c r="J135" i="13"/>
  <c r="I135" i="13"/>
  <c r="K134" i="13"/>
  <c r="J134" i="13"/>
  <c r="I134" i="13"/>
  <c r="K132" i="13"/>
  <c r="H132" i="13"/>
  <c r="J132" i="13" s="1"/>
  <c r="G132" i="13"/>
  <c r="F132" i="13"/>
  <c r="E132" i="13"/>
  <c r="D132" i="13"/>
  <c r="C132" i="13"/>
  <c r="K131" i="13"/>
  <c r="J131" i="13"/>
  <c r="I131" i="13"/>
  <c r="K130" i="13"/>
  <c r="J130" i="13"/>
  <c r="I130" i="13"/>
  <c r="K129" i="13"/>
  <c r="J129" i="13"/>
  <c r="I129" i="13"/>
  <c r="K128" i="13"/>
  <c r="J128" i="13"/>
  <c r="I128" i="13"/>
  <c r="K127" i="13"/>
  <c r="J127" i="13"/>
  <c r="I127" i="13"/>
  <c r="K126" i="13"/>
  <c r="J126" i="13"/>
  <c r="I126" i="13"/>
  <c r="K125" i="13"/>
  <c r="J125" i="13"/>
  <c r="I125" i="13"/>
  <c r="K124" i="13"/>
  <c r="J124" i="13"/>
  <c r="I124" i="13"/>
  <c r="K123" i="13"/>
  <c r="J123" i="13"/>
  <c r="I123" i="13"/>
  <c r="K122" i="13"/>
  <c r="J122" i="13"/>
  <c r="I122" i="13"/>
  <c r="K121" i="13"/>
  <c r="J121" i="13"/>
  <c r="I121" i="13"/>
  <c r="K120" i="13"/>
  <c r="J120" i="13"/>
  <c r="I120" i="13"/>
  <c r="H118" i="13"/>
  <c r="K118" i="13" s="1"/>
  <c r="G118" i="13"/>
  <c r="F118" i="13"/>
  <c r="E118" i="13"/>
  <c r="D118" i="13"/>
  <c r="C118" i="13"/>
  <c r="K117" i="13"/>
  <c r="J117" i="13"/>
  <c r="I117" i="13"/>
  <c r="K116" i="13"/>
  <c r="J116" i="13"/>
  <c r="I116" i="13"/>
  <c r="K115" i="13"/>
  <c r="J115" i="13"/>
  <c r="I115" i="13"/>
  <c r="K114" i="13"/>
  <c r="J114" i="13"/>
  <c r="I114" i="13"/>
  <c r="K113" i="13"/>
  <c r="J113" i="13"/>
  <c r="I113" i="13"/>
  <c r="K112" i="13"/>
  <c r="J112" i="13"/>
  <c r="I112" i="13"/>
  <c r="K111" i="13"/>
  <c r="J111" i="13"/>
  <c r="I111" i="13"/>
  <c r="K110" i="13"/>
  <c r="J110" i="13"/>
  <c r="I110" i="13"/>
  <c r="K109" i="13"/>
  <c r="J109" i="13"/>
  <c r="I109" i="13"/>
  <c r="K108" i="13"/>
  <c r="J108" i="13"/>
  <c r="I108" i="13"/>
  <c r="K107" i="13"/>
  <c r="J107" i="13"/>
  <c r="I107" i="13"/>
  <c r="K106" i="13"/>
  <c r="J106" i="13"/>
  <c r="I106" i="13"/>
  <c r="J104" i="13"/>
  <c r="H104" i="13"/>
  <c r="I104" i="13" s="1"/>
  <c r="G104" i="13"/>
  <c r="F104" i="13"/>
  <c r="E104" i="13"/>
  <c r="D104" i="13"/>
  <c r="C104" i="13"/>
  <c r="K103" i="13"/>
  <c r="J103" i="13"/>
  <c r="I103" i="13"/>
  <c r="K102" i="13"/>
  <c r="J102" i="13"/>
  <c r="I102" i="13"/>
  <c r="K101" i="13"/>
  <c r="J101" i="13"/>
  <c r="I101" i="13"/>
  <c r="K100" i="13"/>
  <c r="J100" i="13"/>
  <c r="I100" i="13"/>
  <c r="K99" i="13"/>
  <c r="J99" i="13"/>
  <c r="I99" i="13"/>
  <c r="K98" i="13"/>
  <c r="J98" i="13"/>
  <c r="I98" i="13"/>
  <c r="K97" i="13"/>
  <c r="J97" i="13"/>
  <c r="I97" i="13"/>
  <c r="K96" i="13"/>
  <c r="J96" i="13"/>
  <c r="I96" i="13"/>
  <c r="K95" i="13"/>
  <c r="J95" i="13"/>
  <c r="I95" i="13"/>
  <c r="K94" i="13"/>
  <c r="J94" i="13"/>
  <c r="I94" i="13"/>
  <c r="K93" i="13"/>
  <c r="J93" i="13"/>
  <c r="I93" i="13"/>
  <c r="K92" i="13"/>
  <c r="J92" i="13"/>
  <c r="I92" i="13"/>
  <c r="J90" i="13"/>
  <c r="H90" i="13"/>
  <c r="K90" i="13" s="1"/>
  <c r="G90" i="13"/>
  <c r="F90" i="13"/>
  <c r="E90" i="13"/>
  <c r="D90" i="13"/>
  <c r="C90" i="13"/>
  <c r="K89" i="13"/>
  <c r="J89" i="13"/>
  <c r="I89" i="13"/>
  <c r="K88" i="13"/>
  <c r="J88" i="13"/>
  <c r="I88" i="13"/>
  <c r="K87" i="13"/>
  <c r="J87" i="13"/>
  <c r="I87" i="13"/>
  <c r="K86" i="13"/>
  <c r="J86" i="13"/>
  <c r="I86" i="13"/>
  <c r="K85" i="13"/>
  <c r="J85" i="13"/>
  <c r="I85" i="13"/>
  <c r="K84" i="13"/>
  <c r="J84" i="13"/>
  <c r="I84" i="13"/>
  <c r="K83" i="13"/>
  <c r="J83" i="13"/>
  <c r="I83" i="13"/>
  <c r="K82" i="13"/>
  <c r="J82" i="13"/>
  <c r="I82" i="13"/>
  <c r="K81" i="13"/>
  <c r="J81" i="13"/>
  <c r="I81" i="13"/>
  <c r="K80" i="13"/>
  <c r="J80" i="13"/>
  <c r="I80" i="13"/>
  <c r="K79" i="13"/>
  <c r="J79" i="13"/>
  <c r="I79" i="13"/>
  <c r="K78" i="13"/>
  <c r="J78" i="13"/>
  <c r="I78" i="13"/>
  <c r="K76" i="13"/>
  <c r="H76" i="13"/>
  <c r="J76" i="13" s="1"/>
  <c r="G76" i="13"/>
  <c r="F76" i="13"/>
  <c r="E76" i="13"/>
  <c r="D76" i="13"/>
  <c r="C76" i="13"/>
  <c r="K75" i="13"/>
  <c r="J75" i="13"/>
  <c r="I75" i="13"/>
  <c r="K74" i="13"/>
  <c r="J74" i="13"/>
  <c r="I74" i="13"/>
  <c r="K73" i="13"/>
  <c r="J73" i="13"/>
  <c r="I73" i="13"/>
  <c r="K72" i="13"/>
  <c r="J72" i="13"/>
  <c r="I72" i="13"/>
  <c r="K71" i="13"/>
  <c r="J71" i="13"/>
  <c r="I71" i="13"/>
  <c r="K70" i="13"/>
  <c r="J70" i="13"/>
  <c r="I70" i="13"/>
  <c r="K69" i="13"/>
  <c r="J69" i="13"/>
  <c r="I69" i="13"/>
  <c r="K68" i="13"/>
  <c r="J68" i="13"/>
  <c r="I68" i="13"/>
  <c r="K67" i="13"/>
  <c r="J67" i="13"/>
  <c r="I67" i="13"/>
  <c r="K66" i="13"/>
  <c r="J66" i="13"/>
  <c r="I66" i="13"/>
  <c r="K65" i="13"/>
  <c r="J65" i="13"/>
  <c r="I65" i="13"/>
  <c r="K64" i="13"/>
  <c r="J64" i="13"/>
  <c r="I64" i="13"/>
  <c r="H62" i="13"/>
  <c r="K62" i="13" s="1"/>
  <c r="G62" i="13"/>
  <c r="F62" i="13"/>
  <c r="E62" i="13"/>
  <c r="D62" i="13"/>
  <c r="C62" i="13"/>
  <c r="K61" i="13"/>
  <c r="J61" i="13"/>
  <c r="I61" i="13"/>
  <c r="K60" i="13"/>
  <c r="J60" i="13"/>
  <c r="I60" i="13"/>
  <c r="K59" i="13"/>
  <c r="J59" i="13"/>
  <c r="I59" i="13"/>
  <c r="K58" i="13"/>
  <c r="J58" i="13"/>
  <c r="I58" i="13"/>
  <c r="K57" i="13"/>
  <c r="J57" i="13"/>
  <c r="I57" i="13"/>
  <c r="K56" i="13"/>
  <c r="J56" i="13"/>
  <c r="I56" i="13"/>
  <c r="K55" i="13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J48" i="13"/>
  <c r="H48" i="13"/>
  <c r="I48" i="13" s="1"/>
  <c r="G48" i="13"/>
  <c r="F48" i="13"/>
  <c r="E48" i="13"/>
  <c r="D48" i="13"/>
  <c r="C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I41" i="13"/>
  <c r="K40" i="13"/>
  <c r="J40" i="13"/>
  <c r="I40" i="13"/>
  <c r="K39" i="13"/>
  <c r="J39" i="13"/>
  <c r="I39" i="13"/>
  <c r="K38" i="13"/>
  <c r="J38" i="13"/>
  <c r="I38" i="13"/>
  <c r="K37" i="13"/>
  <c r="J37" i="13"/>
  <c r="I37" i="13"/>
  <c r="K36" i="13"/>
  <c r="J36" i="13"/>
  <c r="I36" i="13"/>
  <c r="J34" i="13"/>
  <c r="H34" i="13"/>
  <c r="K34" i="13" s="1"/>
  <c r="G34" i="13"/>
  <c r="F34" i="13"/>
  <c r="E34" i="13"/>
  <c r="D34" i="13"/>
  <c r="C34" i="13"/>
  <c r="K33" i="13"/>
  <c r="J33" i="13"/>
  <c r="I33" i="13"/>
  <c r="K32" i="13"/>
  <c r="J32" i="13"/>
  <c r="I32" i="13"/>
  <c r="K31" i="13"/>
  <c r="J31" i="13"/>
  <c r="I31" i="13"/>
  <c r="K30" i="13"/>
  <c r="J30" i="13"/>
  <c r="I30" i="13"/>
  <c r="K29" i="13"/>
  <c r="J29" i="13"/>
  <c r="I29" i="13"/>
  <c r="K28" i="13"/>
  <c r="J28" i="13"/>
  <c r="I28" i="13"/>
  <c r="K27" i="13"/>
  <c r="J27" i="13"/>
  <c r="I27" i="13"/>
  <c r="K26" i="13"/>
  <c r="J26" i="13"/>
  <c r="I26" i="13"/>
  <c r="K25" i="13"/>
  <c r="J25" i="13"/>
  <c r="I25" i="13"/>
  <c r="K24" i="13"/>
  <c r="J24" i="13"/>
  <c r="I24" i="13"/>
  <c r="K23" i="13"/>
  <c r="J23" i="13"/>
  <c r="I23" i="13"/>
  <c r="K22" i="13"/>
  <c r="J22" i="13"/>
  <c r="I22" i="13"/>
  <c r="W20" i="13"/>
  <c r="T20" i="13"/>
  <c r="V20" i="13" s="1"/>
  <c r="S20" i="13"/>
  <c r="R20" i="13"/>
  <c r="Q20" i="13"/>
  <c r="P20" i="13"/>
  <c r="O20" i="13"/>
  <c r="K20" i="13"/>
  <c r="I20" i="13"/>
  <c r="H20" i="13"/>
  <c r="G20" i="13"/>
  <c r="J20" i="13" s="1"/>
  <c r="F20" i="13"/>
  <c r="E20" i="13"/>
  <c r="D20" i="13"/>
  <c r="C20" i="13"/>
  <c r="W19" i="13"/>
  <c r="V19" i="13"/>
  <c r="U19" i="13"/>
  <c r="K19" i="13"/>
  <c r="J19" i="13"/>
  <c r="I19" i="13"/>
  <c r="W18" i="13"/>
  <c r="V18" i="13"/>
  <c r="U18" i="13"/>
  <c r="K18" i="13"/>
  <c r="J18" i="13"/>
  <c r="I18" i="13"/>
  <c r="W17" i="13"/>
  <c r="V17" i="13"/>
  <c r="U17" i="13"/>
  <c r="K17" i="13"/>
  <c r="J17" i="13"/>
  <c r="I17" i="13"/>
  <c r="W16" i="13"/>
  <c r="V16" i="13"/>
  <c r="U16" i="13"/>
  <c r="K16" i="13"/>
  <c r="J16" i="13"/>
  <c r="I16" i="13"/>
  <c r="W15" i="13"/>
  <c r="V15" i="13"/>
  <c r="U15" i="13"/>
  <c r="K15" i="13"/>
  <c r="J15" i="13"/>
  <c r="I15" i="13"/>
  <c r="W14" i="13"/>
  <c r="V14" i="13"/>
  <c r="U14" i="13"/>
  <c r="K14" i="13"/>
  <c r="J14" i="13"/>
  <c r="I14" i="13"/>
  <c r="W13" i="13"/>
  <c r="V13" i="13"/>
  <c r="U13" i="13"/>
  <c r="K13" i="13"/>
  <c r="J13" i="13"/>
  <c r="I13" i="13"/>
  <c r="W12" i="13"/>
  <c r="V12" i="13"/>
  <c r="U12" i="13"/>
  <c r="K12" i="13"/>
  <c r="J12" i="13"/>
  <c r="I12" i="13"/>
  <c r="W11" i="13"/>
  <c r="V11" i="13"/>
  <c r="U11" i="13"/>
  <c r="K11" i="13"/>
  <c r="J11" i="13"/>
  <c r="I11" i="13"/>
  <c r="W10" i="13"/>
  <c r="V10" i="13"/>
  <c r="U10" i="13"/>
  <c r="K10" i="13"/>
  <c r="J10" i="13"/>
  <c r="I10" i="13"/>
  <c r="W9" i="13"/>
  <c r="V9" i="13"/>
  <c r="U9" i="13"/>
  <c r="K9" i="13"/>
  <c r="J9" i="13"/>
  <c r="I9" i="13"/>
  <c r="W8" i="13"/>
  <c r="V8" i="13"/>
  <c r="U8" i="13"/>
  <c r="K8" i="13"/>
  <c r="J8" i="13"/>
  <c r="I8" i="13"/>
  <c r="W6" i="13"/>
  <c r="V6" i="13"/>
  <c r="U6" i="13"/>
  <c r="K6" i="13"/>
  <c r="J6" i="13"/>
  <c r="I6" i="13"/>
  <c r="B3" i="13"/>
  <c r="V57" i="12"/>
  <c r="U57" i="12"/>
  <c r="T57" i="12"/>
  <c r="S57" i="12"/>
  <c r="I57" i="12"/>
  <c r="H57" i="12"/>
  <c r="L57" i="12" s="1"/>
  <c r="G57" i="12"/>
  <c r="V56" i="12"/>
  <c r="U56" i="12"/>
  <c r="T56" i="12"/>
  <c r="S56" i="12"/>
  <c r="K56" i="12"/>
  <c r="H56" i="12"/>
  <c r="L56" i="12" s="1"/>
  <c r="G56" i="12"/>
  <c r="J56" i="12" s="1"/>
  <c r="F56" i="12"/>
  <c r="E56" i="12"/>
  <c r="D56" i="12"/>
  <c r="C56" i="12"/>
  <c r="V55" i="12"/>
  <c r="U55" i="12"/>
  <c r="T55" i="12"/>
  <c r="S55" i="12"/>
  <c r="J55" i="12"/>
  <c r="H55" i="12"/>
  <c r="I55" i="12" s="1"/>
  <c r="G55" i="12"/>
  <c r="F55" i="12"/>
  <c r="E55" i="12"/>
  <c r="D55" i="12"/>
  <c r="C55" i="12"/>
  <c r="V54" i="12"/>
  <c r="U54" i="12"/>
  <c r="T54" i="12"/>
  <c r="S54" i="12"/>
  <c r="K54" i="12"/>
  <c r="J54" i="12"/>
  <c r="I54" i="12"/>
  <c r="H54" i="12"/>
  <c r="L54" i="12" s="1"/>
  <c r="G54" i="12"/>
  <c r="F54" i="12"/>
  <c r="F57" i="12" s="1"/>
  <c r="E54" i="12"/>
  <c r="D54" i="12"/>
  <c r="C54" i="12"/>
  <c r="V53" i="12"/>
  <c r="U53" i="12"/>
  <c r="T53" i="12"/>
  <c r="S53" i="12"/>
  <c r="L53" i="12"/>
  <c r="K53" i="12"/>
  <c r="J53" i="12"/>
  <c r="I53" i="12"/>
  <c r="H53" i="12"/>
  <c r="G53" i="12"/>
  <c r="F53" i="12"/>
  <c r="E53" i="12"/>
  <c r="E57" i="12" s="1"/>
  <c r="D53" i="12"/>
  <c r="D57" i="12" s="1"/>
  <c r="C53" i="12"/>
  <c r="C57" i="12" s="1"/>
  <c r="V52" i="12"/>
  <c r="U52" i="12"/>
  <c r="T52" i="12"/>
  <c r="S52" i="12"/>
  <c r="L52" i="12"/>
  <c r="K52" i="12"/>
  <c r="J52" i="12"/>
  <c r="I52" i="12"/>
  <c r="V51" i="12"/>
  <c r="U51" i="12"/>
  <c r="T51" i="12"/>
  <c r="S51" i="12"/>
  <c r="L51" i="12"/>
  <c r="K51" i="12"/>
  <c r="J51" i="12"/>
  <c r="I51" i="12"/>
  <c r="V50" i="12"/>
  <c r="U50" i="12"/>
  <c r="T50" i="12"/>
  <c r="S50" i="12"/>
  <c r="L50" i="12"/>
  <c r="K50" i="12"/>
  <c r="J50" i="12"/>
  <c r="I50" i="12"/>
  <c r="V49" i="12"/>
  <c r="U49" i="12"/>
  <c r="T49" i="12"/>
  <c r="S49" i="12"/>
  <c r="L49" i="12"/>
  <c r="K49" i="12"/>
  <c r="J49" i="12"/>
  <c r="I49" i="12"/>
  <c r="V48" i="12"/>
  <c r="U48" i="12"/>
  <c r="T48" i="12"/>
  <c r="S48" i="12"/>
  <c r="L48" i="12"/>
  <c r="K48" i="12"/>
  <c r="J48" i="12"/>
  <c r="I48" i="12"/>
  <c r="V47" i="12"/>
  <c r="U47" i="12"/>
  <c r="T47" i="12"/>
  <c r="S47" i="12"/>
  <c r="L47" i="12"/>
  <c r="K47" i="12"/>
  <c r="J47" i="12"/>
  <c r="I47" i="12"/>
  <c r="V46" i="12"/>
  <c r="U46" i="12"/>
  <c r="T46" i="12"/>
  <c r="S46" i="12"/>
  <c r="L46" i="12"/>
  <c r="K46" i="12"/>
  <c r="J46" i="12"/>
  <c r="I46" i="12"/>
  <c r="V45" i="12"/>
  <c r="U45" i="12"/>
  <c r="T45" i="12"/>
  <c r="S45" i="12"/>
  <c r="L45" i="12"/>
  <c r="K45" i="12"/>
  <c r="J45" i="12"/>
  <c r="I45" i="12"/>
  <c r="V44" i="12"/>
  <c r="U44" i="12"/>
  <c r="T44" i="12"/>
  <c r="S44" i="12"/>
  <c r="L44" i="12"/>
  <c r="K44" i="12"/>
  <c r="J44" i="12"/>
  <c r="I44" i="12"/>
  <c r="V43" i="12"/>
  <c r="U43" i="12"/>
  <c r="T43" i="12"/>
  <c r="S43" i="12"/>
  <c r="L43" i="12"/>
  <c r="K43" i="12"/>
  <c r="J43" i="12"/>
  <c r="I43" i="12"/>
  <c r="V42" i="12"/>
  <c r="U42" i="12"/>
  <c r="T42" i="12"/>
  <c r="S42" i="12"/>
  <c r="L42" i="12"/>
  <c r="K42" i="12"/>
  <c r="J42" i="12"/>
  <c r="I42" i="12"/>
  <c r="V41" i="12"/>
  <c r="U41" i="12"/>
  <c r="T41" i="12"/>
  <c r="S41" i="12"/>
  <c r="L41" i="12"/>
  <c r="K41" i="12"/>
  <c r="J41" i="12"/>
  <c r="I41" i="12"/>
  <c r="V40" i="12"/>
  <c r="U40" i="12"/>
  <c r="T40" i="12"/>
  <c r="S40" i="12"/>
  <c r="L40" i="12"/>
  <c r="K40" i="12"/>
  <c r="J40" i="12"/>
  <c r="I40" i="12"/>
  <c r="V39" i="12"/>
  <c r="U39" i="12"/>
  <c r="T39" i="12"/>
  <c r="S39" i="12"/>
  <c r="L39" i="12"/>
  <c r="K39" i="12"/>
  <c r="J39" i="12"/>
  <c r="I39" i="12"/>
  <c r="V38" i="12"/>
  <c r="U38" i="12"/>
  <c r="T38" i="12"/>
  <c r="S38" i="12"/>
  <c r="L38" i="12"/>
  <c r="K38" i="12"/>
  <c r="J38" i="12"/>
  <c r="I38" i="12"/>
  <c r="V37" i="12"/>
  <c r="U37" i="12"/>
  <c r="T37" i="12"/>
  <c r="S37" i="12"/>
  <c r="L37" i="12"/>
  <c r="K37" i="12"/>
  <c r="J37" i="12"/>
  <c r="I37" i="12"/>
  <c r="V36" i="12"/>
  <c r="U36" i="12"/>
  <c r="T36" i="12"/>
  <c r="S36" i="12"/>
  <c r="L36" i="12"/>
  <c r="K36" i="12"/>
  <c r="J36" i="12"/>
  <c r="I36" i="12"/>
  <c r="V35" i="12"/>
  <c r="U35" i="12"/>
  <c r="T35" i="12"/>
  <c r="S35" i="12"/>
  <c r="L35" i="12"/>
  <c r="K35" i="12"/>
  <c r="J35" i="12"/>
  <c r="I35" i="12"/>
  <c r="V34" i="12"/>
  <c r="U34" i="12"/>
  <c r="T34" i="12"/>
  <c r="S34" i="12"/>
  <c r="L34" i="12"/>
  <c r="K34" i="12"/>
  <c r="J34" i="12"/>
  <c r="I34" i="12"/>
  <c r="V33" i="12"/>
  <c r="U33" i="12"/>
  <c r="T33" i="12"/>
  <c r="S33" i="12"/>
  <c r="L33" i="12"/>
  <c r="K33" i="12"/>
  <c r="J33" i="12"/>
  <c r="I33" i="12"/>
  <c r="V32" i="12"/>
  <c r="U32" i="12"/>
  <c r="T32" i="12"/>
  <c r="S32" i="12"/>
  <c r="L32" i="12"/>
  <c r="K32" i="12"/>
  <c r="J32" i="12"/>
  <c r="I32" i="12"/>
  <c r="V31" i="12"/>
  <c r="U31" i="12"/>
  <c r="T31" i="12"/>
  <c r="S31" i="12"/>
  <c r="L31" i="12"/>
  <c r="K31" i="12"/>
  <c r="J31" i="12"/>
  <c r="I31" i="12"/>
  <c r="V30" i="12"/>
  <c r="U30" i="12"/>
  <c r="T30" i="12"/>
  <c r="S30" i="12"/>
  <c r="L30" i="12"/>
  <c r="K30" i="12"/>
  <c r="J30" i="12"/>
  <c r="I30" i="12"/>
  <c r="V29" i="12"/>
  <c r="U29" i="12"/>
  <c r="T29" i="12"/>
  <c r="S29" i="12"/>
  <c r="L29" i="12"/>
  <c r="K29" i="12"/>
  <c r="J29" i="12"/>
  <c r="I29" i="12"/>
  <c r="V28" i="12"/>
  <c r="U28" i="12"/>
  <c r="T28" i="12"/>
  <c r="S28" i="12"/>
  <c r="L28" i="12"/>
  <c r="K28" i="12"/>
  <c r="J28" i="12"/>
  <c r="I28" i="12"/>
  <c r="V27" i="12"/>
  <c r="U27" i="12"/>
  <c r="T27" i="12"/>
  <c r="S27" i="12"/>
  <c r="L27" i="12"/>
  <c r="K27" i="12"/>
  <c r="J27" i="12"/>
  <c r="I27" i="12"/>
  <c r="V26" i="12"/>
  <c r="U26" i="12"/>
  <c r="T26" i="12"/>
  <c r="S26" i="12"/>
  <c r="L26" i="12"/>
  <c r="K26" i="12"/>
  <c r="J26" i="12"/>
  <c r="I26" i="12"/>
  <c r="V25" i="12"/>
  <c r="U25" i="12"/>
  <c r="T25" i="12"/>
  <c r="S25" i="12"/>
  <c r="L25" i="12"/>
  <c r="K25" i="12"/>
  <c r="J25" i="12"/>
  <c r="I25" i="12"/>
  <c r="V24" i="12"/>
  <c r="U24" i="12"/>
  <c r="T24" i="12"/>
  <c r="S24" i="12"/>
  <c r="L24" i="12"/>
  <c r="K24" i="12"/>
  <c r="J24" i="12"/>
  <c r="I24" i="12"/>
  <c r="V23" i="12"/>
  <c r="U23" i="12"/>
  <c r="T23" i="12"/>
  <c r="S23" i="12"/>
  <c r="L23" i="12"/>
  <c r="K23" i="12"/>
  <c r="J23" i="12"/>
  <c r="I23" i="12"/>
  <c r="V22" i="12"/>
  <c r="U22" i="12"/>
  <c r="T22" i="12"/>
  <c r="S22" i="12"/>
  <c r="L22" i="12"/>
  <c r="K22" i="12"/>
  <c r="J22" i="12"/>
  <c r="I22" i="12"/>
  <c r="V21" i="12"/>
  <c r="U21" i="12"/>
  <c r="T21" i="12"/>
  <c r="S21" i="12"/>
  <c r="L21" i="12"/>
  <c r="K21" i="12"/>
  <c r="J21" i="12"/>
  <c r="I21" i="12"/>
  <c r="V20" i="12"/>
  <c r="U20" i="12"/>
  <c r="T20" i="12"/>
  <c r="S20" i="12"/>
  <c r="L20" i="12"/>
  <c r="K20" i="12"/>
  <c r="J20" i="12"/>
  <c r="I20" i="12"/>
  <c r="V19" i="12"/>
  <c r="U19" i="12"/>
  <c r="T19" i="12"/>
  <c r="S19" i="12"/>
  <c r="L19" i="12"/>
  <c r="K19" i="12"/>
  <c r="J19" i="12"/>
  <c r="I19" i="12"/>
  <c r="V18" i="12"/>
  <c r="U18" i="12"/>
  <c r="T18" i="12"/>
  <c r="S18" i="12"/>
  <c r="L18" i="12"/>
  <c r="K18" i="12"/>
  <c r="J18" i="12"/>
  <c r="I18" i="12"/>
  <c r="V17" i="12"/>
  <c r="U17" i="12"/>
  <c r="T17" i="12"/>
  <c r="S17" i="12"/>
  <c r="L17" i="12"/>
  <c r="K17" i="12"/>
  <c r="J17" i="12"/>
  <c r="I17" i="12"/>
  <c r="V16" i="12"/>
  <c r="U16" i="12"/>
  <c r="T16" i="12"/>
  <c r="S16" i="12"/>
  <c r="L16" i="12"/>
  <c r="K16" i="12"/>
  <c r="J16" i="12"/>
  <c r="I16" i="12"/>
  <c r="V15" i="12"/>
  <c r="U15" i="12"/>
  <c r="T15" i="12"/>
  <c r="S15" i="12"/>
  <c r="L15" i="12"/>
  <c r="K15" i="12"/>
  <c r="J15" i="12"/>
  <c r="I15" i="12"/>
  <c r="A15" i="12"/>
  <c r="V14" i="12"/>
  <c r="U14" i="12"/>
  <c r="T14" i="12"/>
  <c r="S14" i="12"/>
  <c r="L14" i="12"/>
  <c r="K14" i="12"/>
  <c r="J14" i="12"/>
  <c r="I14" i="12"/>
  <c r="V13" i="12"/>
  <c r="U13" i="12"/>
  <c r="T13" i="12"/>
  <c r="S13" i="12"/>
  <c r="L13" i="12"/>
  <c r="K13" i="12"/>
  <c r="J13" i="12"/>
  <c r="I13" i="12"/>
  <c r="V12" i="12"/>
  <c r="U12" i="12"/>
  <c r="T12" i="12"/>
  <c r="S12" i="12"/>
  <c r="L12" i="12"/>
  <c r="K12" i="12"/>
  <c r="J12" i="12"/>
  <c r="I12" i="12"/>
  <c r="A12" i="12"/>
  <c r="V11" i="12"/>
  <c r="U11" i="12"/>
  <c r="T11" i="12"/>
  <c r="S11" i="12"/>
  <c r="L11" i="12"/>
  <c r="K11" i="12"/>
  <c r="J11" i="12"/>
  <c r="I11" i="12"/>
  <c r="A11" i="12"/>
  <c r="V10" i="12"/>
  <c r="U10" i="12"/>
  <c r="T10" i="12"/>
  <c r="S10" i="12"/>
  <c r="L10" i="12"/>
  <c r="K10" i="12"/>
  <c r="J10" i="12"/>
  <c r="I10" i="12"/>
  <c r="V9" i="12"/>
  <c r="U9" i="12"/>
  <c r="T9" i="12"/>
  <c r="S9" i="12"/>
  <c r="L9" i="12"/>
  <c r="K9" i="12"/>
  <c r="J9" i="12"/>
  <c r="I9" i="12"/>
  <c r="V8" i="12"/>
  <c r="U8" i="12"/>
  <c r="T8" i="12"/>
  <c r="S8" i="12"/>
  <c r="L8" i="12"/>
  <c r="K8" i="12"/>
  <c r="J8" i="12"/>
  <c r="I8" i="12"/>
  <c r="V7" i="12"/>
  <c r="U7" i="12"/>
  <c r="T7" i="12"/>
  <c r="S7" i="12"/>
  <c r="L7" i="12"/>
  <c r="K7" i="12"/>
  <c r="J7" i="12"/>
  <c r="I7" i="12"/>
  <c r="V6" i="12"/>
  <c r="U6" i="12"/>
  <c r="T6" i="12"/>
  <c r="S6" i="12"/>
  <c r="L6" i="12"/>
  <c r="K6" i="12"/>
  <c r="J6" i="12"/>
  <c r="I6" i="12"/>
  <c r="V5" i="12"/>
  <c r="U5" i="12"/>
  <c r="T5" i="12"/>
  <c r="S5" i="12"/>
  <c r="L5" i="12"/>
  <c r="K5" i="12"/>
  <c r="J5" i="12"/>
  <c r="I5" i="12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B101" i="1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D100" i="11"/>
  <c r="D90" i="11"/>
  <c r="D89" i="11"/>
  <c r="D88" i="11"/>
  <c r="D87" i="11"/>
  <c r="D86" i="11"/>
  <c r="D85" i="11"/>
  <c r="D84" i="11"/>
  <c r="D83" i="11"/>
  <c r="D82" i="11"/>
  <c r="D81" i="11"/>
  <c r="D80" i="1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D79" i="11"/>
  <c r="B79" i="11"/>
  <c r="D78" i="11"/>
  <c r="B78" i="11"/>
  <c r="D77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B55" i="1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D54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B32" i="1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D31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D9" i="11"/>
  <c r="B9" i="11"/>
  <c r="D8" i="11"/>
  <c r="O21" i="9"/>
  <c r="M21" i="9"/>
  <c r="K21" i="9"/>
  <c r="I21" i="9"/>
  <c r="G21" i="9"/>
  <c r="E21" i="9"/>
  <c r="O20" i="9"/>
  <c r="M20" i="9"/>
  <c r="K20" i="9"/>
  <c r="I20" i="9"/>
  <c r="G20" i="9"/>
  <c r="E20" i="9"/>
  <c r="O19" i="9"/>
  <c r="M19" i="9"/>
  <c r="K19" i="9"/>
  <c r="I19" i="9"/>
  <c r="G19" i="9"/>
  <c r="E19" i="9"/>
  <c r="O18" i="9"/>
  <c r="M18" i="9"/>
  <c r="K18" i="9"/>
  <c r="I18" i="9"/>
  <c r="G18" i="9"/>
  <c r="E18" i="9"/>
  <c r="O17" i="9"/>
  <c r="M17" i="9"/>
  <c r="K17" i="9"/>
  <c r="I17" i="9"/>
  <c r="G17" i="9"/>
  <c r="E17" i="9"/>
  <c r="O16" i="9"/>
  <c r="M16" i="9"/>
  <c r="K16" i="9"/>
  <c r="I16" i="9"/>
  <c r="E16" i="9"/>
  <c r="O15" i="9"/>
  <c r="M15" i="9"/>
  <c r="K15" i="9"/>
  <c r="I15" i="9"/>
  <c r="E15" i="9"/>
  <c r="O14" i="9"/>
  <c r="M14" i="9"/>
  <c r="K14" i="9"/>
  <c r="I14" i="9"/>
  <c r="E14" i="9"/>
  <c r="Q13" i="9"/>
  <c r="O13" i="9"/>
  <c r="M13" i="9"/>
  <c r="K13" i="9"/>
  <c r="I13" i="9"/>
  <c r="E13" i="9"/>
  <c r="Q12" i="9"/>
  <c r="O12" i="9"/>
  <c r="M12" i="9"/>
  <c r="K12" i="9"/>
  <c r="I12" i="9"/>
  <c r="E12" i="9"/>
  <c r="Q11" i="9"/>
  <c r="O11" i="9"/>
  <c r="M11" i="9"/>
  <c r="K11" i="9"/>
  <c r="I11" i="9"/>
  <c r="G11" i="9"/>
  <c r="E11" i="9"/>
  <c r="Q10" i="9"/>
  <c r="O10" i="9"/>
  <c r="M10" i="9"/>
  <c r="K10" i="9"/>
  <c r="I10" i="9"/>
  <c r="G10" i="9"/>
  <c r="E10" i="9"/>
  <c r="Q9" i="9"/>
  <c r="O9" i="9"/>
  <c r="M9" i="9"/>
  <c r="K9" i="9"/>
  <c r="I9" i="9"/>
  <c r="G9" i="9"/>
  <c r="E9" i="9"/>
  <c r="S52" i="6"/>
  <c r="R52" i="6"/>
  <c r="Q52" i="6"/>
  <c r="K52" i="6"/>
  <c r="J52" i="6"/>
  <c r="I52" i="6"/>
  <c r="S51" i="6"/>
  <c r="R51" i="6"/>
  <c r="Q51" i="6"/>
  <c r="K51" i="6"/>
  <c r="J51" i="6"/>
  <c r="I51" i="6"/>
  <c r="S50" i="6"/>
  <c r="R50" i="6"/>
  <c r="Q50" i="6"/>
  <c r="K50" i="6"/>
  <c r="J50" i="6"/>
  <c r="I50" i="6"/>
  <c r="S49" i="6"/>
  <c r="R49" i="6"/>
  <c r="Q49" i="6"/>
  <c r="K49" i="6"/>
  <c r="J49" i="6"/>
  <c r="I49" i="6"/>
  <c r="S48" i="6"/>
  <c r="R48" i="6"/>
  <c r="Q48" i="6"/>
  <c r="K48" i="6"/>
  <c r="J48" i="6"/>
  <c r="I48" i="6"/>
  <c r="S47" i="6"/>
  <c r="R47" i="6"/>
  <c r="Q47" i="6"/>
  <c r="K47" i="6"/>
  <c r="J47" i="6"/>
  <c r="I47" i="6"/>
  <c r="S46" i="6"/>
  <c r="R46" i="6"/>
  <c r="Q46" i="6"/>
  <c r="K46" i="6"/>
  <c r="J46" i="6"/>
  <c r="I46" i="6"/>
  <c r="S45" i="6"/>
  <c r="R45" i="6"/>
  <c r="Q45" i="6"/>
  <c r="K45" i="6"/>
  <c r="J45" i="6"/>
  <c r="I45" i="6"/>
  <c r="S44" i="6"/>
  <c r="R44" i="6"/>
  <c r="Q44" i="6"/>
  <c r="K44" i="6"/>
  <c r="J44" i="6"/>
  <c r="I44" i="6"/>
  <c r="S43" i="6"/>
  <c r="R43" i="6"/>
  <c r="Q43" i="6"/>
  <c r="K43" i="6"/>
  <c r="J43" i="6"/>
  <c r="I43" i="6"/>
  <c r="S42" i="6"/>
  <c r="R42" i="6"/>
  <c r="Q42" i="6"/>
  <c r="K42" i="6"/>
  <c r="J42" i="6"/>
  <c r="I42" i="6"/>
  <c r="S41" i="6"/>
  <c r="R41" i="6"/>
  <c r="Q41" i="6"/>
  <c r="K41" i="6"/>
  <c r="J41" i="6"/>
  <c r="I41" i="6"/>
  <c r="S40" i="6"/>
  <c r="R40" i="6"/>
  <c r="Q40" i="6"/>
  <c r="K40" i="6"/>
  <c r="J40" i="6"/>
  <c r="I40" i="6"/>
  <c r="S39" i="6"/>
  <c r="R39" i="6"/>
  <c r="Q39" i="6"/>
  <c r="K39" i="6"/>
  <c r="J39" i="6"/>
  <c r="I39" i="6"/>
  <c r="S38" i="6"/>
  <c r="R38" i="6"/>
  <c r="Q38" i="6"/>
  <c r="K38" i="6"/>
  <c r="J38" i="6"/>
  <c r="I38" i="6"/>
  <c r="S37" i="6"/>
  <c r="R37" i="6"/>
  <c r="Q37" i="6"/>
  <c r="K37" i="6"/>
  <c r="J37" i="6"/>
  <c r="I37" i="6"/>
  <c r="S36" i="6"/>
  <c r="R36" i="6"/>
  <c r="Q36" i="6"/>
  <c r="K36" i="6"/>
  <c r="J36" i="6"/>
  <c r="I36" i="6"/>
  <c r="S35" i="6"/>
  <c r="R35" i="6"/>
  <c r="Q35" i="6"/>
  <c r="K35" i="6"/>
  <c r="J35" i="6"/>
  <c r="I35" i="6"/>
  <c r="S34" i="6"/>
  <c r="R34" i="6"/>
  <c r="Q34" i="6"/>
  <c r="K34" i="6"/>
  <c r="J34" i="6"/>
  <c r="I34" i="6"/>
  <c r="S33" i="6"/>
  <c r="R33" i="6"/>
  <c r="Q33" i="6"/>
  <c r="K33" i="6"/>
  <c r="J33" i="6"/>
  <c r="I33" i="6"/>
  <c r="S32" i="6"/>
  <c r="R32" i="6"/>
  <c r="Q32" i="6"/>
  <c r="K32" i="6"/>
  <c r="J32" i="6"/>
  <c r="I32" i="6"/>
  <c r="S31" i="6"/>
  <c r="R31" i="6"/>
  <c r="Q31" i="6"/>
  <c r="K31" i="6"/>
  <c r="J31" i="6"/>
  <c r="I31" i="6"/>
  <c r="S30" i="6"/>
  <c r="R30" i="6"/>
  <c r="Q30" i="6"/>
  <c r="K30" i="6"/>
  <c r="J30" i="6"/>
  <c r="I30" i="6"/>
  <c r="S29" i="6"/>
  <c r="R29" i="6"/>
  <c r="Q29" i="6"/>
  <c r="K29" i="6"/>
  <c r="J29" i="6"/>
  <c r="I29" i="6"/>
  <c r="S28" i="6"/>
  <c r="R28" i="6"/>
  <c r="Q28" i="6"/>
  <c r="K28" i="6"/>
  <c r="J28" i="6"/>
  <c r="I28" i="6"/>
  <c r="S27" i="6"/>
  <c r="R27" i="6"/>
  <c r="Q27" i="6"/>
  <c r="K27" i="6"/>
  <c r="J27" i="6"/>
  <c r="I27" i="6"/>
  <c r="S26" i="6"/>
  <c r="R26" i="6"/>
  <c r="Q26" i="6"/>
  <c r="K26" i="6"/>
  <c r="J26" i="6"/>
  <c r="I26" i="6"/>
  <c r="S25" i="6"/>
  <c r="R25" i="6"/>
  <c r="Q25" i="6"/>
  <c r="K25" i="6"/>
  <c r="J25" i="6"/>
  <c r="I25" i="6"/>
  <c r="S24" i="6"/>
  <c r="R24" i="6"/>
  <c r="Q24" i="6"/>
  <c r="K24" i="6"/>
  <c r="J24" i="6"/>
  <c r="I24" i="6"/>
  <c r="S23" i="6"/>
  <c r="R23" i="6"/>
  <c r="Q23" i="6"/>
  <c r="K23" i="6"/>
  <c r="J23" i="6"/>
  <c r="I23" i="6"/>
  <c r="S22" i="6"/>
  <c r="R22" i="6"/>
  <c r="Q22" i="6"/>
  <c r="K22" i="6"/>
  <c r="J22" i="6"/>
  <c r="I22" i="6"/>
  <c r="S21" i="6"/>
  <c r="R21" i="6"/>
  <c r="Q21" i="6"/>
  <c r="K21" i="6"/>
  <c r="J21" i="6"/>
  <c r="I21" i="6"/>
  <c r="S20" i="6"/>
  <c r="R20" i="6"/>
  <c r="Q20" i="6"/>
  <c r="K20" i="6"/>
  <c r="J20" i="6"/>
  <c r="I20" i="6"/>
  <c r="S19" i="6"/>
  <c r="R19" i="6"/>
  <c r="Q19" i="6"/>
  <c r="K19" i="6"/>
  <c r="J19" i="6"/>
  <c r="I19" i="6"/>
  <c r="S18" i="6"/>
  <c r="R18" i="6"/>
  <c r="Q18" i="6"/>
  <c r="K18" i="6"/>
  <c r="J18" i="6"/>
  <c r="I18" i="6"/>
  <c r="S17" i="6"/>
  <c r="R17" i="6"/>
  <c r="Q17" i="6"/>
  <c r="K17" i="6"/>
  <c r="J17" i="6"/>
  <c r="I17" i="6"/>
  <c r="S16" i="6"/>
  <c r="R16" i="6"/>
  <c r="Q16" i="6"/>
  <c r="K16" i="6"/>
  <c r="J16" i="6"/>
  <c r="I16" i="6"/>
  <c r="S15" i="6"/>
  <c r="R15" i="6"/>
  <c r="Q15" i="6"/>
  <c r="K15" i="6"/>
  <c r="J15" i="6"/>
  <c r="I15" i="6"/>
  <c r="S14" i="6"/>
  <c r="R14" i="6"/>
  <c r="Q14" i="6"/>
  <c r="K14" i="6"/>
  <c r="J14" i="6"/>
  <c r="I14" i="6"/>
  <c r="S13" i="6"/>
  <c r="R13" i="6"/>
  <c r="Q13" i="6"/>
  <c r="K13" i="6"/>
  <c r="J13" i="6"/>
  <c r="I13" i="6"/>
  <c r="S12" i="6"/>
  <c r="R12" i="6"/>
  <c r="Q12" i="6"/>
  <c r="K12" i="6"/>
  <c r="J12" i="6"/>
  <c r="I12" i="6"/>
  <c r="S11" i="6"/>
  <c r="R11" i="6"/>
  <c r="Q11" i="6"/>
  <c r="K11" i="6"/>
  <c r="J11" i="6"/>
  <c r="I11" i="6"/>
  <c r="S10" i="6"/>
  <c r="R10" i="6"/>
  <c r="Q10" i="6"/>
  <c r="K10" i="6"/>
  <c r="J10" i="6"/>
  <c r="I10" i="6"/>
  <c r="S9" i="6"/>
  <c r="R9" i="6"/>
  <c r="Q9" i="6"/>
  <c r="K9" i="6"/>
  <c r="J9" i="6"/>
  <c r="I9" i="6"/>
  <c r="S8" i="6"/>
  <c r="R8" i="6"/>
  <c r="Q8" i="6"/>
  <c r="K8" i="6"/>
  <c r="J8" i="6"/>
  <c r="I8" i="6"/>
  <c r="S7" i="6"/>
  <c r="R7" i="6"/>
  <c r="Q7" i="6"/>
  <c r="K7" i="6"/>
  <c r="J7" i="6"/>
  <c r="I7" i="6"/>
  <c r="S6" i="6"/>
  <c r="R6" i="6"/>
  <c r="Q6" i="6"/>
  <c r="K6" i="6"/>
  <c r="J6" i="6"/>
  <c r="I6" i="6"/>
  <c r="B3" i="6"/>
  <c r="W52" i="5"/>
  <c r="V52" i="5"/>
  <c r="U52" i="5"/>
  <c r="T52" i="5"/>
  <c r="S52" i="5"/>
  <c r="M52" i="5"/>
  <c r="L52" i="5"/>
  <c r="K52" i="5"/>
  <c r="J52" i="5"/>
  <c r="I52" i="5"/>
  <c r="W51" i="5"/>
  <c r="V51" i="5"/>
  <c r="U51" i="5"/>
  <c r="T51" i="5"/>
  <c r="S51" i="5"/>
  <c r="M51" i="5"/>
  <c r="L51" i="5"/>
  <c r="K51" i="5"/>
  <c r="J51" i="5"/>
  <c r="I51" i="5"/>
  <c r="W50" i="5"/>
  <c r="V50" i="5"/>
  <c r="U50" i="5"/>
  <c r="T50" i="5"/>
  <c r="S50" i="5"/>
  <c r="M50" i="5"/>
  <c r="L50" i="5"/>
  <c r="K50" i="5"/>
  <c r="J50" i="5"/>
  <c r="I50" i="5"/>
  <c r="W49" i="5"/>
  <c r="V49" i="5"/>
  <c r="U49" i="5"/>
  <c r="T49" i="5"/>
  <c r="S49" i="5"/>
  <c r="M49" i="5"/>
  <c r="L49" i="5"/>
  <c r="K49" i="5"/>
  <c r="J49" i="5"/>
  <c r="I49" i="5"/>
  <c r="W48" i="5"/>
  <c r="V48" i="5"/>
  <c r="U48" i="5"/>
  <c r="T48" i="5"/>
  <c r="S48" i="5"/>
  <c r="M48" i="5"/>
  <c r="L48" i="5"/>
  <c r="K48" i="5"/>
  <c r="J48" i="5"/>
  <c r="I48" i="5"/>
  <c r="W47" i="5"/>
  <c r="V47" i="5"/>
  <c r="U47" i="5"/>
  <c r="T47" i="5"/>
  <c r="S47" i="5"/>
  <c r="M47" i="5"/>
  <c r="L47" i="5"/>
  <c r="K47" i="5"/>
  <c r="J47" i="5"/>
  <c r="I47" i="5"/>
  <c r="W46" i="5"/>
  <c r="V46" i="5"/>
  <c r="U46" i="5"/>
  <c r="T46" i="5"/>
  <c r="S46" i="5"/>
  <c r="M46" i="5"/>
  <c r="L46" i="5"/>
  <c r="K46" i="5"/>
  <c r="J46" i="5"/>
  <c r="I46" i="5"/>
  <c r="W45" i="5"/>
  <c r="V45" i="5"/>
  <c r="U45" i="5"/>
  <c r="T45" i="5"/>
  <c r="S45" i="5"/>
  <c r="M45" i="5"/>
  <c r="L45" i="5"/>
  <c r="K45" i="5"/>
  <c r="J45" i="5"/>
  <c r="I45" i="5"/>
  <c r="W44" i="5"/>
  <c r="V44" i="5"/>
  <c r="U44" i="5"/>
  <c r="T44" i="5"/>
  <c r="S44" i="5"/>
  <c r="M44" i="5"/>
  <c r="L44" i="5"/>
  <c r="K44" i="5"/>
  <c r="J44" i="5"/>
  <c r="I44" i="5"/>
  <c r="W43" i="5"/>
  <c r="V43" i="5"/>
  <c r="U43" i="5"/>
  <c r="T43" i="5"/>
  <c r="S43" i="5"/>
  <c r="M43" i="5"/>
  <c r="L43" i="5"/>
  <c r="K43" i="5"/>
  <c r="J43" i="5"/>
  <c r="I43" i="5"/>
  <c r="W42" i="5"/>
  <c r="V42" i="5"/>
  <c r="U42" i="5"/>
  <c r="T42" i="5"/>
  <c r="S42" i="5"/>
  <c r="M42" i="5"/>
  <c r="L42" i="5"/>
  <c r="K42" i="5"/>
  <c r="J42" i="5"/>
  <c r="I42" i="5"/>
  <c r="W41" i="5"/>
  <c r="V41" i="5"/>
  <c r="U41" i="5"/>
  <c r="T41" i="5"/>
  <c r="S41" i="5"/>
  <c r="M41" i="5"/>
  <c r="L41" i="5"/>
  <c r="K41" i="5"/>
  <c r="J41" i="5"/>
  <c r="I41" i="5"/>
  <c r="W40" i="5"/>
  <c r="V40" i="5"/>
  <c r="U40" i="5"/>
  <c r="T40" i="5"/>
  <c r="S40" i="5"/>
  <c r="M40" i="5"/>
  <c r="L40" i="5"/>
  <c r="K40" i="5"/>
  <c r="J40" i="5"/>
  <c r="I40" i="5"/>
  <c r="W39" i="5"/>
  <c r="V39" i="5"/>
  <c r="U39" i="5"/>
  <c r="T39" i="5"/>
  <c r="S39" i="5"/>
  <c r="M39" i="5"/>
  <c r="L39" i="5"/>
  <c r="K39" i="5"/>
  <c r="J39" i="5"/>
  <c r="I39" i="5"/>
  <c r="W38" i="5"/>
  <c r="V38" i="5"/>
  <c r="U38" i="5"/>
  <c r="T38" i="5"/>
  <c r="S38" i="5"/>
  <c r="M38" i="5"/>
  <c r="L38" i="5"/>
  <c r="K38" i="5"/>
  <c r="J38" i="5"/>
  <c r="I38" i="5"/>
  <c r="W37" i="5"/>
  <c r="V37" i="5"/>
  <c r="U37" i="5"/>
  <c r="T37" i="5"/>
  <c r="S37" i="5"/>
  <c r="M37" i="5"/>
  <c r="L37" i="5"/>
  <c r="K37" i="5"/>
  <c r="J37" i="5"/>
  <c r="I37" i="5"/>
  <c r="W36" i="5"/>
  <c r="V36" i="5"/>
  <c r="U36" i="5"/>
  <c r="T36" i="5"/>
  <c r="S36" i="5"/>
  <c r="M36" i="5"/>
  <c r="L36" i="5"/>
  <c r="K36" i="5"/>
  <c r="J36" i="5"/>
  <c r="I36" i="5"/>
  <c r="W35" i="5"/>
  <c r="V35" i="5"/>
  <c r="U35" i="5"/>
  <c r="T35" i="5"/>
  <c r="S35" i="5"/>
  <c r="M35" i="5"/>
  <c r="L35" i="5"/>
  <c r="K35" i="5"/>
  <c r="J35" i="5"/>
  <c r="I35" i="5"/>
  <c r="W34" i="5"/>
  <c r="V34" i="5"/>
  <c r="U34" i="5"/>
  <c r="T34" i="5"/>
  <c r="S34" i="5"/>
  <c r="M34" i="5"/>
  <c r="L34" i="5"/>
  <c r="K34" i="5"/>
  <c r="J34" i="5"/>
  <c r="I34" i="5"/>
  <c r="W33" i="5"/>
  <c r="V33" i="5"/>
  <c r="U33" i="5"/>
  <c r="T33" i="5"/>
  <c r="S33" i="5"/>
  <c r="M33" i="5"/>
  <c r="L33" i="5"/>
  <c r="K33" i="5"/>
  <c r="J33" i="5"/>
  <c r="I33" i="5"/>
  <c r="W32" i="5"/>
  <c r="V32" i="5"/>
  <c r="U32" i="5"/>
  <c r="T32" i="5"/>
  <c r="S32" i="5"/>
  <c r="M32" i="5"/>
  <c r="L32" i="5"/>
  <c r="K32" i="5"/>
  <c r="J32" i="5"/>
  <c r="I32" i="5"/>
  <c r="W31" i="5"/>
  <c r="V31" i="5"/>
  <c r="U31" i="5"/>
  <c r="T31" i="5"/>
  <c r="S31" i="5"/>
  <c r="M31" i="5"/>
  <c r="L31" i="5"/>
  <c r="K31" i="5"/>
  <c r="J31" i="5"/>
  <c r="I31" i="5"/>
  <c r="W30" i="5"/>
  <c r="V30" i="5"/>
  <c r="U30" i="5"/>
  <c r="T30" i="5"/>
  <c r="S30" i="5"/>
  <c r="M30" i="5"/>
  <c r="L30" i="5"/>
  <c r="K30" i="5"/>
  <c r="J30" i="5"/>
  <c r="I30" i="5"/>
  <c r="W29" i="5"/>
  <c r="V29" i="5"/>
  <c r="U29" i="5"/>
  <c r="T29" i="5"/>
  <c r="S29" i="5"/>
  <c r="M29" i="5"/>
  <c r="L29" i="5"/>
  <c r="K29" i="5"/>
  <c r="J29" i="5"/>
  <c r="I29" i="5"/>
  <c r="W28" i="5"/>
  <c r="V28" i="5"/>
  <c r="U28" i="5"/>
  <c r="T28" i="5"/>
  <c r="S28" i="5"/>
  <c r="M28" i="5"/>
  <c r="L28" i="5"/>
  <c r="K28" i="5"/>
  <c r="J28" i="5"/>
  <c r="I28" i="5"/>
  <c r="W27" i="5"/>
  <c r="V27" i="5"/>
  <c r="U27" i="5"/>
  <c r="T27" i="5"/>
  <c r="S27" i="5"/>
  <c r="M27" i="5"/>
  <c r="L27" i="5"/>
  <c r="K27" i="5"/>
  <c r="J27" i="5"/>
  <c r="I27" i="5"/>
  <c r="W26" i="5"/>
  <c r="V26" i="5"/>
  <c r="U26" i="5"/>
  <c r="T26" i="5"/>
  <c r="S26" i="5"/>
  <c r="M26" i="5"/>
  <c r="L26" i="5"/>
  <c r="K26" i="5"/>
  <c r="J26" i="5"/>
  <c r="I26" i="5"/>
  <c r="W25" i="5"/>
  <c r="V25" i="5"/>
  <c r="U25" i="5"/>
  <c r="T25" i="5"/>
  <c r="S25" i="5"/>
  <c r="M25" i="5"/>
  <c r="L25" i="5"/>
  <c r="K25" i="5"/>
  <c r="J25" i="5"/>
  <c r="I25" i="5"/>
  <c r="W24" i="5"/>
  <c r="V24" i="5"/>
  <c r="U24" i="5"/>
  <c r="T24" i="5"/>
  <c r="S24" i="5"/>
  <c r="M24" i="5"/>
  <c r="L24" i="5"/>
  <c r="K24" i="5"/>
  <c r="J24" i="5"/>
  <c r="I24" i="5"/>
  <c r="W23" i="5"/>
  <c r="V23" i="5"/>
  <c r="U23" i="5"/>
  <c r="T23" i="5"/>
  <c r="S23" i="5"/>
  <c r="M23" i="5"/>
  <c r="L23" i="5"/>
  <c r="K23" i="5"/>
  <c r="J23" i="5"/>
  <c r="I23" i="5"/>
  <c r="W22" i="5"/>
  <c r="V22" i="5"/>
  <c r="U22" i="5"/>
  <c r="T22" i="5"/>
  <c r="S22" i="5"/>
  <c r="M22" i="5"/>
  <c r="L22" i="5"/>
  <c r="K22" i="5"/>
  <c r="J22" i="5"/>
  <c r="I22" i="5"/>
  <c r="W21" i="5"/>
  <c r="V21" i="5"/>
  <c r="U21" i="5"/>
  <c r="T21" i="5"/>
  <c r="S21" i="5"/>
  <c r="M21" i="5"/>
  <c r="L21" i="5"/>
  <c r="K21" i="5"/>
  <c r="J21" i="5"/>
  <c r="I21" i="5"/>
  <c r="W20" i="5"/>
  <c r="V20" i="5"/>
  <c r="U20" i="5"/>
  <c r="T20" i="5"/>
  <c r="S20" i="5"/>
  <c r="M20" i="5"/>
  <c r="L20" i="5"/>
  <c r="K20" i="5"/>
  <c r="J20" i="5"/>
  <c r="I20" i="5"/>
  <c r="W19" i="5"/>
  <c r="V19" i="5"/>
  <c r="U19" i="5"/>
  <c r="T19" i="5"/>
  <c r="S19" i="5"/>
  <c r="M19" i="5"/>
  <c r="L19" i="5"/>
  <c r="K19" i="5"/>
  <c r="J19" i="5"/>
  <c r="I19" i="5"/>
  <c r="W18" i="5"/>
  <c r="V18" i="5"/>
  <c r="U18" i="5"/>
  <c r="T18" i="5"/>
  <c r="S18" i="5"/>
  <c r="M18" i="5"/>
  <c r="L18" i="5"/>
  <c r="K18" i="5"/>
  <c r="J18" i="5"/>
  <c r="I18" i="5"/>
  <c r="W17" i="5"/>
  <c r="V17" i="5"/>
  <c r="U17" i="5"/>
  <c r="T17" i="5"/>
  <c r="S17" i="5"/>
  <c r="M17" i="5"/>
  <c r="L17" i="5"/>
  <c r="K17" i="5"/>
  <c r="J17" i="5"/>
  <c r="I17" i="5"/>
  <c r="W16" i="5"/>
  <c r="V16" i="5"/>
  <c r="U16" i="5"/>
  <c r="T16" i="5"/>
  <c r="S16" i="5"/>
  <c r="M16" i="5"/>
  <c r="L16" i="5"/>
  <c r="K16" i="5"/>
  <c r="J16" i="5"/>
  <c r="I16" i="5"/>
  <c r="W15" i="5"/>
  <c r="V15" i="5"/>
  <c r="U15" i="5"/>
  <c r="T15" i="5"/>
  <c r="S15" i="5"/>
  <c r="M15" i="5"/>
  <c r="L15" i="5"/>
  <c r="K15" i="5"/>
  <c r="J15" i="5"/>
  <c r="I15" i="5"/>
  <c r="W14" i="5"/>
  <c r="V14" i="5"/>
  <c r="U14" i="5"/>
  <c r="T14" i="5"/>
  <c r="S14" i="5"/>
  <c r="M14" i="5"/>
  <c r="L14" i="5"/>
  <c r="K14" i="5"/>
  <c r="J14" i="5"/>
  <c r="I14" i="5"/>
  <c r="W13" i="5"/>
  <c r="V13" i="5"/>
  <c r="U13" i="5"/>
  <c r="T13" i="5"/>
  <c r="S13" i="5"/>
  <c r="M13" i="5"/>
  <c r="L13" i="5"/>
  <c r="K13" i="5"/>
  <c r="J13" i="5"/>
  <c r="I13" i="5"/>
  <c r="W12" i="5"/>
  <c r="V12" i="5"/>
  <c r="U12" i="5"/>
  <c r="T12" i="5"/>
  <c r="S12" i="5"/>
  <c r="M12" i="5"/>
  <c r="L12" i="5"/>
  <c r="K12" i="5"/>
  <c r="J12" i="5"/>
  <c r="I12" i="5"/>
  <c r="W11" i="5"/>
  <c r="V11" i="5"/>
  <c r="U11" i="5"/>
  <c r="T11" i="5"/>
  <c r="S11" i="5"/>
  <c r="M11" i="5"/>
  <c r="L11" i="5"/>
  <c r="K11" i="5"/>
  <c r="J11" i="5"/>
  <c r="I11" i="5"/>
  <c r="W10" i="5"/>
  <c r="V10" i="5"/>
  <c r="U10" i="5"/>
  <c r="T10" i="5"/>
  <c r="S10" i="5"/>
  <c r="M10" i="5"/>
  <c r="L10" i="5"/>
  <c r="K10" i="5"/>
  <c r="J10" i="5"/>
  <c r="I10" i="5"/>
  <c r="W9" i="5"/>
  <c r="V9" i="5"/>
  <c r="U9" i="5"/>
  <c r="T9" i="5"/>
  <c r="S9" i="5"/>
  <c r="M9" i="5"/>
  <c r="L9" i="5"/>
  <c r="K9" i="5"/>
  <c r="J9" i="5"/>
  <c r="I9" i="5"/>
  <c r="W8" i="5"/>
  <c r="V8" i="5"/>
  <c r="U8" i="5"/>
  <c r="T8" i="5"/>
  <c r="S8" i="5"/>
  <c r="M8" i="5"/>
  <c r="L8" i="5"/>
  <c r="K8" i="5"/>
  <c r="J8" i="5"/>
  <c r="I8" i="5"/>
  <c r="W7" i="5"/>
  <c r="V7" i="5"/>
  <c r="U7" i="5"/>
  <c r="T7" i="5"/>
  <c r="S7" i="5"/>
  <c r="M7" i="5"/>
  <c r="L7" i="5"/>
  <c r="K7" i="5"/>
  <c r="J7" i="5"/>
  <c r="I7" i="5"/>
  <c r="W6" i="5"/>
  <c r="V6" i="5"/>
  <c r="U6" i="5"/>
  <c r="T6" i="5"/>
  <c r="S6" i="5"/>
  <c r="M6" i="5"/>
  <c r="L6" i="5"/>
  <c r="K6" i="5"/>
  <c r="J6" i="5"/>
  <c r="I6" i="5"/>
  <c r="B3" i="5"/>
  <c r="L218" i="3"/>
  <c r="K218" i="3"/>
  <c r="J218" i="3"/>
  <c r="L217" i="3"/>
  <c r="K217" i="3"/>
  <c r="J217" i="3"/>
  <c r="L216" i="3"/>
  <c r="K216" i="3"/>
  <c r="J216" i="3"/>
  <c r="L215" i="3"/>
  <c r="K215" i="3"/>
  <c r="J215" i="3"/>
  <c r="L214" i="3"/>
  <c r="K214" i="3"/>
  <c r="J214" i="3"/>
  <c r="L213" i="3"/>
  <c r="K213" i="3"/>
  <c r="J213" i="3"/>
  <c r="L212" i="3"/>
  <c r="K212" i="3"/>
  <c r="J212" i="3"/>
  <c r="L211" i="3"/>
  <c r="K211" i="3"/>
  <c r="J211" i="3"/>
  <c r="L210" i="3"/>
  <c r="K210" i="3"/>
  <c r="J210" i="3"/>
  <c r="L209" i="3"/>
  <c r="K209" i="3"/>
  <c r="J209" i="3"/>
  <c r="L208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I196" i="3"/>
  <c r="H196" i="3"/>
  <c r="J196" i="3" s="1"/>
  <c r="G196" i="3"/>
  <c r="F196" i="3"/>
  <c r="E196" i="3"/>
  <c r="I195" i="3"/>
  <c r="K195" i="3" s="1"/>
  <c r="H195" i="3"/>
  <c r="G195" i="3"/>
  <c r="F195" i="3"/>
  <c r="E195" i="3"/>
  <c r="I194" i="3"/>
  <c r="K194" i="3" s="1"/>
  <c r="H194" i="3"/>
  <c r="J194" i="3" s="1"/>
  <c r="G194" i="3"/>
  <c r="F194" i="3"/>
  <c r="E194" i="3"/>
  <c r="I193" i="3"/>
  <c r="K193" i="3" s="1"/>
  <c r="H193" i="3"/>
  <c r="G193" i="3"/>
  <c r="F193" i="3"/>
  <c r="E193" i="3"/>
  <c r="J192" i="3"/>
  <c r="I192" i="3"/>
  <c r="K192" i="3" s="1"/>
  <c r="H192" i="3"/>
  <c r="G192" i="3"/>
  <c r="F192" i="3"/>
  <c r="E192" i="3"/>
  <c r="I191" i="3"/>
  <c r="K191" i="3" s="1"/>
  <c r="H191" i="3"/>
  <c r="G191" i="3"/>
  <c r="F191" i="3"/>
  <c r="E191" i="3"/>
  <c r="I190" i="3"/>
  <c r="K190" i="3" s="1"/>
  <c r="H190" i="3"/>
  <c r="G190" i="3"/>
  <c r="F190" i="3"/>
  <c r="E190" i="3"/>
  <c r="K189" i="3"/>
  <c r="J189" i="3"/>
  <c r="I189" i="3"/>
  <c r="H189" i="3"/>
  <c r="G189" i="3"/>
  <c r="F189" i="3"/>
  <c r="E189" i="3"/>
  <c r="J188" i="3"/>
  <c r="I188" i="3"/>
  <c r="K188" i="3" s="1"/>
  <c r="H188" i="3"/>
  <c r="G188" i="3"/>
  <c r="F188" i="3"/>
  <c r="E188" i="3"/>
  <c r="J187" i="3"/>
  <c r="I187" i="3"/>
  <c r="H187" i="3"/>
  <c r="K187" i="3" s="1"/>
  <c r="G187" i="3"/>
  <c r="F187" i="3"/>
  <c r="E187" i="3"/>
  <c r="K186" i="3"/>
  <c r="J186" i="3"/>
  <c r="I186" i="3"/>
  <c r="H186" i="3"/>
  <c r="G186" i="3"/>
  <c r="F186" i="3"/>
  <c r="E186" i="3"/>
  <c r="L185" i="3"/>
  <c r="K185" i="3"/>
  <c r="J185" i="3"/>
  <c r="L184" i="3"/>
  <c r="K184" i="3"/>
  <c r="J184" i="3"/>
  <c r="L183" i="3"/>
  <c r="K183" i="3"/>
  <c r="J183" i="3"/>
  <c r="L182" i="3"/>
  <c r="K182" i="3"/>
  <c r="J182" i="3"/>
  <c r="L181" i="3"/>
  <c r="K181" i="3"/>
  <c r="J181" i="3"/>
  <c r="L180" i="3"/>
  <c r="K180" i="3"/>
  <c r="J180" i="3"/>
  <c r="L179" i="3"/>
  <c r="K179" i="3"/>
  <c r="J179" i="3"/>
  <c r="L178" i="3"/>
  <c r="K178" i="3"/>
  <c r="J178" i="3"/>
  <c r="L177" i="3"/>
  <c r="K177" i="3"/>
  <c r="J177" i="3"/>
  <c r="L176" i="3"/>
  <c r="K176" i="3"/>
  <c r="J176" i="3"/>
  <c r="L175" i="3"/>
  <c r="K175" i="3"/>
  <c r="J175" i="3"/>
  <c r="L174" i="3"/>
  <c r="K174" i="3"/>
  <c r="J174" i="3"/>
  <c r="L173" i="3"/>
  <c r="K173" i="3"/>
  <c r="J173" i="3"/>
  <c r="L172" i="3"/>
  <c r="K172" i="3"/>
  <c r="J172" i="3"/>
  <c r="L171" i="3"/>
  <c r="K171" i="3"/>
  <c r="J171" i="3"/>
  <c r="L170" i="3"/>
  <c r="K170" i="3"/>
  <c r="J170" i="3"/>
  <c r="L169" i="3"/>
  <c r="K169" i="3"/>
  <c r="J169" i="3"/>
  <c r="L168" i="3"/>
  <c r="K168" i="3"/>
  <c r="J168" i="3"/>
  <c r="L167" i="3"/>
  <c r="K167" i="3"/>
  <c r="J167" i="3"/>
  <c r="L166" i="3"/>
  <c r="K166" i="3"/>
  <c r="J166" i="3"/>
  <c r="L165" i="3"/>
  <c r="K165" i="3"/>
  <c r="J165" i="3"/>
  <c r="L164" i="3"/>
  <c r="K164" i="3"/>
  <c r="J16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L159" i="3"/>
  <c r="K159" i="3"/>
  <c r="J159" i="3"/>
  <c r="L158" i="3"/>
  <c r="K158" i="3"/>
  <c r="J158" i="3"/>
  <c r="L157" i="3"/>
  <c r="K157" i="3"/>
  <c r="J157" i="3"/>
  <c r="L156" i="3"/>
  <c r="K156" i="3"/>
  <c r="J156" i="3"/>
  <c r="L155" i="3"/>
  <c r="K155" i="3"/>
  <c r="J155" i="3"/>
  <c r="L154" i="3"/>
  <c r="K154" i="3"/>
  <c r="J154" i="3"/>
  <c r="L153" i="3"/>
  <c r="K153" i="3"/>
  <c r="J153" i="3"/>
  <c r="L152" i="3"/>
  <c r="K152" i="3"/>
  <c r="J152" i="3"/>
  <c r="L145" i="3"/>
  <c r="K145" i="3"/>
  <c r="J145" i="3"/>
  <c r="L144" i="3"/>
  <c r="K144" i="3"/>
  <c r="J144" i="3"/>
  <c r="L143" i="3"/>
  <c r="K143" i="3"/>
  <c r="J143" i="3"/>
  <c r="L142" i="3"/>
  <c r="K142" i="3"/>
  <c r="J142" i="3"/>
  <c r="L141" i="3"/>
  <c r="K141" i="3"/>
  <c r="J141" i="3"/>
  <c r="L140" i="3"/>
  <c r="K140" i="3"/>
  <c r="J140" i="3"/>
  <c r="L139" i="3"/>
  <c r="K139" i="3"/>
  <c r="J139" i="3"/>
  <c r="L138" i="3"/>
  <c r="K138" i="3"/>
  <c r="J138" i="3"/>
  <c r="L137" i="3"/>
  <c r="K137" i="3"/>
  <c r="J137" i="3"/>
  <c r="L136" i="3"/>
  <c r="K136" i="3"/>
  <c r="J136" i="3"/>
  <c r="L135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I123" i="3"/>
  <c r="K123" i="3" s="1"/>
  <c r="H123" i="3"/>
  <c r="G123" i="3"/>
  <c r="F123" i="3"/>
  <c r="E123" i="3"/>
  <c r="I122" i="3"/>
  <c r="K122" i="3" s="1"/>
  <c r="H122" i="3"/>
  <c r="G122" i="3"/>
  <c r="F122" i="3"/>
  <c r="E122" i="3"/>
  <c r="J121" i="3"/>
  <c r="I121" i="3"/>
  <c r="K121" i="3" s="1"/>
  <c r="H121" i="3"/>
  <c r="G121" i="3"/>
  <c r="F121" i="3"/>
  <c r="E121" i="3"/>
  <c r="I120" i="3"/>
  <c r="K120" i="3" s="1"/>
  <c r="H120" i="3"/>
  <c r="G120" i="3"/>
  <c r="F120" i="3"/>
  <c r="E120" i="3"/>
  <c r="I119" i="3"/>
  <c r="K119" i="3" s="1"/>
  <c r="H119" i="3"/>
  <c r="G119" i="3"/>
  <c r="F119" i="3"/>
  <c r="E119" i="3"/>
  <c r="K118" i="3"/>
  <c r="I118" i="3"/>
  <c r="J118" i="3" s="1"/>
  <c r="H118" i="3"/>
  <c r="G118" i="3"/>
  <c r="F118" i="3"/>
  <c r="E118" i="3"/>
  <c r="J117" i="3"/>
  <c r="I117" i="3"/>
  <c r="K117" i="3" s="1"/>
  <c r="H117" i="3"/>
  <c r="G117" i="3"/>
  <c r="F117" i="3"/>
  <c r="E117" i="3"/>
  <c r="J116" i="3"/>
  <c r="I116" i="3"/>
  <c r="H116" i="3"/>
  <c r="K116" i="3" s="1"/>
  <c r="G116" i="3"/>
  <c r="F116" i="3"/>
  <c r="E116" i="3"/>
  <c r="K115" i="3"/>
  <c r="J115" i="3"/>
  <c r="I115" i="3"/>
  <c r="H115" i="3"/>
  <c r="G115" i="3"/>
  <c r="F115" i="3"/>
  <c r="E115" i="3"/>
  <c r="K114" i="3"/>
  <c r="J114" i="3"/>
  <c r="I114" i="3"/>
  <c r="H114" i="3"/>
  <c r="G114" i="3"/>
  <c r="F114" i="3"/>
  <c r="E114" i="3"/>
  <c r="K113" i="3"/>
  <c r="I113" i="3"/>
  <c r="J113" i="3" s="1"/>
  <c r="H113" i="3"/>
  <c r="G113" i="3"/>
  <c r="F113" i="3"/>
  <c r="E113" i="3"/>
  <c r="L112" i="3"/>
  <c r="K112" i="3"/>
  <c r="J112" i="3"/>
  <c r="L111" i="3"/>
  <c r="K111" i="3"/>
  <c r="J111" i="3"/>
  <c r="L110" i="3"/>
  <c r="K110" i="3"/>
  <c r="J110" i="3"/>
  <c r="L109" i="3"/>
  <c r="K109" i="3"/>
  <c r="J109" i="3"/>
  <c r="L108" i="3"/>
  <c r="K108" i="3"/>
  <c r="J108" i="3"/>
  <c r="L107" i="3"/>
  <c r="K107" i="3"/>
  <c r="J107" i="3"/>
  <c r="L106" i="3"/>
  <c r="K106" i="3"/>
  <c r="J106" i="3"/>
  <c r="L105" i="3"/>
  <c r="K105" i="3"/>
  <c r="J105" i="3"/>
  <c r="L104" i="3"/>
  <c r="K104" i="3"/>
  <c r="J104" i="3"/>
  <c r="L103" i="3"/>
  <c r="K103" i="3"/>
  <c r="J103" i="3"/>
  <c r="L102" i="3"/>
  <c r="K102" i="3"/>
  <c r="J102" i="3"/>
  <c r="L101" i="3"/>
  <c r="K101" i="3"/>
  <c r="J101" i="3"/>
  <c r="L100" i="3"/>
  <c r="K100" i="3"/>
  <c r="J100" i="3"/>
  <c r="L99" i="3"/>
  <c r="K99" i="3"/>
  <c r="J99" i="3"/>
  <c r="L98" i="3"/>
  <c r="K98" i="3"/>
  <c r="J98" i="3"/>
  <c r="L97" i="3"/>
  <c r="K97" i="3"/>
  <c r="J97" i="3"/>
  <c r="L96" i="3"/>
  <c r="K96" i="3"/>
  <c r="J96" i="3"/>
  <c r="L95" i="3"/>
  <c r="K95" i="3"/>
  <c r="J95" i="3"/>
  <c r="L94" i="3"/>
  <c r="K94" i="3"/>
  <c r="J94" i="3"/>
  <c r="L93" i="3"/>
  <c r="K93" i="3"/>
  <c r="J93" i="3"/>
  <c r="L92" i="3"/>
  <c r="K92" i="3"/>
  <c r="J92" i="3"/>
  <c r="L91" i="3"/>
  <c r="K91" i="3"/>
  <c r="J91" i="3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K86" i="3"/>
  <c r="J86" i="3"/>
  <c r="L85" i="3"/>
  <c r="K85" i="3"/>
  <c r="J85" i="3"/>
  <c r="L84" i="3"/>
  <c r="K84" i="3"/>
  <c r="J84" i="3"/>
  <c r="L83" i="3"/>
  <c r="K83" i="3"/>
  <c r="J83" i="3"/>
  <c r="L82" i="3"/>
  <c r="K82" i="3"/>
  <c r="J82" i="3"/>
  <c r="L81" i="3"/>
  <c r="K81" i="3"/>
  <c r="J81" i="3"/>
  <c r="L80" i="3"/>
  <c r="K80" i="3"/>
  <c r="J80" i="3"/>
  <c r="L79" i="3"/>
  <c r="K79" i="3"/>
  <c r="J79" i="3"/>
  <c r="L72" i="3"/>
  <c r="K72" i="3"/>
  <c r="J72" i="3"/>
  <c r="L71" i="3"/>
  <c r="K71" i="3"/>
  <c r="J71" i="3"/>
  <c r="L70" i="3"/>
  <c r="K70" i="3"/>
  <c r="J70" i="3"/>
  <c r="L69" i="3"/>
  <c r="K69" i="3"/>
  <c r="J69" i="3"/>
  <c r="L68" i="3"/>
  <c r="K68" i="3"/>
  <c r="J68" i="3"/>
  <c r="L67" i="3"/>
  <c r="K67" i="3"/>
  <c r="J67" i="3"/>
  <c r="L66" i="3"/>
  <c r="K66" i="3"/>
  <c r="J66" i="3"/>
  <c r="L65" i="3"/>
  <c r="K65" i="3"/>
  <c r="J65" i="3"/>
  <c r="L64" i="3"/>
  <c r="K64" i="3"/>
  <c r="J64" i="3"/>
  <c r="L63" i="3"/>
  <c r="K63" i="3"/>
  <c r="J63" i="3"/>
  <c r="L62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J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L25" i="3"/>
  <c r="K25" i="3"/>
  <c r="J25" i="3"/>
  <c r="L24" i="3"/>
  <c r="K24" i="3"/>
  <c r="J24" i="3"/>
  <c r="L23" i="3"/>
  <c r="K23" i="3"/>
  <c r="J23" i="3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  <c r="L75" i="2"/>
  <c r="K75" i="2"/>
  <c r="J75" i="2"/>
  <c r="L74" i="2"/>
  <c r="K74" i="2"/>
  <c r="J74" i="2"/>
  <c r="L73" i="2"/>
  <c r="K73" i="2"/>
  <c r="J73" i="2"/>
  <c r="L72" i="2"/>
  <c r="K72" i="2"/>
  <c r="J72" i="2"/>
  <c r="K71" i="2"/>
  <c r="J71" i="2"/>
  <c r="K70" i="2"/>
  <c r="J70" i="2"/>
  <c r="K69" i="2"/>
  <c r="J69" i="2"/>
  <c r="I69" i="2"/>
  <c r="L69" i="2" s="1"/>
  <c r="H69" i="2"/>
  <c r="G69" i="2"/>
  <c r="F69" i="2"/>
  <c r="E69" i="2"/>
  <c r="J68" i="2"/>
  <c r="I68" i="2"/>
  <c r="K68" i="2" s="1"/>
  <c r="H68" i="2"/>
  <c r="G68" i="2"/>
  <c r="F68" i="2"/>
  <c r="E68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1" i="2"/>
  <c r="K51" i="2"/>
  <c r="J51" i="2"/>
  <c r="L50" i="2"/>
  <c r="K50" i="2"/>
  <c r="J50" i="2"/>
  <c r="L49" i="2"/>
  <c r="K49" i="2"/>
  <c r="J49" i="2"/>
  <c r="K46" i="2"/>
  <c r="J46" i="2"/>
  <c r="K45" i="2"/>
  <c r="J45" i="2"/>
  <c r="K44" i="2"/>
  <c r="J44" i="2"/>
  <c r="I43" i="2"/>
  <c r="K43" i="2" s="1"/>
  <c r="H43" i="2"/>
  <c r="G43" i="2"/>
  <c r="F43" i="2"/>
  <c r="E43" i="2"/>
  <c r="I42" i="2"/>
  <c r="K42" i="2" s="1"/>
  <c r="H42" i="2"/>
  <c r="G42" i="2"/>
  <c r="F42" i="2"/>
  <c r="E42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24" i="2"/>
  <c r="K24" i="2"/>
  <c r="J24" i="2"/>
  <c r="L23" i="2"/>
  <c r="K23" i="2"/>
  <c r="J23" i="2"/>
  <c r="L22" i="2"/>
  <c r="K22" i="2"/>
  <c r="J22" i="2"/>
  <c r="K21" i="2"/>
  <c r="J21" i="2"/>
  <c r="K20" i="2"/>
  <c r="J20" i="2"/>
  <c r="K19" i="2"/>
  <c r="J19" i="2"/>
  <c r="J18" i="2"/>
  <c r="I18" i="2"/>
  <c r="K18" i="2" s="1"/>
  <c r="H18" i="2"/>
  <c r="G18" i="2"/>
  <c r="F18" i="2"/>
  <c r="E18" i="2"/>
  <c r="I17" i="2"/>
  <c r="K17" i="2" s="1"/>
  <c r="H17" i="2"/>
  <c r="G17" i="2"/>
  <c r="F17" i="2"/>
  <c r="E17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B39" i="1"/>
  <c r="B38" i="1"/>
  <c r="B37" i="1"/>
  <c r="M2" i="1"/>
  <c r="Z7" i="19" l="1"/>
  <c r="T7" i="19"/>
  <c r="S7" i="19" s="1"/>
  <c r="Y7" i="19" s="1"/>
  <c r="J119" i="3"/>
  <c r="J190" i="3"/>
  <c r="K55" i="12"/>
  <c r="K48" i="13"/>
  <c r="K104" i="13"/>
  <c r="K160" i="13"/>
  <c r="J21" i="15"/>
  <c r="J35" i="15"/>
  <c r="K161" i="15"/>
  <c r="I21" i="16"/>
  <c r="K23" i="16"/>
  <c r="I35" i="16"/>
  <c r="I51" i="16"/>
  <c r="W18" i="17"/>
  <c r="K30" i="17"/>
  <c r="K47" i="17"/>
  <c r="K95" i="17"/>
  <c r="K112" i="17"/>
  <c r="K129" i="17"/>
  <c r="K146" i="17"/>
  <c r="K161" i="17"/>
  <c r="R10" i="18"/>
  <c r="J17" i="18"/>
  <c r="J29" i="18"/>
  <c r="R32" i="18"/>
  <c r="J41" i="18"/>
  <c r="R44" i="18"/>
  <c r="J53" i="18"/>
  <c r="J113" i="18"/>
  <c r="J132" i="18"/>
  <c r="J146" i="18"/>
  <c r="J122" i="3"/>
  <c r="J193" i="3"/>
  <c r="L55" i="12"/>
  <c r="I63" i="15"/>
  <c r="L161" i="15"/>
  <c r="W18" i="16"/>
  <c r="J21" i="16"/>
  <c r="J35" i="16"/>
  <c r="J51" i="16"/>
  <c r="K12" i="17"/>
  <c r="K21" i="17"/>
  <c r="K35" i="17"/>
  <c r="K51" i="17"/>
  <c r="I63" i="17"/>
  <c r="K68" i="17"/>
  <c r="I79" i="17"/>
  <c r="K85" i="17"/>
  <c r="K102" i="17"/>
  <c r="K150" i="17"/>
  <c r="R148" i="18"/>
  <c r="R150" i="18"/>
  <c r="R146" i="18"/>
  <c r="R138" i="18"/>
  <c r="R126" i="18"/>
  <c r="R114" i="18"/>
  <c r="R102" i="18"/>
  <c r="R80" i="18"/>
  <c r="R68" i="18"/>
  <c r="R153" i="18"/>
  <c r="R141" i="18"/>
  <c r="R129" i="18"/>
  <c r="R117" i="18"/>
  <c r="R107" i="18"/>
  <c r="R95" i="18"/>
  <c r="R83" i="18"/>
  <c r="R71" i="18"/>
  <c r="R59" i="18"/>
  <c r="R156" i="18"/>
  <c r="R144" i="18"/>
  <c r="R122" i="18"/>
  <c r="R118" i="18"/>
  <c r="R110" i="18"/>
  <c r="R98" i="18"/>
  <c r="R86" i="18"/>
  <c r="R74" i="18"/>
  <c r="R159" i="18"/>
  <c r="R149" i="18"/>
  <c r="R137" i="18"/>
  <c r="R125" i="18"/>
  <c r="R113" i="18"/>
  <c r="R101" i="18"/>
  <c r="R89" i="18"/>
  <c r="R79" i="18"/>
  <c r="R67" i="18"/>
  <c r="R155" i="18"/>
  <c r="R143" i="18"/>
  <c r="R131" i="18"/>
  <c r="R121" i="18"/>
  <c r="R109" i="18"/>
  <c r="R97" i="18"/>
  <c r="R85" i="18"/>
  <c r="R73" i="18"/>
  <c r="R61" i="18"/>
  <c r="R158" i="18"/>
  <c r="R136" i="18"/>
  <c r="R132" i="18"/>
  <c r="R124" i="18"/>
  <c r="R112" i="18"/>
  <c r="R100" i="18"/>
  <c r="R88" i="18"/>
  <c r="R66" i="18"/>
  <c r="R151" i="18"/>
  <c r="R139" i="18"/>
  <c r="R127" i="18"/>
  <c r="R115" i="18"/>
  <c r="R103" i="18"/>
  <c r="R93" i="18"/>
  <c r="R81" i="18"/>
  <c r="R69" i="18"/>
  <c r="R154" i="18"/>
  <c r="R142" i="18"/>
  <c r="R130" i="18"/>
  <c r="R108" i="18"/>
  <c r="R96" i="18"/>
  <c r="R84" i="18"/>
  <c r="R72" i="18"/>
  <c r="R60" i="18"/>
  <c r="Y62" i="18"/>
  <c r="X62" i="18"/>
  <c r="R75" i="18"/>
  <c r="J84" i="18"/>
  <c r="J120" i="18"/>
  <c r="J137" i="18"/>
  <c r="R49" i="19"/>
  <c r="Q49" i="19"/>
  <c r="Y135" i="19"/>
  <c r="X135" i="19"/>
  <c r="I50" i="21"/>
  <c r="H50" i="21"/>
  <c r="E205" i="30"/>
  <c r="H206" i="30"/>
  <c r="I65" i="14"/>
  <c r="I135" i="14"/>
  <c r="J63" i="15"/>
  <c r="M161" i="15"/>
  <c r="I63" i="16"/>
  <c r="I79" i="16"/>
  <c r="W15" i="17"/>
  <c r="K24" i="17"/>
  <c r="K41" i="17"/>
  <c r="K58" i="17"/>
  <c r="J63" i="17"/>
  <c r="K75" i="17"/>
  <c r="K123" i="17"/>
  <c r="K140" i="17"/>
  <c r="K157" i="17"/>
  <c r="J14" i="18"/>
  <c r="R17" i="18"/>
  <c r="J26" i="18"/>
  <c r="R29" i="18"/>
  <c r="J38" i="18"/>
  <c r="R41" i="18"/>
  <c r="X48" i="18"/>
  <c r="R53" i="18"/>
  <c r="Y76" i="18"/>
  <c r="X76" i="18"/>
  <c r="J108" i="18"/>
  <c r="R128" i="18"/>
  <c r="R157" i="18"/>
  <c r="P49" i="19"/>
  <c r="E7" i="33"/>
  <c r="H8" i="33" s="1"/>
  <c r="I62" i="13"/>
  <c r="I118" i="13"/>
  <c r="K63" i="15"/>
  <c r="W15" i="16"/>
  <c r="J63" i="16"/>
  <c r="J79" i="16"/>
  <c r="K19" i="17"/>
  <c r="K31" i="17"/>
  <c r="K48" i="17"/>
  <c r="I91" i="17"/>
  <c r="K96" i="17"/>
  <c r="K113" i="17"/>
  <c r="K130" i="17"/>
  <c r="I20" i="18"/>
  <c r="Q34" i="18"/>
  <c r="R70" i="18"/>
  <c r="J79" i="18"/>
  <c r="R77" i="19"/>
  <c r="Q77" i="19"/>
  <c r="P77" i="19"/>
  <c r="L272" i="30"/>
  <c r="J272" i="30"/>
  <c r="G271" i="30"/>
  <c r="E51" i="31"/>
  <c r="H52" i="31"/>
  <c r="J62" i="13"/>
  <c r="J118" i="13"/>
  <c r="L63" i="15"/>
  <c r="I91" i="16"/>
  <c r="I107" i="16"/>
  <c r="U9" i="17"/>
  <c r="W12" i="17"/>
  <c r="K52" i="17"/>
  <c r="K69" i="17"/>
  <c r="K86" i="17"/>
  <c r="J91" i="17"/>
  <c r="K103" i="17"/>
  <c r="K151" i="17"/>
  <c r="J11" i="18"/>
  <c r="R14" i="18"/>
  <c r="J23" i="18"/>
  <c r="R26" i="18"/>
  <c r="J33" i="18"/>
  <c r="R38" i="18"/>
  <c r="J45" i="18"/>
  <c r="J57" i="18"/>
  <c r="R99" i="18"/>
  <c r="R123" i="18"/>
  <c r="R152" i="18"/>
  <c r="R160" i="18"/>
  <c r="K91" i="15"/>
  <c r="I119" i="15"/>
  <c r="U9" i="16"/>
  <c r="W12" i="16"/>
  <c r="V9" i="17"/>
  <c r="K16" i="17"/>
  <c r="K25" i="17"/>
  <c r="K42" i="17"/>
  <c r="K59" i="17"/>
  <c r="K76" i="17"/>
  <c r="K107" i="17"/>
  <c r="I119" i="17"/>
  <c r="K124" i="17"/>
  <c r="K141" i="17"/>
  <c r="K158" i="17"/>
  <c r="R65" i="18"/>
  <c r="J104" i="18"/>
  <c r="J106" i="18"/>
  <c r="I35" i="19"/>
  <c r="F52" i="30"/>
  <c r="C51" i="30"/>
  <c r="D52" i="30" s="1"/>
  <c r="J17" i="2"/>
  <c r="J120" i="3"/>
  <c r="J191" i="3"/>
  <c r="J57" i="12"/>
  <c r="K119" i="15"/>
  <c r="I147" i="15"/>
  <c r="W9" i="16"/>
  <c r="W19" i="16"/>
  <c r="K32" i="16"/>
  <c r="K80" i="16"/>
  <c r="K97" i="16"/>
  <c r="K114" i="16"/>
  <c r="J119" i="16"/>
  <c r="K131" i="16"/>
  <c r="J135" i="16"/>
  <c r="K13" i="17"/>
  <c r="K53" i="17"/>
  <c r="K70" i="17"/>
  <c r="K87" i="17"/>
  <c r="K104" i="17"/>
  <c r="I147" i="17"/>
  <c r="K152" i="17"/>
  <c r="I48" i="18"/>
  <c r="Y85" i="18"/>
  <c r="J90" i="18"/>
  <c r="J42" i="2"/>
  <c r="J123" i="3"/>
  <c r="K57" i="12"/>
  <c r="U20" i="13"/>
  <c r="I76" i="13"/>
  <c r="I132" i="13"/>
  <c r="L119" i="15"/>
  <c r="J147" i="15"/>
  <c r="K13" i="16"/>
  <c r="K53" i="16"/>
  <c r="K70" i="16"/>
  <c r="K87" i="16"/>
  <c r="K104" i="16"/>
  <c r="I147" i="16"/>
  <c r="K152" i="16"/>
  <c r="W16" i="17"/>
  <c r="U21" i="17"/>
  <c r="K26" i="17"/>
  <c r="I37" i="17"/>
  <c r="K43" i="17"/>
  <c r="K60" i="17"/>
  <c r="K108" i="17"/>
  <c r="K125" i="17"/>
  <c r="K142" i="17"/>
  <c r="J147" i="17"/>
  <c r="K159" i="17"/>
  <c r="Y118" i="18"/>
  <c r="Y153" i="18"/>
  <c r="Y141" i="18"/>
  <c r="Y129" i="18"/>
  <c r="Y117" i="18"/>
  <c r="Y107" i="18"/>
  <c r="Y95" i="18"/>
  <c r="Y83" i="18"/>
  <c r="Y71" i="18"/>
  <c r="Y59" i="18"/>
  <c r="Y156" i="18"/>
  <c r="Y144" i="18"/>
  <c r="Y134" i="18"/>
  <c r="Y122" i="18"/>
  <c r="Y110" i="18"/>
  <c r="Y98" i="18"/>
  <c r="Y86" i="18"/>
  <c r="Y74" i="18"/>
  <c r="Y159" i="18"/>
  <c r="Y149" i="18"/>
  <c r="Y137" i="18"/>
  <c r="Y125" i="18"/>
  <c r="Y113" i="18"/>
  <c r="Y101" i="18"/>
  <c r="Y89" i="18"/>
  <c r="Y79" i="18"/>
  <c r="Y67" i="18"/>
  <c r="Y152" i="18"/>
  <c r="Y140" i="18"/>
  <c r="Y128" i="18"/>
  <c r="Y116" i="18"/>
  <c r="Y94" i="18"/>
  <c r="Y82" i="18"/>
  <c r="Y70" i="18"/>
  <c r="Y58" i="18"/>
  <c r="Y158" i="18"/>
  <c r="Y136" i="18"/>
  <c r="Y124" i="18"/>
  <c r="Y112" i="18"/>
  <c r="Y100" i="18"/>
  <c r="Y88" i="18"/>
  <c r="Y66" i="18"/>
  <c r="Y151" i="18"/>
  <c r="Y139" i="18"/>
  <c r="Y127" i="18"/>
  <c r="Y115" i="18"/>
  <c r="Y103" i="18"/>
  <c r="Y93" i="18"/>
  <c r="Y81" i="18"/>
  <c r="Y69" i="18"/>
  <c r="Y154" i="18"/>
  <c r="Y142" i="18"/>
  <c r="Y130" i="18"/>
  <c r="Y108" i="18"/>
  <c r="Y96" i="18"/>
  <c r="Y84" i="18"/>
  <c r="Y72" i="18"/>
  <c r="Y60" i="18"/>
  <c r="Y157" i="18"/>
  <c r="Y145" i="18"/>
  <c r="Y135" i="18"/>
  <c r="Y123" i="18"/>
  <c r="Y111" i="18"/>
  <c r="Y99" i="18"/>
  <c r="Y87" i="18"/>
  <c r="Y75" i="18"/>
  <c r="Y65" i="18"/>
  <c r="Y11" i="18"/>
  <c r="J15" i="18"/>
  <c r="R18" i="18"/>
  <c r="Y23" i="18"/>
  <c r="J27" i="18"/>
  <c r="R30" i="18"/>
  <c r="Y33" i="18"/>
  <c r="J39" i="18"/>
  <c r="R42" i="18"/>
  <c r="Y45" i="18"/>
  <c r="J51" i="18"/>
  <c r="R54" i="18"/>
  <c r="Y57" i="18"/>
  <c r="J78" i="18"/>
  <c r="I78" i="18"/>
  <c r="J92" i="18"/>
  <c r="I92" i="18"/>
  <c r="Y109" i="18"/>
  <c r="Q118" i="18"/>
  <c r="R120" i="18"/>
  <c r="J130" i="18"/>
  <c r="J159" i="18"/>
  <c r="Y21" i="19"/>
  <c r="X21" i="19"/>
  <c r="C117" i="30"/>
  <c r="D118" i="30" s="1"/>
  <c r="K147" i="15"/>
  <c r="W16" i="16"/>
  <c r="U21" i="16"/>
  <c r="K26" i="16"/>
  <c r="I37" i="16"/>
  <c r="K43" i="16"/>
  <c r="K60" i="16"/>
  <c r="K108" i="16"/>
  <c r="K125" i="16"/>
  <c r="K142" i="16"/>
  <c r="K159" i="16"/>
  <c r="K10" i="17"/>
  <c r="K20" i="17"/>
  <c r="K33" i="17"/>
  <c r="K81" i="17"/>
  <c r="K98" i="17"/>
  <c r="K115" i="17"/>
  <c r="K132" i="17"/>
  <c r="J62" i="18"/>
  <c r="J64" i="18"/>
  <c r="J72" i="18"/>
  <c r="Y80" i="18"/>
  <c r="H118" i="30"/>
  <c r="L147" i="15"/>
  <c r="W13" i="17"/>
  <c r="W21" i="17"/>
  <c r="K37" i="17"/>
  <c r="K54" i="17"/>
  <c r="K71" i="17"/>
  <c r="K88" i="17"/>
  <c r="K136" i="17"/>
  <c r="K153" i="17"/>
  <c r="J12" i="18"/>
  <c r="R15" i="18"/>
  <c r="J24" i="18"/>
  <c r="R27" i="18"/>
  <c r="R39" i="18"/>
  <c r="J46" i="18"/>
  <c r="R51" i="18"/>
  <c r="J76" i="18"/>
  <c r="J101" i="18"/>
  <c r="J125" i="18"/>
  <c r="J154" i="18"/>
  <c r="W13" i="16"/>
  <c r="I49" i="16"/>
  <c r="K54" i="16"/>
  <c r="I65" i="16"/>
  <c r="K71" i="16"/>
  <c r="K88" i="16"/>
  <c r="K136" i="16"/>
  <c r="K153" i="16"/>
  <c r="K17" i="17"/>
  <c r="K27" i="17"/>
  <c r="K44" i="17"/>
  <c r="K61" i="17"/>
  <c r="K109" i="17"/>
  <c r="K126" i="17"/>
  <c r="K143" i="17"/>
  <c r="K160" i="17"/>
  <c r="Q20" i="18"/>
  <c r="R58" i="18"/>
  <c r="J67" i="18"/>
  <c r="R104" i="18"/>
  <c r="R106" i="18"/>
  <c r="Q106" i="18"/>
  <c r="R145" i="18"/>
  <c r="I56" i="12"/>
  <c r="J49" i="16"/>
  <c r="J65" i="16"/>
  <c r="W10" i="17"/>
  <c r="W20" i="17"/>
  <c r="K34" i="17"/>
  <c r="K49" i="17"/>
  <c r="K65" i="17"/>
  <c r="I77" i="17"/>
  <c r="K82" i="17"/>
  <c r="I93" i="17"/>
  <c r="K99" i="17"/>
  <c r="K116" i="17"/>
  <c r="J9" i="18"/>
  <c r="R12" i="18"/>
  <c r="J19" i="18"/>
  <c r="R24" i="18"/>
  <c r="J31" i="18"/>
  <c r="J43" i="18"/>
  <c r="R46" i="18"/>
  <c r="J55" i="18"/>
  <c r="J96" i="18"/>
  <c r="R116" i="18"/>
  <c r="Y132" i="18"/>
  <c r="X132" i="18"/>
  <c r="Y146" i="18"/>
  <c r="X146" i="18"/>
  <c r="F8" i="30"/>
  <c r="C7" i="30"/>
  <c r="D8" i="30" s="1"/>
  <c r="J67" i="33"/>
  <c r="H67" i="33"/>
  <c r="I34" i="13"/>
  <c r="I90" i="13"/>
  <c r="W10" i="16"/>
  <c r="W20" i="16"/>
  <c r="I77" i="16"/>
  <c r="I93" i="16"/>
  <c r="K14" i="17"/>
  <c r="K38" i="17"/>
  <c r="K55" i="17"/>
  <c r="K72" i="17"/>
  <c r="K89" i="17"/>
  <c r="K137" i="17"/>
  <c r="K154" i="17"/>
  <c r="J134" i="18"/>
  <c r="J157" i="18"/>
  <c r="J145" i="18"/>
  <c r="J135" i="18"/>
  <c r="J123" i="18"/>
  <c r="J111" i="18"/>
  <c r="J99" i="18"/>
  <c r="J87" i="18"/>
  <c r="J75" i="18"/>
  <c r="J65" i="18"/>
  <c r="J150" i="18"/>
  <c r="J138" i="18"/>
  <c r="J126" i="18"/>
  <c r="J114" i="18"/>
  <c r="J102" i="18"/>
  <c r="J80" i="18"/>
  <c r="J68" i="18"/>
  <c r="J153" i="18"/>
  <c r="J141" i="18"/>
  <c r="J129" i="18"/>
  <c r="J117" i="18"/>
  <c r="J107" i="18"/>
  <c r="J95" i="18"/>
  <c r="J83" i="18"/>
  <c r="J71" i="18"/>
  <c r="J59" i="18"/>
  <c r="J156" i="18"/>
  <c r="J144" i="18"/>
  <c r="J122" i="18"/>
  <c r="J110" i="18"/>
  <c r="J98" i="18"/>
  <c r="J86" i="18"/>
  <c r="J74" i="18"/>
  <c r="J152" i="18"/>
  <c r="J140" i="18"/>
  <c r="J128" i="18"/>
  <c r="J116" i="18"/>
  <c r="J94" i="18"/>
  <c r="J82" i="18"/>
  <c r="J70" i="18"/>
  <c r="J58" i="18"/>
  <c r="J155" i="18"/>
  <c r="J143" i="18"/>
  <c r="J131" i="18"/>
  <c r="J121" i="18"/>
  <c r="J118" i="18"/>
  <c r="J109" i="18"/>
  <c r="J97" i="18"/>
  <c r="J85" i="18"/>
  <c r="J73" i="18"/>
  <c r="J61" i="18"/>
  <c r="J158" i="18"/>
  <c r="J136" i="18"/>
  <c r="J124" i="18"/>
  <c r="J112" i="18"/>
  <c r="J100" i="18"/>
  <c r="J88" i="18"/>
  <c r="J66" i="18"/>
  <c r="J151" i="18"/>
  <c r="J139" i="18"/>
  <c r="J127" i="18"/>
  <c r="J115" i="18"/>
  <c r="J103" i="18"/>
  <c r="J93" i="18"/>
  <c r="J81" i="18"/>
  <c r="J69" i="18"/>
  <c r="R87" i="18"/>
  <c r="R140" i="18"/>
  <c r="J133" i="19"/>
  <c r="I133" i="19"/>
  <c r="H133" i="19"/>
  <c r="H184" i="30"/>
  <c r="F184" i="30"/>
  <c r="C183" i="30"/>
  <c r="D184" i="30" s="1"/>
  <c r="K28" i="17"/>
  <c r="K45" i="17"/>
  <c r="K62" i="17"/>
  <c r="K77" i="17"/>
  <c r="K93" i="17"/>
  <c r="K110" i="17"/>
  <c r="K127" i="17"/>
  <c r="K144" i="17"/>
  <c r="R92" i="18"/>
  <c r="Q92" i="18"/>
  <c r="R111" i="18"/>
  <c r="Y131" i="18"/>
  <c r="H74" i="30"/>
  <c r="E73" i="30"/>
  <c r="J43" i="2"/>
  <c r="J195" i="3"/>
  <c r="L77" i="15"/>
  <c r="J105" i="15"/>
  <c r="K28" i="16"/>
  <c r="K45" i="16"/>
  <c r="K62" i="16"/>
  <c r="I105" i="16"/>
  <c r="K110" i="16"/>
  <c r="I121" i="16"/>
  <c r="K127" i="16"/>
  <c r="K144" i="16"/>
  <c r="I9" i="17"/>
  <c r="K11" i="17"/>
  <c r="K66" i="17"/>
  <c r="K83" i="17"/>
  <c r="K100" i="17"/>
  <c r="J105" i="17"/>
  <c r="K117" i="17"/>
  <c r="J121" i="17"/>
  <c r="J8" i="18"/>
  <c r="I34" i="18"/>
  <c r="Q48" i="18"/>
  <c r="Y73" i="18"/>
  <c r="R82" i="18"/>
  <c r="R135" i="18"/>
  <c r="K105" i="15"/>
  <c r="I133" i="15"/>
  <c r="I9" i="16"/>
  <c r="K11" i="16"/>
  <c r="K66" i="16"/>
  <c r="K83" i="16"/>
  <c r="K100" i="16"/>
  <c r="K117" i="16"/>
  <c r="J9" i="17"/>
  <c r="W14" i="17"/>
  <c r="K39" i="17"/>
  <c r="K56" i="17"/>
  <c r="K73" i="17"/>
  <c r="K90" i="17"/>
  <c r="I133" i="17"/>
  <c r="K138" i="17"/>
  <c r="I149" i="17"/>
  <c r="K155" i="17"/>
  <c r="Y9" i="18"/>
  <c r="J13" i="18"/>
  <c r="R16" i="18"/>
  <c r="Y19" i="18"/>
  <c r="J25" i="18"/>
  <c r="R28" i="18"/>
  <c r="Y31" i="18"/>
  <c r="J37" i="18"/>
  <c r="R40" i="18"/>
  <c r="Y43" i="18"/>
  <c r="J47" i="18"/>
  <c r="R52" i="18"/>
  <c r="Y55" i="18"/>
  <c r="R62" i="18"/>
  <c r="R76" i="18"/>
  <c r="R78" i="18"/>
  <c r="R90" i="18"/>
  <c r="Y102" i="18"/>
  <c r="Y106" i="18"/>
  <c r="Y126" i="18"/>
  <c r="Y155" i="18"/>
  <c r="J250" i="30"/>
  <c r="E249" i="30"/>
  <c r="H250" i="30" s="1"/>
  <c r="J96" i="31"/>
  <c r="H96" i="31"/>
  <c r="E95" i="31"/>
  <c r="Y35" i="19"/>
  <c r="X35" i="19"/>
  <c r="J30" i="31"/>
  <c r="H30" i="31"/>
  <c r="E29" i="31"/>
  <c r="K9" i="16"/>
  <c r="K18" i="16"/>
  <c r="K29" i="16"/>
  <c r="K46" i="16"/>
  <c r="K94" i="16"/>
  <c r="K111" i="16"/>
  <c r="K128" i="16"/>
  <c r="K67" i="17"/>
  <c r="K84" i="17"/>
  <c r="K101" i="17"/>
  <c r="J10" i="18"/>
  <c r="R13" i="18"/>
  <c r="Y16" i="18"/>
  <c r="R25" i="18"/>
  <c r="Y28" i="18"/>
  <c r="J32" i="18"/>
  <c r="R37" i="18"/>
  <c r="Y40" i="18"/>
  <c r="J44" i="18"/>
  <c r="R47" i="18"/>
  <c r="Y52" i="18"/>
  <c r="J56" i="18"/>
  <c r="Y97" i="18"/>
  <c r="Y104" i="18"/>
  <c r="Y121" i="18"/>
  <c r="J148" i="18"/>
  <c r="I148" i="18"/>
  <c r="Y150" i="18"/>
  <c r="C139" i="30"/>
  <c r="D140" i="30" s="1"/>
  <c r="J160" i="18"/>
  <c r="Y9" i="19"/>
  <c r="J14" i="19"/>
  <c r="Z20" i="19"/>
  <c r="R23" i="19"/>
  <c r="J25" i="19"/>
  <c r="Z31" i="19"/>
  <c r="Z42" i="19"/>
  <c r="Z53" i="19"/>
  <c r="R60" i="19"/>
  <c r="Q65" i="19"/>
  <c r="R71" i="19"/>
  <c r="J79" i="19"/>
  <c r="R82" i="19"/>
  <c r="J89" i="19"/>
  <c r="J100" i="19"/>
  <c r="J111" i="19"/>
  <c r="Z117" i="19"/>
  <c r="I121" i="19"/>
  <c r="J122" i="19"/>
  <c r="Z128" i="19"/>
  <c r="Z139" i="19"/>
  <c r="R146" i="19"/>
  <c r="Z150" i="19"/>
  <c r="R157" i="19"/>
  <c r="L21" i="22"/>
  <c r="K49" i="22"/>
  <c r="H8" i="30"/>
  <c r="J74" i="30"/>
  <c r="H140" i="30"/>
  <c r="J12" i="19"/>
  <c r="Z18" i="19"/>
  <c r="Z29" i="19"/>
  <c r="Q35" i="19"/>
  <c r="Z40" i="19"/>
  <c r="R47" i="19"/>
  <c r="R58" i="19"/>
  <c r="R69" i="19"/>
  <c r="J76" i="19"/>
  <c r="R80" i="19"/>
  <c r="J87" i="19"/>
  <c r="I91" i="19"/>
  <c r="J98" i="19"/>
  <c r="Z104" i="19"/>
  <c r="R107" i="19"/>
  <c r="J109" i="19"/>
  <c r="Z115" i="19"/>
  <c r="Z126" i="19"/>
  <c r="Z137" i="19"/>
  <c r="R144" i="19"/>
  <c r="Q149" i="19"/>
  <c r="R155" i="19"/>
  <c r="K147" i="22"/>
  <c r="J48" i="28"/>
  <c r="Q11" i="39"/>
  <c r="H16" i="45"/>
  <c r="Q62" i="18"/>
  <c r="H9" i="19"/>
  <c r="R14" i="19"/>
  <c r="R25" i="19"/>
  <c r="J32" i="19"/>
  <c r="J43" i="19"/>
  <c r="J54" i="19"/>
  <c r="Z60" i="19"/>
  <c r="X63" i="19"/>
  <c r="Z71" i="19"/>
  <c r="Z82" i="19"/>
  <c r="R89" i="19"/>
  <c r="R100" i="19"/>
  <c r="R111" i="19"/>
  <c r="J118" i="19"/>
  <c r="P119" i="19"/>
  <c r="R122" i="19"/>
  <c r="J129" i="19"/>
  <c r="J140" i="19"/>
  <c r="Z146" i="19"/>
  <c r="J151" i="19"/>
  <c r="Z157" i="19"/>
  <c r="J105" i="22"/>
  <c r="K48" i="28"/>
  <c r="I76" i="28"/>
  <c r="J206" i="30"/>
  <c r="J8" i="33"/>
  <c r="N129" i="39"/>
  <c r="N146" i="44"/>
  <c r="I16" i="45"/>
  <c r="I9" i="19"/>
  <c r="J10" i="19"/>
  <c r="Z16" i="19"/>
  <c r="Z27" i="19"/>
  <c r="R34" i="19"/>
  <c r="Z38" i="19"/>
  <c r="R45" i="19"/>
  <c r="H51" i="19"/>
  <c r="R56" i="19"/>
  <c r="R67" i="19"/>
  <c r="J74" i="19"/>
  <c r="J85" i="19"/>
  <c r="J96" i="19"/>
  <c r="Z102" i="19"/>
  <c r="X105" i="19"/>
  <c r="Z113" i="19"/>
  <c r="Q119" i="19"/>
  <c r="Z124" i="19"/>
  <c r="R131" i="19"/>
  <c r="R142" i="19"/>
  <c r="R153" i="19"/>
  <c r="J160" i="19"/>
  <c r="K105" i="22"/>
  <c r="I48" i="27"/>
  <c r="I104" i="27"/>
  <c r="L48" i="28"/>
  <c r="J76" i="28"/>
  <c r="L206" i="30"/>
  <c r="J52" i="31"/>
  <c r="L8" i="33"/>
  <c r="L16" i="43"/>
  <c r="K136" i="43"/>
  <c r="J16" i="45"/>
  <c r="X78" i="18"/>
  <c r="X148" i="18"/>
  <c r="J9" i="19"/>
  <c r="R12" i="19"/>
  <c r="J19" i="19"/>
  <c r="J30" i="19"/>
  <c r="J41" i="19"/>
  <c r="Z47" i="19"/>
  <c r="I51" i="19"/>
  <c r="J52" i="19"/>
  <c r="Z58" i="19"/>
  <c r="Z69" i="19"/>
  <c r="R76" i="19"/>
  <c r="Z80" i="19"/>
  <c r="R87" i="19"/>
  <c r="H93" i="19"/>
  <c r="R98" i="19"/>
  <c r="R109" i="19"/>
  <c r="J116" i="19"/>
  <c r="J127" i="19"/>
  <c r="J138" i="19"/>
  <c r="Z144" i="19"/>
  <c r="X147" i="19"/>
  <c r="Z155" i="19"/>
  <c r="J63" i="22"/>
  <c r="I48" i="26"/>
  <c r="I104" i="26"/>
  <c r="I160" i="26"/>
  <c r="J48" i="27"/>
  <c r="J104" i="27"/>
  <c r="J160" i="27"/>
  <c r="K76" i="28"/>
  <c r="I104" i="28"/>
  <c r="L52" i="31"/>
  <c r="M16" i="43"/>
  <c r="G146" i="43"/>
  <c r="Z14" i="19"/>
  <c r="Z25" i="19"/>
  <c r="R32" i="19"/>
  <c r="R43" i="19"/>
  <c r="R54" i="19"/>
  <c r="J61" i="19"/>
  <c r="J72" i="19"/>
  <c r="J83" i="19"/>
  <c r="Z89" i="19"/>
  <c r="J94" i="19"/>
  <c r="Z100" i="19"/>
  <c r="Z111" i="19"/>
  <c r="R118" i="19"/>
  <c r="Z122" i="19"/>
  <c r="R129" i="19"/>
  <c r="R140" i="19"/>
  <c r="R151" i="19"/>
  <c r="J158" i="19"/>
  <c r="R161" i="19"/>
  <c r="J104" i="28"/>
  <c r="L16" i="45"/>
  <c r="E95" i="30"/>
  <c r="H105" i="19"/>
  <c r="X107" i="19"/>
  <c r="H134" i="21"/>
  <c r="P91" i="19"/>
  <c r="I105" i="19"/>
  <c r="H147" i="19"/>
  <c r="X149" i="19"/>
  <c r="J119" i="22"/>
  <c r="I62" i="27"/>
  <c r="I118" i="27"/>
  <c r="I160" i="28"/>
  <c r="G29" i="30"/>
  <c r="Q16" i="43"/>
  <c r="F16" i="44"/>
  <c r="Z10" i="19"/>
  <c r="R17" i="19"/>
  <c r="H23" i="19"/>
  <c r="R28" i="19"/>
  <c r="R39" i="19"/>
  <c r="J46" i="19"/>
  <c r="J57" i="19"/>
  <c r="J68" i="19"/>
  <c r="Z74" i="19"/>
  <c r="X77" i="19"/>
  <c r="Z85" i="19"/>
  <c r="Q91" i="19"/>
  <c r="Z96" i="19"/>
  <c r="R103" i="19"/>
  <c r="Z107" i="19"/>
  <c r="R114" i="19"/>
  <c r="R125" i="19"/>
  <c r="J132" i="19"/>
  <c r="P133" i="19"/>
  <c r="R136" i="19"/>
  <c r="J143" i="19"/>
  <c r="I147" i="19"/>
  <c r="J154" i="19"/>
  <c r="Z160" i="19"/>
  <c r="K119" i="22"/>
  <c r="J62" i="27"/>
  <c r="J118" i="27"/>
  <c r="I34" i="28"/>
  <c r="J160" i="28"/>
  <c r="G161" i="30"/>
  <c r="C227" i="30"/>
  <c r="D228" i="30" s="1"/>
  <c r="C73" i="31"/>
  <c r="D74" i="31" s="1"/>
  <c r="E29" i="33"/>
  <c r="H30" i="33" s="1"/>
  <c r="G53" i="33"/>
  <c r="J54" i="33" s="1"/>
  <c r="R16" i="43"/>
  <c r="L146" i="43"/>
  <c r="P16" i="45"/>
  <c r="I104" i="18"/>
  <c r="J13" i="19"/>
  <c r="Z19" i="19"/>
  <c r="I23" i="19"/>
  <c r="J24" i="19"/>
  <c r="Z30" i="19"/>
  <c r="Z41" i="19"/>
  <c r="R48" i="19"/>
  <c r="Z52" i="19"/>
  <c r="R59" i="19"/>
  <c r="R70" i="19"/>
  <c r="R81" i="19"/>
  <c r="J88" i="19"/>
  <c r="J99" i="19"/>
  <c r="J110" i="19"/>
  <c r="Z116" i="19"/>
  <c r="Z127" i="19"/>
  <c r="Q133" i="19"/>
  <c r="Z138" i="19"/>
  <c r="R145" i="19"/>
  <c r="Z149" i="19"/>
  <c r="R156" i="19"/>
  <c r="K160" i="28"/>
  <c r="S16" i="43"/>
  <c r="M146" i="43"/>
  <c r="H16" i="44"/>
  <c r="Q16" i="45"/>
  <c r="Q9" i="19"/>
  <c r="R15" i="19"/>
  <c r="R26" i="19"/>
  <c r="J33" i="19"/>
  <c r="J44" i="19"/>
  <c r="P51" i="19"/>
  <c r="J55" i="19"/>
  <c r="Z61" i="19"/>
  <c r="I65" i="19"/>
  <c r="J66" i="19"/>
  <c r="Z72" i="19"/>
  <c r="Z83" i="19"/>
  <c r="R90" i="19"/>
  <c r="Z94" i="19"/>
  <c r="R101" i="19"/>
  <c r="H107" i="19"/>
  <c r="R112" i="19"/>
  <c r="R123" i="19"/>
  <c r="J130" i="19"/>
  <c r="J141" i="19"/>
  <c r="J152" i="19"/>
  <c r="Z158" i="19"/>
  <c r="X161" i="19"/>
  <c r="K77" i="22"/>
  <c r="I62" i="28"/>
  <c r="L160" i="28"/>
  <c r="H96" i="30"/>
  <c r="N146" i="43"/>
  <c r="R16" i="45"/>
  <c r="X64" i="18"/>
  <c r="R9" i="19"/>
  <c r="J11" i="19"/>
  <c r="Z17" i="19"/>
  <c r="Z28" i="19"/>
  <c r="H35" i="19"/>
  <c r="Z39" i="19"/>
  <c r="R46" i="19"/>
  <c r="Q51" i="19"/>
  <c r="R57" i="19"/>
  <c r="R68" i="19"/>
  <c r="J75" i="19"/>
  <c r="J86" i="19"/>
  <c r="J97" i="19"/>
  <c r="Z103" i="19"/>
  <c r="I107" i="19"/>
  <c r="J108" i="19"/>
  <c r="Z114" i="19"/>
  <c r="Z125" i="19"/>
  <c r="R132" i="19"/>
  <c r="Z136" i="19"/>
  <c r="R143" i="19"/>
  <c r="R154" i="19"/>
  <c r="H64" i="21"/>
  <c r="J35" i="22"/>
  <c r="J62" i="28"/>
  <c r="S16" i="45"/>
  <c r="R13" i="19"/>
  <c r="J20" i="19"/>
  <c r="R24" i="19"/>
  <c r="J31" i="19"/>
  <c r="J42" i="19"/>
  <c r="Z48" i="19"/>
  <c r="J53" i="19"/>
  <c r="Z59" i="19"/>
  <c r="Z70" i="19"/>
  <c r="Z81" i="19"/>
  <c r="R88" i="19"/>
  <c r="R99" i="19"/>
  <c r="R110" i="19"/>
  <c r="J117" i="19"/>
  <c r="J128" i="19"/>
  <c r="J139" i="19"/>
  <c r="Z145" i="19"/>
  <c r="J150" i="19"/>
  <c r="Z156" i="19"/>
  <c r="K35" i="22"/>
  <c r="I20" i="27"/>
  <c r="I76" i="27"/>
  <c r="K62" i="28"/>
  <c r="I90" i="28"/>
  <c r="J30" i="30"/>
  <c r="K137" i="45"/>
  <c r="N146" i="45"/>
  <c r="L62" i="28"/>
  <c r="J90" i="28"/>
  <c r="D8" i="31"/>
  <c r="F74" i="31"/>
  <c r="L16" i="44"/>
  <c r="R11" i="19"/>
  <c r="J18" i="19"/>
  <c r="J29" i="19"/>
  <c r="J40" i="19"/>
  <c r="Z46" i="19"/>
  <c r="X49" i="19"/>
  <c r="Z57" i="19"/>
  <c r="Z68" i="19"/>
  <c r="R75" i="19"/>
  <c r="J77" i="19"/>
  <c r="Z79" i="19"/>
  <c r="R86" i="19"/>
  <c r="R97" i="19"/>
  <c r="J104" i="19"/>
  <c r="P105" i="19"/>
  <c r="R108" i="19"/>
  <c r="J115" i="19"/>
  <c r="J126" i="19"/>
  <c r="Z132" i="19"/>
  <c r="R135" i="19"/>
  <c r="J137" i="19"/>
  <c r="Z143" i="19"/>
  <c r="Z154" i="19"/>
  <c r="H161" i="19"/>
  <c r="K140" i="43"/>
  <c r="G146" i="44"/>
  <c r="Z13" i="19"/>
  <c r="R20" i="19"/>
  <c r="Z24" i="19"/>
  <c r="R31" i="19"/>
  <c r="H37" i="19"/>
  <c r="R42" i="19"/>
  <c r="R53" i="19"/>
  <c r="J60" i="19"/>
  <c r="J71" i="19"/>
  <c r="J82" i="19"/>
  <c r="Z88" i="19"/>
  <c r="X91" i="19"/>
  <c r="Z99" i="19"/>
  <c r="Q105" i="19"/>
  <c r="Z110" i="19"/>
  <c r="R117" i="19"/>
  <c r="R128" i="19"/>
  <c r="R139" i="19"/>
  <c r="J146" i="19"/>
  <c r="P147" i="19"/>
  <c r="R150" i="19"/>
  <c r="J157" i="19"/>
  <c r="I161" i="19"/>
  <c r="H120" i="21"/>
  <c r="J91" i="22"/>
  <c r="L90" i="28"/>
  <c r="J118" i="28"/>
  <c r="J228" i="30"/>
  <c r="J74" i="31"/>
  <c r="N16" i="44"/>
  <c r="H146" i="44"/>
  <c r="K146" i="44" s="1"/>
  <c r="J16" i="19"/>
  <c r="P23" i="19"/>
  <c r="J27" i="19"/>
  <c r="Z33" i="19"/>
  <c r="I37" i="19"/>
  <c r="J38" i="19"/>
  <c r="Z44" i="19"/>
  <c r="Z55" i="19"/>
  <c r="R62" i="19"/>
  <c r="Z66" i="19"/>
  <c r="R73" i="19"/>
  <c r="H79" i="19"/>
  <c r="R84" i="19"/>
  <c r="R95" i="19"/>
  <c r="J102" i="19"/>
  <c r="J113" i="19"/>
  <c r="J124" i="19"/>
  <c r="Z130" i="19"/>
  <c r="X133" i="19"/>
  <c r="Z141" i="19"/>
  <c r="Q147" i="19"/>
  <c r="Z152" i="19"/>
  <c r="R159" i="19"/>
  <c r="J21" i="22"/>
  <c r="K91" i="22"/>
  <c r="Z11" i="19"/>
  <c r="R18" i="19"/>
  <c r="R29" i="19"/>
  <c r="R40" i="19"/>
  <c r="J47" i="19"/>
  <c r="J58" i="19"/>
  <c r="J69" i="19"/>
  <c r="Z75" i="19"/>
  <c r="J80" i="19"/>
  <c r="Z86" i="19"/>
  <c r="Z97" i="19"/>
  <c r="R104" i="19"/>
  <c r="R115" i="19"/>
  <c r="R126" i="19"/>
  <c r="J144" i="19"/>
  <c r="E161" i="30" l="1"/>
  <c r="F140" i="30"/>
  <c r="C205" i="30"/>
  <c r="D206" i="30" s="1"/>
  <c r="F206" i="30"/>
  <c r="C51" i="31"/>
  <c r="D52" i="31" s="1"/>
  <c r="F52" i="31"/>
  <c r="C95" i="30"/>
  <c r="D96" i="30" s="1"/>
  <c r="E271" i="30"/>
  <c r="H272" i="30" s="1"/>
  <c r="C29" i="31"/>
  <c r="D30" i="31" s="1"/>
  <c r="C73" i="30"/>
  <c r="D74" i="30" s="1"/>
  <c r="F228" i="30"/>
  <c r="J162" i="30"/>
  <c r="C7" i="33"/>
  <c r="D8" i="33" s="1"/>
  <c r="E29" i="30"/>
  <c r="F118" i="30"/>
  <c r="E53" i="33"/>
  <c r="C95" i="31"/>
  <c r="D96" i="31" s="1"/>
  <c r="C29" i="33"/>
  <c r="D30" i="33" s="1"/>
  <c r="C249" i="30"/>
  <c r="D250" i="30" s="1"/>
  <c r="F8" i="33" l="1"/>
  <c r="F74" i="30"/>
  <c r="C271" i="30"/>
  <c r="D272" i="30" s="1"/>
  <c r="F250" i="30"/>
  <c r="F30" i="33"/>
  <c r="C53" i="33"/>
  <c r="D54" i="33" s="1"/>
  <c r="F96" i="30"/>
  <c r="F96" i="31"/>
  <c r="F30" i="31"/>
  <c r="C29" i="30"/>
  <c r="D30" i="30" s="1"/>
  <c r="C161" i="30"/>
  <c r="D162" i="30" s="1"/>
  <c r="H54" i="33"/>
  <c r="H30" i="30"/>
  <c r="H162" i="30"/>
  <c r="F272" i="30" l="1"/>
  <c r="F162" i="30"/>
  <c r="F54" i="33"/>
  <c r="F30" i="30"/>
</calcChain>
</file>

<file path=xl/sharedStrings.xml><?xml version="1.0" encoding="utf-8"?>
<sst xmlns="http://schemas.openxmlformats.org/spreadsheetml/2006/main" count="5760" uniqueCount="325">
  <si>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</si>
  <si>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</si>
  <si>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</si>
  <si>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</si>
  <si>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</si>
  <si>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</si>
  <si>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</si>
  <si>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</si>
  <si>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</si>
  <si>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</si>
  <si>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</si>
  <si>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</si>
  <si>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</si>
  <si>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</si>
  <si>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</si>
  <si>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</si>
  <si>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</si>
  <si>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</si>
  <si>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</si>
  <si>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</si>
  <si>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</si>
  <si>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</si>
  <si>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</si>
  <si>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</si>
  <si>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</si>
  <si>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</si>
  <si>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</si>
  <si>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</si>
  <si>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</si>
  <si>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</si>
  <si>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</si>
  <si>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</si>
  <si>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</si>
  <si>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</si>
  <si>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</si>
  <si>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</si>
  <si>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</si>
  <si>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</si>
  <si>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</si>
  <si>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</si>
  <si>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</si>
  <si>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</si>
  <si>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</si>
  <si>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</si>
  <si>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</si>
  <si>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</si>
  <si>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</si>
  <si>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</si>
  <si>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</si>
  <si>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</si>
  <si>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</si>
  <si>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</si>
  <si>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</si>
  <si>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</si>
  <si>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</si>
  <si>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</si>
  <si>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</si>
  <si>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</si>
  <si>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</si>
  <si>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</si>
  <si>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</si>
  <si>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</si>
  <si>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</si>
  <si>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</si>
  <si>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</si>
  <si>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</si>
  <si>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</si>
  <si>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</si>
  <si>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</si>
  <si>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</si>
  <si>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</si>
  <si>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</si>
  <si>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</si>
  <si>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</si>
  <si>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</si>
  <si>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</si>
  <si>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</si>
  <si>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</si>
  <si>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</si>
  <si>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</si>
  <si>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</si>
  <si>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</si>
  <si>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</si>
  <si>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</si>
  <si>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</si>
  <si>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</si>
  <si>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</si>
  <si>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</si>
  <si>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</si>
  <si>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</si>
  <si>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</si>
  <si>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</si>
  <si>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</si>
  <si>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</si>
  <si>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</si>
  <si>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</si>
  <si>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</si>
  <si>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</si>
  <si>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</si>
  <si>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</si>
  <si>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</si>
  <si>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</si>
  <si>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</si>
  <si>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</si>
  <si>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</si>
  <si>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</si>
  <si>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</si>
  <si>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</si>
  <si>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</si>
  <si>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</si>
  <si>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</si>
  <si>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</si>
  <si>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</si>
  <si>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</si>
  <si>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</si>
  <si>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</si>
  <si>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</si>
  <si>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</si>
  <si>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</si>
  <si>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</si>
  <si>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</si>
  <si>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</si>
  <si>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</si>
  <si>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</si>
  <si>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</si>
  <si>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</si>
  <si>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</si>
  <si>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</si>
  <si>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</si>
  <si>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</si>
  <si>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</si>
  <si>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</si>
  <si>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</si>
  <si>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</si>
  <si>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</si>
  <si>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</si>
  <si>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</si>
  <si>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</si>
  <si>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</si>
  <si>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</si>
  <si>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</si>
  <si>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</si>
  <si>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</si>
  <si>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</si>
  <si>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</si>
  <si>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</si>
  <si>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</si>
  <si>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</si>
  <si>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</si>
  <si>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</si>
  <si>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</si>
  <si>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</si>
  <si>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</si>
  <si>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</si>
  <si>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</si>
  <si>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</si>
  <si>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</si>
  <si>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</si>
  <si>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</si>
  <si>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</si>
  <si>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</si>
  <si>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</si>
  <si>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</si>
  <si>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</si>
  <si>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</si>
  <si>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</si>
  <si>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</si>
  <si>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</si>
  <si>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</si>
  <si>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</si>
  <si>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</si>
  <si>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</si>
  <si>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</si>
  <si>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</si>
  <si>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</si>
  <si>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</si>
  <si>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</si>
  <si>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</si>
  <si>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</si>
  <si>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</si>
  <si>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</si>
  <si>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</si>
  <si>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</si>
  <si>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</si>
  <si>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</si>
  <si>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</si>
  <si>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</si>
  <si>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</si>
  <si>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</si>
  <si>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</si>
  <si>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</si>
  <si>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</si>
  <si>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</si>
  <si>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</si>
  <si>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</si>
  <si>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</si>
  <si>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</si>
  <si>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</si>
  <si>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</si>
  <si>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</si>
  <si>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</si>
  <si>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</si>
  <si>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</si>
  <si>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</si>
  <si>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</si>
  <si>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</si>
  <si>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</si>
  <si>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</si>
  <si>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</si>
  <si>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</si>
  <si>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</si>
  <si>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</si>
  <si>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</si>
  <si>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</si>
  <si>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</si>
  <si>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</si>
  <si>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</si>
  <si>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</si>
  <si>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San Miguel de Abona</t>
  </si>
  <si>
    <t>Evolución mensual de viajeros entrados en San Miguel de Abona según lugar de residencia</t>
  </si>
  <si>
    <t>Evolución mensual de viajeros entrados en San Miguel de Abona según categoría del establecimiento</t>
  </si>
  <si>
    <t>Evolución anual de viajeros entrados en San Miguel de Abona según categoría del establecimiento</t>
  </si>
  <si>
    <t>Evolución mensual de pernoctaciones en San Miguel de Abona según lugar de residencia</t>
  </si>
  <si>
    <t>Evolución mensual de pernoctaciones en San Miguel de Abona según categoría del establecimiento</t>
  </si>
  <si>
    <t>Evolución mensual de estancia media en San Miguel de Abona según lugar de residencia</t>
  </si>
  <si>
    <t>Evolución mensual de estancia media en San Miguel de Abona según categoría del establecimiento</t>
  </si>
  <si>
    <t>Evolución mensual de tasa de ocupación en San Miguel de Abona según categoría del establecimiento</t>
  </si>
  <si>
    <t>Viajeros españoles entrados en los hotelera y apartamentos de San Miguel de Abona según lugar de residencia - acumulado</t>
  </si>
  <si>
    <t>Viajeros españoles entrados en los hotelera y apartamentos de San Miguel de Abona por tipología y categoría de alojamiento - acumulado</t>
  </si>
  <si>
    <t>Viajeros peninsulares entrados en los hotelera y apartamentos de San Miguel de Abona por tipología y categoría de alojamiento - acumulado</t>
  </si>
  <si>
    <t>Viajeros canarios entrados en los hotelera y apartamentos de San Miguel de Abona por tipología y categoría de alojamiento - acumulado</t>
  </si>
  <si>
    <t>Resumen de indicadores turísticos de Tenerife-San Miguel de Abona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</si>
  <si>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</si>
  <si>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</si>
  <si>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</si>
  <si>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</si>
  <si>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</si>
  <si>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</si>
  <si>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</si>
  <si>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</si>
  <si>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</si>
  <si>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</si>
  <si>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San Miguel de Abona 
(hotel + apartamento)</t>
  </si>
  <si>
    <t>Viajeros españoles entrados en los establecimientos alojativos de San Miguel de Abona 
(hotel + apartamento)</t>
  </si>
  <si>
    <t>Viajeros peninsulares entrados en los establecimientos alojativos de San Miguel de Abona 
(hotel + apartamento)</t>
  </si>
  <si>
    <t>-</t>
  </si>
  <si>
    <t>Viajeros canarios entrados en los establecimientos alojativos de San Miguel de Abona 
(hotel + apartamento)</t>
  </si>
  <si>
    <t>Viajeros extranjeros entrados en los establecimientos alojativos de San Miguel de Abona 
(hotel + apartamento)</t>
  </si>
  <si>
    <t>Viajeros británicos entrados en los establecimientos alojativos de San Miguel de Abona 
(hotel + apartamento)</t>
  </si>
  <si>
    <t>Viajeros alemanes entrados en los establecimientos alojativos de San Miguel de Abona 
(hotel + apartamento)</t>
  </si>
  <si>
    <t>Viajeros franceses entrados en los establecimientos alojativos de San Miguel de Abona 
(hotel + apartamento)</t>
  </si>
  <si>
    <t>Viajeros belgas entrados en los establecimientos alojativos de San Miguel de Abona 
(hotel + apartamento)</t>
  </si>
  <si>
    <t>Viajeros holandeses entrados en los establecimientos alojativos de San Miguel de Abona 
(hotel + apartamento)</t>
  </si>
  <si>
    <t>Viajeros daneses entrados en los establecimientos alojativos de San Miguel de Abona 
(hotel + apartamento)</t>
  </si>
  <si>
    <t>Viajeros suecos entrados en los establecimientos alojativos de San Miguel de Abona 
(hotel + apartamento)</t>
  </si>
  <si>
    <t>var 23/22</t>
  </si>
  <si>
    <t>var 24/23</t>
  </si>
  <si>
    <t>var 25/24</t>
  </si>
  <si>
    <t>Viajeros entrados en los establecimientos alojativos de San Miguel de Abona 
(hotel + apartamento)</t>
  </si>
  <si>
    <t>Viajeros entrados en los hoteles de San Miguel de Abona</t>
  </si>
  <si>
    <t>Viajeros entrados en los hoteles de 4, 5 estrellas San Miguel de Abona</t>
  </si>
  <si>
    <t>Viajeros entrados en los hoteles de 1, 2, 3 estrellas San Miguel de Abona</t>
  </si>
  <si>
    <t>Viajeros entrados en los apartamentos de San Miguel de Abona</t>
  </si>
  <si>
    <t>Evolución de viajeros entrados en los establecimientos alojativos de San Miguel de Abona 
(hotel + apartamento)</t>
  </si>
  <si>
    <t>Evolución de viajeros entrados en los hoteles de San Miguel de Abona</t>
  </si>
  <si>
    <t>Evolución de viajeros entrados en los hoteles de 4, 5 estrellas de San Miguel de Abona</t>
  </si>
  <si>
    <t>Evolución de viajeros entrados en los apartamentos de San Miguel de Abona</t>
  </si>
  <si>
    <t>acumulado a mayo 2021</t>
  </si>
  <si>
    <t>mayo 2021</t>
  </si>
  <si>
    <t>Viajeros entrados en los establecimientos alojativos de San Miguel de Abona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</si>
  <si>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</si>
  <si>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</si>
  <si>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</si>
  <si>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</si>
  <si>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</si>
  <si>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</si>
  <si>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San Miguel de Abona según lugar de residencia (hotel + apartamento)</t>
  </si>
  <si>
    <t>Viajeros entrados en los apartamentos de San Miguel de Abona según lugar de residencia (hotel + apartamento)</t>
  </si>
  <si>
    <t>Viajeros alojados en los establecimientos alojativos de San Miguel de Abona según lugar de residencia (hotel + apartamento)</t>
  </si>
  <si>
    <t>acumulado mayo 2020</t>
  </si>
  <si>
    <t>Pernoctaciones realizadas por los turistas en los establecimientos alojativos de San Miguel de Abona (hotel + apartamento)</t>
  </si>
  <si>
    <t>Pernoctaciones realizadas por los turistas españoles en los establecimientos alojativos de San Miguel de Abona (hotel + apartamento)</t>
  </si>
  <si>
    <t>var 26/25</t>
  </si>
  <si>
    <t>Pernoctaciones realizadas por los procedentes de Península en los establecimientos alojativos de San Miguel de Abona (hotel + apartamento)</t>
  </si>
  <si>
    <t>Pernoctaciones realizadas por los procedentes de Canarias en los establecimientos alojativos de San Miguel de Abona (hotel + apartamento)</t>
  </si>
  <si>
    <t>Pernoctaciones realizadas por los procedentes de Total residentes en el extranjero en los establecimientos alojativos de San Miguel de Abona (hotel + apartamento)</t>
  </si>
  <si>
    <t>Pernoctaciones realizadas por los procedentes de Reino Unido en los establecimientos alojativos de San Miguel de Abona (hotel + apartamento)</t>
  </si>
  <si>
    <t>Pernoctaciones realizadas por los procedentes de Alemania en los establecimientos alojativos de San Miguel de Abona (hotel + apartamento)</t>
  </si>
  <si>
    <t>Pernoctaciones realizadas por los procedentes de Francia en los establecimientos alojativos de San Miguel de Abona (hotel + apartamento)</t>
  </si>
  <si>
    <t>Pernoctaciones realizadas por los procedentes de Bélgica en los establecimientos alojativos de San Miguel de Abona (hotel + apartamento)</t>
  </si>
  <si>
    <t>Pernoctaciones realizadas por los procedentes de Países Bajos en los establecimientos alojativos de San Miguel de Abona (hotel + apartamento)</t>
  </si>
  <si>
    <t>Pernoctaciones realizadas por los procedentes de Dinamarca en los establecimientos alojativos de San Miguel de Abona (hotel + apartamento)</t>
  </si>
  <si>
    <t>Pernoctaciones realizadas por los procedentes de Suecia en los establecimientos alojativos de San Miguel de Abona (hotel + apartamento)</t>
  </si>
  <si>
    <t>Pernoctaciones realizadas por los turistas en los hoteles de San Miguel de Abona</t>
  </si>
  <si>
    <t>Pernoctaciones realizadas por los turistas en los hoteles de 4 y 5 estrellas de San Miguel de Abona</t>
  </si>
  <si>
    <t>Pernoctaciones realizadas por los turistas en los apartamentos de San Miguel de Abona</t>
  </si>
  <si>
    <t>Estancia Media en los establecimientos alojativos de San Miguel de Abona
(hotel + apartamento)</t>
  </si>
  <si>
    <t>Estancia media de los viajeros españoles entrados en los establecimientos alojativos de San Miguel de Abona (hotel + apartamento)</t>
  </si>
  <si>
    <t>Estancia media de los viajeros peninsulares entrados en los establecimientos alojativos de San Miguel de Abona (hotel + apartamento)</t>
  </si>
  <si>
    <t>Estancia media de los viajeros canarios entrados en los establecimientos alojativos de San Miguel de Abona (hotel + apartamento)</t>
  </si>
  <si>
    <t>Estancia media de los viajeros extranjeros entrados en los establecimientos alojativos de San Miguel de Abona (hotel + apartamento)</t>
  </si>
  <si>
    <t>Estancia media de los viajeros británicos entrados en los establecimientos alojativos de San Miguel de Abona (hotel + apartamento)</t>
  </si>
  <si>
    <t>Estancia media de los viajeros alemanes entrados en los establecimientos alojativos de San Miguel de Abona (hotel + apartamento)</t>
  </si>
  <si>
    <t>Estancia media de los viajeros franceses entrados en los establecimientos alojativos de San Miguel de Abona (hotel + apartamento)</t>
  </si>
  <si>
    <t>Estancia media de los viajeros belgas entrados en los establecimientos alojativos de San Miguel de Abona (hotel + apartamento)</t>
  </si>
  <si>
    <t>Estancia media de los viajeros holandeses entrados en los establecimientos alojativos de San Miguel de Abona (hotel + apartamento)</t>
  </si>
  <si>
    <t>Estancia media de los viajeros daneses entrados en los establecimientos alojativos de San Miguel de Abona (hotel + apartamento)</t>
  </si>
  <si>
    <t>Estancia media de los viajeros suecos entrados en los establecimientos alojativos de San Miguel de Abona (hotel + apartamento)</t>
  </si>
  <si>
    <t>Estancia Media en los hoteles de San Miguel de Abona</t>
  </si>
  <si>
    <t>Estancia Media en los hoteles de 4, 5 estrellas de San Miguel de Abona</t>
  </si>
  <si>
    <t>Estancia Media en los hoteles de 1, 2, 3 Estrellas de San Miguel de Abona</t>
  </si>
  <si>
    <t>Estancia Media en los apartamentos de San Miguel de Abona</t>
  </si>
  <si>
    <t>Tasa de ocupación por plaza en los establecimientos alojativos de San Miguel de Abona
(hotel + apartamento)</t>
  </si>
  <si>
    <t>Tasa de ocupación por plaza en los hoteles de San Miguel de Abona</t>
  </si>
  <si>
    <t>Tasa de ocupación por plaza en los apartamentos de San Miguel de Abona</t>
  </si>
  <si>
    <t>Distribución de viajeros españoles entrados en hoteles y apartamentos de San Miguel de Abona  por lugar de residencia</t>
  </si>
  <si>
    <t>Viajeros españoles entrados en los hoteles y apartamentos de San Miguel de Abona según lugar de residencia</t>
  </si>
  <si>
    <t>Viajeros españoles entrados en los hoteles y apartamentos de San Miguel de Abona por tipología y categoría de alojamiento</t>
  </si>
  <si>
    <t>Viajeros peninsulares entrados en los hoteles y apartamentos de San Miguel de Abona por tipología y categoría de alojamiento</t>
  </si>
  <si>
    <t>Viajeros canarios entrados en los hoteles y apartamentos de San Miguel de Abona por tipología y categoría de alojamiento</t>
  </si>
  <si>
    <t>Evolución de viajeros españoles entrados en los establecimientos alojativos de San Miguel de Abona
(hotel + apartamento)</t>
  </si>
  <si>
    <t>Evolución de viajeros peninsulares entrados en los establecimientos alojativos de San Miguel de Abona
(hotel + apartamento)</t>
  </si>
  <si>
    <t>Evolución de viajeros canarios entrados en los establecimientos alojativos de San Miguel de Abona
(hotel + apartamento)</t>
  </si>
  <si>
    <t>nd</t>
  </si>
  <si>
    <t>Pernoctaciones realizadas por los turistas en los hoteles de 1, 2, 3 estrellas de San Miguel de Abona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</si>
</sst>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814978EB-0379-4750-81D9-9803FF3712A4}"/>
    <cellStyle name="Normal 2 6" xfId="3" xr:uid="{E8288DCC-73AE-4529-81E9-67394EBD5D4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8.xml"/><Relationship Id="rId1" Type="http://schemas.openxmlformats.org/officeDocument/2006/relationships/themeOverride" Target="../theme/themeOverride6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0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7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0.xml"/><Relationship Id="rId1" Type="http://schemas.openxmlformats.org/officeDocument/2006/relationships/themeOverride" Target="../theme/themeOverrid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4.xml"/><Relationship Id="rId1" Type="http://schemas.openxmlformats.org/officeDocument/2006/relationships/themeOverride" Target="../theme/themeOverride69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0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3.xml"/><Relationship Id="rId1" Type="http://schemas.microsoft.com/office/2011/relationships/chartStyle" Target="style73.xml"/><Relationship Id="rId4" Type="http://schemas.openxmlformats.org/officeDocument/2006/relationships/chartUserShapes" Target="../drawings/drawing131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4.xml"/><Relationship Id="rId1" Type="http://schemas.microsoft.com/office/2011/relationships/chartStyle" Target="style74.xml"/><Relationship Id="rId4" Type="http://schemas.openxmlformats.org/officeDocument/2006/relationships/chartUserShapes" Target="../drawings/drawing133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F5-4757-96B5-9938EE680B16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5-4757-96B5-9938EE680B16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F5-4757-96B5-9938EE680B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8">
                  <c:v>18177</c:v>
                </c:pt>
                <c:pt idx="9">
                  <c:v>20345</c:v>
                </c:pt>
                <c:pt idx="10">
                  <c:v>17280</c:v>
                </c:pt>
                <c:pt idx="11">
                  <c:v>21025</c:v>
                </c:pt>
                <c:pt idx="12">
                  <c:v>250668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5-4757-96B5-9938EE680B16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F5-4757-96B5-9938EE680B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F5-4757-96B5-9938EE680B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16931</c:v>
                </c:pt>
                <c:pt idx="1">
                  <c:v>17589</c:v>
                </c:pt>
                <c:pt idx="2">
                  <c:v>18698</c:v>
                </c:pt>
                <c:pt idx="3">
                  <c:v>20192</c:v>
                </c:pt>
                <c:pt idx="4">
                  <c:v>19951</c:v>
                </c:pt>
                <c:pt idx="12">
                  <c:v>93361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5-4757-96B5-9938EE68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F5-4757-96B5-9938EE680B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11584</c:v>
                      </c:pt>
                      <c:pt idx="1">
                        <c:v>14671</c:v>
                      </c:pt>
                      <c:pt idx="2">
                        <c:v>19941</c:v>
                      </c:pt>
                      <c:pt idx="3">
                        <c:v>16329</c:v>
                      </c:pt>
                      <c:pt idx="4">
                        <c:v>15949</c:v>
                      </c:pt>
                      <c:pt idx="5">
                        <c:v>13606</c:v>
                      </c:pt>
                      <c:pt idx="6">
                        <c:v>15515</c:v>
                      </c:pt>
                      <c:pt idx="7">
                        <c:v>21074</c:v>
                      </c:pt>
                      <c:pt idx="8">
                        <c:v>17425</c:v>
                      </c:pt>
                      <c:pt idx="9">
                        <c:v>20050</c:v>
                      </c:pt>
                      <c:pt idx="10">
                        <c:v>14824</c:v>
                      </c:pt>
                      <c:pt idx="11">
                        <c:v>17905</c:v>
                      </c:pt>
                      <c:pt idx="12">
                        <c:v>198873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F5-4757-96B5-9938EE680B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F5-4757-96B5-9938EE680B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F5-4757-96B5-9938EE680B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F5-4757-96B5-9938EE680B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F5-4757-96B5-9938EE680B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F5-4757-96B5-9938EE680B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F5-4757-96B5-9938EE680B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F5-4757-96B5-9938EE680B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F5-4757-96B5-9938EE680B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F5-4757-96B5-9938EE680B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F5-4757-96B5-9938EE680B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F5-4757-96B5-9938EE680B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F5-4757-96B5-9938EE680B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F5-4757-96B5-9938EE680B16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-0.17086190009794322</c:v>
                </c:pt>
                <c:pt idx="1">
                  <c:v>-9.5076400679117157E-2</c:v>
                </c:pt>
                <c:pt idx="2">
                  <c:v>-8.812484759814676E-2</c:v>
                </c:pt>
                <c:pt idx="3">
                  <c:v>-0.18406271467248558</c:v>
                </c:pt>
                <c:pt idx="4">
                  <c:v>-0.13684347148914078</c:v>
                </c:pt>
                <c:pt idx="12">
                  <c:v>-0.1373275551407741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F5-4757-96B5-9938EE68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41-4775-A66C-2425363DF58F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688</c:v>
                </c:pt>
                <c:pt idx="1">
                  <c:v>892</c:v>
                </c:pt>
                <c:pt idx="2">
                  <c:v>527</c:v>
                </c:pt>
                <c:pt idx="3">
                  <c:v>713</c:v>
                </c:pt>
                <c:pt idx="4">
                  <c:v>517</c:v>
                </c:pt>
                <c:pt idx="5">
                  <c:v>182</c:v>
                </c:pt>
                <c:pt idx="6">
                  <c:v>292</c:v>
                </c:pt>
                <c:pt idx="7">
                  <c:v>255</c:v>
                </c:pt>
                <c:pt idx="8">
                  <c:v>386</c:v>
                </c:pt>
                <c:pt idx="9">
                  <c:v>735</c:v>
                </c:pt>
                <c:pt idx="10">
                  <c:v>754</c:v>
                </c:pt>
                <c:pt idx="11">
                  <c:v>541</c:v>
                </c:pt>
                <c:pt idx="12">
                  <c:v>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1-4775-A66C-2425363DF58F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41-4775-A66C-2425363DF5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680</c:v>
                </c:pt>
                <c:pt idx="1">
                  <c:v>839</c:v>
                </c:pt>
                <c:pt idx="2">
                  <c:v>676</c:v>
                </c:pt>
                <c:pt idx="3">
                  <c:v>729</c:v>
                </c:pt>
                <c:pt idx="4">
                  <c:v>326</c:v>
                </c:pt>
                <c:pt idx="5">
                  <c:v>304</c:v>
                </c:pt>
                <c:pt idx="6">
                  <c:v>560</c:v>
                </c:pt>
                <c:pt idx="7">
                  <c:v>438</c:v>
                </c:pt>
                <c:pt idx="8">
                  <c:v>458</c:v>
                </c:pt>
                <c:pt idx="9">
                  <c:v>533</c:v>
                </c:pt>
                <c:pt idx="10">
                  <c:v>386</c:v>
                </c:pt>
                <c:pt idx="11">
                  <c:v>476</c:v>
                </c:pt>
                <c:pt idx="12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41-4775-A66C-2425363DF58F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41-4775-A66C-2425363DF5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41-4775-A66C-2425363DF5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376</c:v>
                </c:pt>
                <c:pt idx="1">
                  <c:v>397</c:v>
                </c:pt>
                <c:pt idx="2">
                  <c:v>289</c:v>
                </c:pt>
                <c:pt idx="3">
                  <c:v>345</c:v>
                </c:pt>
                <c:pt idx="4">
                  <c:v>248</c:v>
                </c:pt>
                <c:pt idx="12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41-4775-A66C-2425363D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41-4775-A66C-2425363DF5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670</c:v>
                      </c:pt>
                      <c:pt idx="1">
                        <c:v>604</c:v>
                      </c:pt>
                      <c:pt idx="2">
                        <c:v>743</c:v>
                      </c:pt>
                      <c:pt idx="3">
                        <c:v>396</c:v>
                      </c:pt>
                      <c:pt idx="4">
                        <c:v>1005</c:v>
                      </c:pt>
                      <c:pt idx="5">
                        <c:v>258</c:v>
                      </c:pt>
                      <c:pt idx="6">
                        <c:v>255</c:v>
                      </c:pt>
                      <c:pt idx="7">
                        <c:v>246</c:v>
                      </c:pt>
                      <c:pt idx="8">
                        <c:v>392</c:v>
                      </c:pt>
                      <c:pt idx="9">
                        <c:v>475</c:v>
                      </c:pt>
                      <c:pt idx="10">
                        <c:v>699</c:v>
                      </c:pt>
                      <c:pt idx="11">
                        <c:v>547</c:v>
                      </c:pt>
                      <c:pt idx="12">
                        <c:v>6290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41-4775-A66C-2425363DF5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41-4775-A66C-2425363DF5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41-4775-A66C-2425363DF5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41-4775-A66C-2425363DF5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41-4775-A66C-2425363DF5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41-4775-A66C-2425363DF5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41-4775-A66C-2425363DF5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41-4775-A66C-2425363DF5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41-4775-A66C-2425363DF5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41-4775-A66C-2425363DF5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41-4775-A66C-2425363DF5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41-4775-A66C-2425363DF5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41-4775-A66C-2425363DF5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41-4775-A66C-2425363DF58F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-0.44705882352941173</c:v>
                </c:pt>
                <c:pt idx="1">
                  <c:v>-0.52681764004767584</c:v>
                </c:pt>
                <c:pt idx="2">
                  <c:v>-0.5724852071005917</c:v>
                </c:pt>
                <c:pt idx="3">
                  <c:v>-0.52674897119341568</c:v>
                </c:pt>
                <c:pt idx="4">
                  <c:v>-0.23926380368098155</c:v>
                </c:pt>
                <c:pt idx="12">
                  <c:v>-0.49076923076923074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41-4775-A66C-2425363D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D9-45AF-B84E-0E2CB8C43207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9-45AF-B84E-0E2CB8C43207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D9-45AF-B84E-0E2CB8C432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8">
                  <c:v>264</c:v>
                </c:pt>
                <c:pt idx="9">
                  <c:v>439</c:v>
                </c:pt>
                <c:pt idx="10">
                  <c:v>383</c:v>
                </c:pt>
                <c:pt idx="11">
                  <c:v>361</c:v>
                </c:pt>
                <c:pt idx="12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D9-45AF-B84E-0E2CB8C43207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D9-45AF-B84E-0E2CB8C432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D9-45AF-B84E-0E2CB8C432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328</c:v>
                </c:pt>
                <c:pt idx="1">
                  <c:v>389</c:v>
                </c:pt>
                <c:pt idx="2">
                  <c:v>238</c:v>
                </c:pt>
                <c:pt idx="3">
                  <c:v>335</c:v>
                </c:pt>
                <c:pt idx="4">
                  <c:v>196</c:v>
                </c:pt>
                <c:pt idx="12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D9-45AF-B84E-0E2CB8C4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D9-45AF-B84E-0E2CB8C432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446</c:v>
                      </c:pt>
                      <c:pt idx="1">
                        <c:v>483</c:v>
                      </c:pt>
                      <c:pt idx="2">
                        <c:v>540</c:v>
                      </c:pt>
                      <c:pt idx="3">
                        <c:v>533</c:v>
                      </c:pt>
                      <c:pt idx="4">
                        <c:v>275</c:v>
                      </c:pt>
                      <c:pt idx="5">
                        <c:v>128</c:v>
                      </c:pt>
                      <c:pt idx="6">
                        <c:v>543</c:v>
                      </c:pt>
                      <c:pt idx="7">
                        <c:v>374</c:v>
                      </c:pt>
                      <c:pt idx="8">
                        <c:v>425</c:v>
                      </c:pt>
                      <c:pt idx="9">
                        <c:v>357</c:v>
                      </c:pt>
                      <c:pt idx="10">
                        <c:v>291</c:v>
                      </c:pt>
                      <c:pt idx="11">
                        <c:v>355</c:v>
                      </c:pt>
                      <c:pt idx="12">
                        <c:v>4750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D9-45AF-B84E-0E2CB8C432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D9-45AF-B84E-0E2CB8C432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D9-45AF-B84E-0E2CB8C432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D9-45AF-B84E-0E2CB8C432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D9-45AF-B84E-0E2CB8C432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D9-45AF-B84E-0E2CB8C432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D9-45AF-B84E-0E2CB8C432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D9-45AF-B84E-0E2CB8C432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D9-45AF-B84E-0E2CB8C432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D9-45AF-B84E-0E2CB8C432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D9-45AF-B84E-0E2CB8C432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D9-45AF-B84E-0E2CB8C432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D9-45AF-B84E-0E2CB8C432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D9-45AF-B84E-0E2CB8C43207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-0.17171717171717171</c:v>
                </c:pt>
                <c:pt idx="1">
                  <c:v>-0.18958333333333333</c:v>
                </c:pt>
                <c:pt idx="2">
                  <c:v>-0.59036144578313254</c:v>
                </c:pt>
                <c:pt idx="3">
                  <c:v>-0.27645788336933041</c:v>
                </c:pt>
                <c:pt idx="4">
                  <c:v>-0.39506172839506171</c:v>
                </c:pt>
                <c:pt idx="12">
                  <c:v>-0.33778966131907306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D9-45AF-B84E-0E2CB8C4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B-48B7-ACF1-E73F88CCB25A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178</c:v>
                </c:pt>
                <c:pt idx="1">
                  <c:v>373</c:v>
                </c:pt>
                <c:pt idx="2">
                  <c:v>254</c:v>
                </c:pt>
                <c:pt idx="3">
                  <c:v>57</c:v>
                </c:pt>
                <c:pt idx="4">
                  <c:v>9</c:v>
                </c:pt>
                <c:pt idx="5">
                  <c:v>7</c:v>
                </c:pt>
                <c:pt idx="6">
                  <c:v>16</c:v>
                </c:pt>
                <c:pt idx="7">
                  <c:v>4</c:v>
                </c:pt>
                <c:pt idx="8">
                  <c:v>13</c:v>
                </c:pt>
                <c:pt idx="9">
                  <c:v>53</c:v>
                </c:pt>
                <c:pt idx="10">
                  <c:v>61</c:v>
                </c:pt>
                <c:pt idx="11">
                  <c:v>152</c:v>
                </c:pt>
                <c:pt idx="12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B-48B7-ACF1-E73F88CCB25A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8B-48B7-ACF1-E73F88CCB2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193</c:v>
                </c:pt>
                <c:pt idx="1">
                  <c:v>299</c:v>
                </c:pt>
                <c:pt idx="2">
                  <c:v>232</c:v>
                </c:pt>
                <c:pt idx="3">
                  <c:v>90</c:v>
                </c:pt>
                <c:pt idx="4">
                  <c:v>8</c:v>
                </c:pt>
                <c:pt idx="5">
                  <c:v>16</c:v>
                </c:pt>
                <c:pt idx="6">
                  <c:v>39</c:v>
                </c:pt>
                <c:pt idx="7">
                  <c:v>5</c:v>
                </c:pt>
                <c:pt idx="8">
                  <c:v>15</c:v>
                </c:pt>
                <c:pt idx="9">
                  <c:v>87</c:v>
                </c:pt>
                <c:pt idx="10">
                  <c:v>225</c:v>
                </c:pt>
                <c:pt idx="11">
                  <c:v>153</c:v>
                </c:pt>
                <c:pt idx="12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8B-48B7-ACF1-E73F88CCB25A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B-48B7-ACF1-E73F88CCB2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8B-48B7-ACF1-E73F88CCB2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133</c:v>
                </c:pt>
                <c:pt idx="1">
                  <c:v>245</c:v>
                </c:pt>
                <c:pt idx="2">
                  <c:v>118</c:v>
                </c:pt>
                <c:pt idx="3">
                  <c:v>115</c:v>
                </c:pt>
                <c:pt idx="4">
                  <c:v>114</c:v>
                </c:pt>
                <c:pt idx="12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8B-48B7-ACF1-E73F88CCB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8B-48B7-ACF1-E73F88CCB2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100</c:v>
                      </c:pt>
                      <c:pt idx="1">
                        <c:v>157</c:v>
                      </c:pt>
                      <c:pt idx="2">
                        <c:v>132</c:v>
                      </c:pt>
                      <c:pt idx="3">
                        <c:v>60</c:v>
                      </c:pt>
                      <c:pt idx="4">
                        <c:v>16</c:v>
                      </c:pt>
                      <c:pt idx="5">
                        <c:v>6</c:v>
                      </c:pt>
                      <c:pt idx="6">
                        <c:v>24</c:v>
                      </c:pt>
                      <c:pt idx="7">
                        <c:v>41</c:v>
                      </c:pt>
                      <c:pt idx="8">
                        <c:v>16</c:v>
                      </c:pt>
                      <c:pt idx="9">
                        <c:v>374</c:v>
                      </c:pt>
                      <c:pt idx="10">
                        <c:v>217</c:v>
                      </c:pt>
                      <c:pt idx="11">
                        <c:v>118</c:v>
                      </c:pt>
                      <c:pt idx="12">
                        <c:v>1261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8B-48B7-ACF1-E73F88CCB2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8B-48B7-ACF1-E73F88CCB2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8B-48B7-ACF1-E73F88CCB2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8B-48B7-ACF1-E73F88CCB2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8B-48B7-ACF1-E73F88CCB2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8B-48B7-ACF1-E73F88CCB2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8B-48B7-ACF1-E73F88CCB2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8B-48B7-ACF1-E73F88CCB2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8B-48B7-ACF1-E73F88CCB2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8B-48B7-ACF1-E73F88CCB2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8B-48B7-ACF1-E73F88CCB2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8B-48B7-ACF1-E73F88CCB2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8B-48B7-ACF1-E73F88CCB2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8B-48B7-ACF1-E73F88CCB25A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-0.31088082901554404</c:v>
                </c:pt>
                <c:pt idx="1">
                  <c:v>-0.1806020066889632</c:v>
                </c:pt>
                <c:pt idx="2">
                  <c:v>-0.49137931034482762</c:v>
                </c:pt>
                <c:pt idx="3">
                  <c:v>0.27777777777777768</c:v>
                </c:pt>
                <c:pt idx="4">
                  <c:v>13.25</c:v>
                </c:pt>
                <c:pt idx="12">
                  <c:v>-0.11800486618004868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8B-48B7-ACF1-E73F88CCB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91-4143-9107-75D670EBB99C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274</c:v>
                </c:pt>
                <c:pt idx="1">
                  <c:v>414</c:v>
                </c:pt>
                <c:pt idx="2">
                  <c:v>313</c:v>
                </c:pt>
                <c:pt idx="3">
                  <c:v>55</c:v>
                </c:pt>
                <c:pt idx="4">
                  <c:v>11</c:v>
                </c:pt>
                <c:pt idx="5">
                  <c:v>11</c:v>
                </c:pt>
                <c:pt idx="6">
                  <c:v>53</c:v>
                </c:pt>
                <c:pt idx="7">
                  <c:v>1</c:v>
                </c:pt>
                <c:pt idx="8">
                  <c:v>4</c:v>
                </c:pt>
                <c:pt idx="9">
                  <c:v>47</c:v>
                </c:pt>
                <c:pt idx="10">
                  <c:v>107</c:v>
                </c:pt>
                <c:pt idx="11">
                  <c:v>218</c:v>
                </c:pt>
                <c:pt idx="12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1-4143-9107-75D670EBB99C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91-4143-9107-75D670EBB9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201</c:v>
                </c:pt>
                <c:pt idx="1">
                  <c:v>219</c:v>
                </c:pt>
                <c:pt idx="2">
                  <c:v>173</c:v>
                </c:pt>
                <c:pt idx="3">
                  <c:v>69</c:v>
                </c:pt>
                <c:pt idx="4">
                  <c:v>28</c:v>
                </c:pt>
                <c:pt idx="5">
                  <c:v>29</c:v>
                </c:pt>
                <c:pt idx="6">
                  <c:v>16</c:v>
                </c:pt>
                <c:pt idx="7">
                  <c:v>3</c:v>
                </c:pt>
                <c:pt idx="8">
                  <c:v>16</c:v>
                </c:pt>
                <c:pt idx="9">
                  <c:v>54</c:v>
                </c:pt>
                <c:pt idx="10">
                  <c:v>52</c:v>
                </c:pt>
                <c:pt idx="11">
                  <c:v>150</c:v>
                </c:pt>
                <c:pt idx="12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91-4143-9107-75D670EBB99C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91-4143-9107-75D670EBB9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91-4143-9107-75D670EBB9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194</c:v>
                </c:pt>
                <c:pt idx="1">
                  <c:v>145</c:v>
                </c:pt>
                <c:pt idx="2">
                  <c:v>112</c:v>
                </c:pt>
                <c:pt idx="3">
                  <c:v>197</c:v>
                </c:pt>
                <c:pt idx="4">
                  <c:v>102</c:v>
                </c:pt>
                <c:pt idx="1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91-4143-9107-75D670EB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91-4143-9107-75D670EBB9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227</c:v>
                      </c:pt>
                      <c:pt idx="1">
                        <c:v>129</c:v>
                      </c:pt>
                      <c:pt idx="2">
                        <c:v>250</c:v>
                      </c:pt>
                      <c:pt idx="3">
                        <c:v>67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7</c:v>
                      </c:pt>
                      <c:pt idx="7">
                        <c:v>10</c:v>
                      </c:pt>
                      <c:pt idx="8">
                        <c:v>7</c:v>
                      </c:pt>
                      <c:pt idx="9">
                        <c:v>56</c:v>
                      </c:pt>
                      <c:pt idx="10">
                        <c:v>80</c:v>
                      </c:pt>
                      <c:pt idx="11">
                        <c:v>119</c:v>
                      </c:pt>
                      <c:pt idx="12">
                        <c:v>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91-4143-9107-75D670EBB9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91-4143-9107-75D670EBB9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91-4143-9107-75D670EBB9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91-4143-9107-75D670EBB9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91-4143-9107-75D670EBB9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91-4143-9107-75D670EBB9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91-4143-9107-75D670EBB9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91-4143-9107-75D670EBB9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91-4143-9107-75D670EBB9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91-4143-9107-75D670EBB9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91-4143-9107-75D670EBB9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91-4143-9107-75D670EBB9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91-4143-9107-75D670EBB9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91-4143-9107-75D670EBB99C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-3.4825870646766122E-2</c:v>
                </c:pt>
                <c:pt idx="1">
                  <c:v>-0.33789954337899542</c:v>
                </c:pt>
                <c:pt idx="2">
                  <c:v>-0.35260115606936415</c:v>
                </c:pt>
                <c:pt idx="3">
                  <c:v>1.8550724637681157</c:v>
                </c:pt>
                <c:pt idx="4">
                  <c:v>2.6428571428571428</c:v>
                </c:pt>
                <c:pt idx="12">
                  <c:v>8.6956521739130377E-2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91-4143-9107-75D670EB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6B-4638-AF00-7E4AFD3DAFA4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B-4638-AF00-7E4AFD3DAFA4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6B-4638-AF00-7E4AFD3DAFA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8">
                  <c:v>18177</c:v>
                </c:pt>
                <c:pt idx="9">
                  <c:v>20345</c:v>
                </c:pt>
                <c:pt idx="10">
                  <c:v>17280</c:v>
                </c:pt>
                <c:pt idx="11">
                  <c:v>21025</c:v>
                </c:pt>
                <c:pt idx="12">
                  <c:v>250668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6B-4638-AF00-7E4AFD3DAFA4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6B-4638-AF00-7E4AFD3DAF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6B-4638-AF00-7E4AFD3DAFA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16931</c:v>
                </c:pt>
                <c:pt idx="1">
                  <c:v>17589</c:v>
                </c:pt>
                <c:pt idx="2">
                  <c:v>18698</c:v>
                </c:pt>
                <c:pt idx="3">
                  <c:v>20192</c:v>
                </c:pt>
                <c:pt idx="4">
                  <c:v>19951</c:v>
                </c:pt>
                <c:pt idx="12">
                  <c:v>93361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6B-4638-AF00-7E4AFD3D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6B-4638-AF00-7E4AFD3DAF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11584</c:v>
                      </c:pt>
                      <c:pt idx="1">
                        <c:v>14671</c:v>
                      </c:pt>
                      <c:pt idx="2">
                        <c:v>19941</c:v>
                      </c:pt>
                      <c:pt idx="3">
                        <c:v>16329</c:v>
                      </c:pt>
                      <c:pt idx="4">
                        <c:v>15949</c:v>
                      </c:pt>
                      <c:pt idx="5">
                        <c:v>13606</c:v>
                      </c:pt>
                      <c:pt idx="6">
                        <c:v>15515</c:v>
                      </c:pt>
                      <c:pt idx="7">
                        <c:v>21074</c:v>
                      </c:pt>
                      <c:pt idx="8">
                        <c:v>17425</c:v>
                      </c:pt>
                      <c:pt idx="9">
                        <c:v>20050</c:v>
                      </c:pt>
                      <c:pt idx="10">
                        <c:v>14824</c:v>
                      </c:pt>
                      <c:pt idx="11">
                        <c:v>17905</c:v>
                      </c:pt>
                      <c:pt idx="12">
                        <c:v>198873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6B-4638-AF00-7E4AFD3DAF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6B-4638-AF00-7E4AFD3DAF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6B-4638-AF00-7E4AFD3DAF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6B-4638-AF00-7E4AFD3DAF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6B-4638-AF00-7E4AFD3DAF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6B-4638-AF00-7E4AFD3DAF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6B-4638-AF00-7E4AFD3DAF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6B-4638-AF00-7E4AFD3DAF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6B-4638-AF00-7E4AFD3DAF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6B-4638-AF00-7E4AFD3DAF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6B-4638-AF00-7E4AFD3DAF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6B-4638-AF00-7E4AFD3DAF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6B-4638-AF00-7E4AFD3DAF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6B-4638-AF00-7E4AFD3DAFA4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-0.17086190009794322</c:v>
                </c:pt>
                <c:pt idx="1">
                  <c:v>-9.5076400679117157E-2</c:v>
                </c:pt>
                <c:pt idx="2">
                  <c:v>-8.812484759814676E-2</c:v>
                </c:pt>
                <c:pt idx="3">
                  <c:v>-0.18406271467248558</c:v>
                </c:pt>
                <c:pt idx="4">
                  <c:v>-0.13684347148914078</c:v>
                </c:pt>
                <c:pt idx="12">
                  <c:v>-0.1373275551407741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6B-4638-AF00-7E4AFD3D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4F-4CBF-B0FD-4A599DEA0365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15230</c:v>
                </c:pt>
                <c:pt idx="1">
                  <c:v>15773</c:v>
                </c:pt>
                <c:pt idx="2">
                  <c:v>18718</c:v>
                </c:pt>
                <c:pt idx="3">
                  <c:v>17736</c:v>
                </c:pt>
                <c:pt idx="4">
                  <c:v>19179</c:v>
                </c:pt>
                <c:pt idx="5">
                  <c:v>17089</c:v>
                </c:pt>
                <c:pt idx="6">
                  <c:v>17239</c:v>
                </c:pt>
                <c:pt idx="7">
                  <c:v>18498</c:v>
                </c:pt>
                <c:pt idx="8">
                  <c:v>17837</c:v>
                </c:pt>
                <c:pt idx="9">
                  <c:v>18252</c:v>
                </c:pt>
                <c:pt idx="10">
                  <c:v>16167</c:v>
                </c:pt>
                <c:pt idx="11">
                  <c:v>15560</c:v>
                </c:pt>
                <c:pt idx="12">
                  <c:v>207278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F-4CBF-B0FD-4A599DEA0365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4F-4CBF-B0FD-4A599DEA036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18184</c:v>
                </c:pt>
                <c:pt idx="1">
                  <c:v>17286</c:v>
                </c:pt>
                <c:pt idx="2">
                  <c:v>18027</c:v>
                </c:pt>
                <c:pt idx="3">
                  <c:v>21495</c:v>
                </c:pt>
                <c:pt idx="4">
                  <c:v>20267</c:v>
                </c:pt>
                <c:pt idx="5">
                  <c:v>17337</c:v>
                </c:pt>
                <c:pt idx="6">
                  <c:v>19276</c:v>
                </c:pt>
                <c:pt idx="7">
                  <c:v>19206</c:v>
                </c:pt>
                <c:pt idx="8">
                  <c:v>15779</c:v>
                </c:pt>
                <c:pt idx="9">
                  <c:v>17456</c:v>
                </c:pt>
                <c:pt idx="10">
                  <c:v>15283</c:v>
                </c:pt>
                <c:pt idx="11">
                  <c:v>18388</c:v>
                </c:pt>
                <c:pt idx="12">
                  <c:v>217984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4F-4CBF-B0FD-4A599DEA0365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4F-4CBF-B0FD-4A599DEA03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4F-4CBF-B0FD-4A599DEA036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14748</c:v>
                </c:pt>
                <c:pt idx="1">
                  <c:v>15295</c:v>
                </c:pt>
                <c:pt idx="2">
                  <c:v>16320</c:v>
                </c:pt>
                <c:pt idx="3">
                  <c:v>16642</c:v>
                </c:pt>
                <c:pt idx="4">
                  <c:v>16762</c:v>
                </c:pt>
                <c:pt idx="12">
                  <c:v>79767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4F-4CBF-B0FD-4A599DEA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A4F-4CBF-B0FD-4A599DEA03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9886</c:v>
                      </c:pt>
                      <c:pt idx="1">
                        <c:v>12864</c:v>
                      </c:pt>
                      <c:pt idx="2">
                        <c:v>17909</c:v>
                      </c:pt>
                      <c:pt idx="3">
                        <c:v>13700</c:v>
                      </c:pt>
                      <c:pt idx="4">
                        <c:v>13928</c:v>
                      </c:pt>
                      <c:pt idx="5">
                        <c:v>11319</c:v>
                      </c:pt>
                      <c:pt idx="6">
                        <c:v>12286</c:v>
                      </c:pt>
                      <c:pt idx="7">
                        <c:v>17921</c:v>
                      </c:pt>
                      <c:pt idx="8">
                        <c:v>14794</c:v>
                      </c:pt>
                      <c:pt idx="9">
                        <c:v>17422</c:v>
                      </c:pt>
                      <c:pt idx="10">
                        <c:v>12627</c:v>
                      </c:pt>
                      <c:pt idx="11">
                        <c:v>15138</c:v>
                      </c:pt>
                      <c:pt idx="12">
                        <c:v>169794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A4F-4CBF-B0FD-4A599DEA03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A4F-4CBF-B0FD-4A599DEA03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A4F-4CBF-B0FD-4A599DEA03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A4F-4CBF-B0FD-4A599DEA03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A4F-4CBF-B0FD-4A599DEA03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A4F-4CBF-B0FD-4A599DEA03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A4F-4CBF-B0FD-4A599DEA03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A4F-4CBF-B0FD-4A599DEA03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A4F-4CBF-B0FD-4A599DEA03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A4F-4CBF-B0FD-4A599DEA03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A4F-4CBF-B0FD-4A599DEA03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A4F-4CBF-B0FD-4A599DEA03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A4F-4CBF-B0FD-4A599DEA03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A4F-4CBF-B0FD-4A599DEA036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-0.18895732512098551</c:v>
                </c:pt>
                <c:pt idx="1">
                  <c:v>-0.11517991438158048</c:v>
                </c:pt>
                <c:pt idx="2">
                  <c:v>-9.4691296388750179E-2</c:v>
                </c:pt>
                <c:pt idx="3">
                  <c:v>-0.22577343568271691</c:v>
                </c:pt>
                <c:pt idx="4">
                  <c:v>-0.1729412345191691</c:v>
                </c:pt>
                <c:pt idx="12">
                  <c:v>-0.16263030264856859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A4F-4CBF-B0FD-4A599DEA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12-4351-A4E5-2124C25AB847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2-4351-A4E5-2124C25AB847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12-4351-A4E5-2124C25AB84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12-4351-A4E5-2124C25AB847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12-4351-A4E5-2124C25AB84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12-4351-A4E5-2124C25AB84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12-4351-A4E5-2124C25A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12-4351-A4E5-2124C25AB84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12-4351-A4E5-2124C25AB84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12-4351-A4E5-2124C25AB84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12-4351-A4E5-2124C25AB84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12-4351-A4E5-2124C25AB84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12-4351-A4E5-2124C25AB84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12-4351-A4E5-2124C25AB84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12-4351-A4E5-2124C25AB84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12-4351-A4E5-2124C25AB84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12-4351-A4E5-2124C25AB84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12-4351-A4E5-2124C25AB84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12-4351-A4E5-2124C25AB84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12-4351-A4E5-2124C25AB84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12-4351-A4E5-2124C25AB84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12-4351-A4E5-2124C25AB847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12-4351-A4E5-2124C25A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04-4BAD-AD5C-1C7CA6E083BF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4-4BAD-AD5C-1C7CA6E083BF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04-4BAD-AD5C-1C7CA6E083B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04-4BAD-AD5C-1C7CA6E083BF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04-4BAD-AD5C-1C7CA6E083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04-4BAD-AD5C-1C7CA6E083B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04-4BAD-AD5C-1C7CA6E0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04-4BAD-AD5C-1C7CA6E083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04-4BAD-AD5C-1C7CA6E083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04-4BAD-AD5C-1C7CA6E083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04-4BAD-AD5C-1C7CA6E083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04-4BAD-AD5C-1C7CA6E083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04-4BAD-AD5C-1C7CA6E083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04-4BAD-AD5C-1C7CA6E083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04-4BAD-AD5C-1C7CA6E083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04-4BAD-AD5C-1C7CA6E083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04-4BAD-AD5C-1C7CA6E083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04-4BAD-AD5C-1C7CA6E083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04-4BAD-AD5C-1C7CA6E083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04-4BAD-AD5C-1C7CA6E083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04-4BAD-AD5C-1C7CA6E083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04-4BAD-AD5C-1C7CA6E083BF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04-4BAD-AD5C-1C7CA6E0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F1-400F-BAB2-3D87E0424AF1}"/>
              </c:ext>
            </c:extLst>
          </c:dPt>
          <c:val>
            <c:numRef>
              <c:f>'Viajeros entr evol mensu TF cat'!$G$97:$G$109</c:f>
              <c:numCache>
                <c:formatCode>#,##0</c:formatCode>
                <c:ptCount val="13"/>
                <c:pt idx="0">
                  <c:v>1998</c:v>
                </c:pt>
                <c:pt idx="1">
                  <c:v>2191</c:v>
                </c:pt>
                <c:pt idx="2">
                  <c:v>2470</c:v>
                </c:pt>
                <c:pt idx="3">
                  <c:v>2724</c:v>
                </c:pt>
                <c:pt idx="4">
                  <c:v>2536</c:v>
                </c:pt>
                <c:pt idx="5">
                  <c:v>2632</c:v>
                </c:pt>
                <c:pt idx="6">
                  <c:v>3350</c:v>
                </c:pt>
                <c:pt idx="7">
                  <c:v>3523</c:v>
                </c:pt>
                <c:pt idx="8">
                  <c:v>2632</c:v>
                </c:pt>
                <c:pt idx="9">
                  <c:v>2960</c:v>
                </c:pt>
                <c:pt idx="10">
                  <c:v>2097</c:v>
                </c:pt>
                <c:pt idx="11">
                  <c:v>2755</c:v>
                </c:pt>
                <c:pt idx="12">
                  <c:v>31868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1-400F-BAB2-3D87E0424AF1}"/>
            </c:ext>
          </c:extLst>
        </c:ser>
        <c:ser>
          <c:idx val="0"/>
          <c:order val="2"/>
          <c:tx>
            <c:strRef>
              <c:f>'Viajeros entr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F1-400F-BAB2-3D87E0424AF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2236</c:v>
                </c:pt>
                <c:pt idx="1">
                  <c:v>2151</c:v>
                </c:pt>
                <c:pt idx="2">
                  <c:v>2478</c:v>
                </c:pt>
                <c:pt idx="3">
                  <c:v>3252</c:v>
                </c:pt>
                <c:pt idx="4">
                  <c:v>2847</c:v>
                </c:pt>
                <c:pt idx="5">
                  <c:v>3017</c:v>
                </c:pt>
                <c:pt idx="6">
                  <c:v>3306</c:v>
                </c:pt>
                <c:pt idx="7">
                  <c:v>3476</c:v>
                </c:pt>
                <c:pt idx="8">
                  <c:v>2398</c:v>
                </c:pt>
                <c:pt idx="9">
                  <c:v>2889</c:v>
                </c:pt>
                <c:pt idx="10">
                  <c:v>1997</c:v>
                </c:pt>
                <c:pt idx="11">
                  <c:v>2637</c:v>
                </c:pt>
                <c:pt idx="12">
                  <c:v>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F1-400F-BAB2-3D87E0424AF1}"/>
            </c:ext>
          </c:extLst>
        </c:ser>
        <c:ser>
          <c:idx val="1"/>
          <c:order val="3"/>
          <c:tx>
            <c:strRef>
              <c:f>'Viajeros entr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F1-400F-BAB2-3D87E0424AF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F1-400F-BAB2-3D87E0424AF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2183</c:v>
                </c:pt>
                <c:pt idx="1">
                  <c:v>2294</c:v>
                </c:pt>
                <c:pt idx="2">
                  <c:v>2378</c:v>
                </c:pt>
                <c:pt idx="3">
                  <c:v>3550</c:v>
                </c:pt>
                <c:pt idx="4">
                  <c:v>3189</c:v>
                </c:pt>
                <c:pt idx="12">
                  <c:v>13594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F1-400F-BAB2-3D87E042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F1-400F-BAB2-3D87E0424AF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1698</c:v>
                      </c:pt>
                      <c:pt idx="1">
                        <c:v>1807</c:v>
                      </c:pt>
                      <c:pt idx="2">
                        <c:v>2032</c:v>
                      </c:pt>
                      <c:pt idx="3">
                        <c:v>2629</c:v>
                      </c:pt>
                      <c:pt idx="4">
                        <c:v>2021</c:v>
                      </c:pt>
                      <c:pt idx="5">
                        <c:v>2287</c:v>
                      </c:pt>
                      <c:pt idx="6">
                        <c:v>3229</c:v>
                      </c:pt>
                      <c:pt idx="7">
                        <c:v>3153</c:v>
                      </c:pt>
                      <c:pt idx="8">
                        <c:v>2631</c:v>
                      </c:pt>
                      <c:pt idx="9">
                        <c:v>2628</c:v>
                      </c:pt>
                      <c:pt idx="10">
                        <c:v>2197</c:v>
                      </c:pt>
                      <c:pt idx="11">
                        <c:v>2767</c:v>
                      </c:pt>
                      <c:pt idx="12">
                        <c:v>29079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F1-400F-BAB2-3D87E0424AF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F1-400F-BAB2-3D87E0424AF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F1-400F-BAB2-3D87E0424AF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F1-400F-BAB2-3D87E0424AF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F1-400F-BAB2-3D87E0424AF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F1-400F-BAB2-3D87E0424AF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F1-400F-BAB2-3D87E0424AF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F1-400F-BAB2-3D87E0424AF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F1-400F-BAB2-3D87E0424AF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F1-400F-BAB2-3D87E0424AF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F1-400F-BAB2-3D87E0424AF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F1-400F-BAB2-3D87E0424AF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F1-400F-BAB2-3D87E0424AF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F1-400F-BAB2-3D87E0424AF1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cat'!$L$97:$L$109</c:f>
              <c:numCache>
                <c:formatCode>0.0%</c:formatCode>
                <c:ptCount val="13"/>
                <c:pt idx="0">
                  <c:v>-2.3703041144901627E-2</c:v>
                </c:pt>
                <c:pt idx="1">
                  <c:v>6.6480706648070598E-2</c:v>
                </c:pt>
                <c:pt idx="2">
                  <c:v>-4.035512510088779E-2</c:v>
                </c:pt>
                <c:pt idx="3">
                  <c:v>9.1635916359163572E-2</c:v>
                </c:pt>
                <c:pt idx="4">
                  <c:v>0.12012644889357227</c:v>
                </c:pt>
                <c:pt idx="12">
                  <c:v>4.8596112311015016E-2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F1-400F-BAB2-3D87E042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250668</c:v>
                </c:pt>
                <c:pt idx="1">
                  <c:v>239146</c:v>
                </c:pt>
                <c:pt idx="2">
                  <c:v>252588</c:v>
                </c:pt>
                <c:pt idx="3">
                  <c:v>198873</c:v>
                </c:pt>
                <c:pt idx="4">
                  <c:v>107459</c:v>
                </c:pt>
                <c:pt idx="5">
                  <c:v>77467</c:v>
                </c:pt>
                <c:pt idx="6">
                  <c:v>142901</c:v>
                </c:pt>
                <c:pt idx="7">
                  <c:v>146797</c:v>
                </c:pt>
                <c:pt idx="8">
                  <c:v>150093</c:v>
                </c:pt>
                <c:pt idx="9">
                  <c:v>152504</c:v>
                </c:pt>
                <c:pt idx="10">
                  <c:v>132893</c:v>
                </c:pt>
                <c:pt idx="11">
                  <c:v>136779</c:v>
                </c:pt>
                <c:pt idx="12">
                  <c:v>138008</c:v>
                </c:pt>
                <c:pt idx="13">
                  <c:v>141051</c:v>
                </c:pt>
                <c:pt idx="14">
                  <c:v>151966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E-4F2F-A4DC-89A7993F1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4.8179773025682993E-2</c:v>
                </c:pt>
                <c:pt idx="1">
                  <c:v>-5.3217096615832848E-2</c:v>
                </c:pt>
                <c:pt idx="2">
                  <c:v>0.27009699657570407</c:v>
                </c:pt>
                <c:pt idx="3">
                  <c:v>0.85068723885388842</c:v>
                </c:pt>
                <c:pt idx="4">
                  <c:v>0.38715840293286163</c:v>
                </c:pt>
                <c:pt idx="5">
                  <c:v>-0.45789742549037449</c:v>
                </c:pt>
                <c:pt idx="6">
                  <c:v>-2.6540051908417794E-2</c:v>
                </c:pt>
                <c:pt idx="7">
                  <c:v>-2.1959718307982379E-2</c:v>
                </c:pt>
                <c:pt idx="8">
                  <c:v>-1.5809421392225742E-2</c:v>
                </c:pt>
                <c:pt idx="9">
                  <c:v>0.1475698494277351</c:v>
                </c:pt>
                <c:pt idx="10">
                  <c:v>-2.8410794054642863E-2</c:v>
                </c:pt>
                <c:pt idx="11">
                  <c:v>-8.9052808532839034E-3</c:v>
                </c:pt>
                <c:pt idx="12">
                  <c:v>-2.1573757009875849E-2</c:v>
                </c:pt>
                <c:pt idx="13">
                  <c:v>-7.1825276706631747E-2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E-4F2F-A4DC-89A7993F1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2-4A6A-B775-D8C1BCFD4BD0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2281</c:v>
                </c:pt>
                <c:pt idx="1">
                  <c:v>2017</c:v>
                </c:pt>
                <c:pt idx="2">
                  <c:v>3382</c:v>
                </c:pt>
                <c:pt idx="3">
                  <c:v>3903</c:v>
                </c:pt>
                <c:pt idx="4">
                  <c:v>5934</c:v>
                </c:pt>
                <c:pt idx="5">
                  <c:v>5322</c:v>
                </c:pt>
                <c:pt idx="6">
                  <c:v>5357</c:v>
                </c:pt>
                <c:pt idx="7">
                  <c:v>6771</c:v>
                </c:pt>
                <c:pt idx="8">
                  <c:v>5525</c:v>
                </c:pt>
                <c:pt idx="9">
                  <c:v>3763</c:v>
                </c:pt>
                <c:pt idx="10">
                  <c:v>2583</c:v>
                </c:pt>
                <c:pt idx="11">
                  <c:v>2969</c:v>
                </c:pt>
                <c:pt idx="12">
                  <c:v>49807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2-4A6A-B775-D8C1BCFD4BD0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F2-4A6A-B775-D8C1BCFD4BD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2599</c:v>
                </c:pt>
                <c:pt idx="1">
                  <c:v>2452</c:v>
                </c:pt>
                <c:pt idx="2">
                  <c:v>3102</c:v>
                </c:pt>
                <c:pt idx="3">
                  <c:v>5363</c:v>
                </c:pt>
                <c:pt idx="4">
                  <c:v>6261</c:v>
                </c:pt>
                <c:pt idx="5">
                  <c:v>5416</c:v>
                </c:pt>
                <c:pt idx="6">
                  <c:v>6557</c:v>
                </c:pt>
                <c:pt idx="7">
                  <c:v>6700</c:v>
                </c:pt>
                <c:pt idx="8">
                  <c:v>5001</c:v>
                </c:pt>
                <c:pt idx="9">
                  <c:v>3558</c:v>
                </c:pt>
                <c:pt idx="10">
                  <c:v>2441</c:v>
                </c:pt>
                <c:pt idx="11">
                  <c:v>2672</c:v>
                </c:pt>
                <c:pt idx="12">
                  <c:v>52122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F2-4A6A-B775-D8C1BCFD4BD0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F2-4A6A-B775-D8C1BCFD4BD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F2-4A6A-B775-D8C1BCFD4BD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2154</c:v>
                </c:pt>
                <c:pt idx="1">
                  <c:v>2104</c:v>
                </c:pt>
                <c:pt idx="2">
                  <c:v>2649</c:v>
                </c:pt>
                <c:pt idx="3">
                  <c:v>4212</c:v>
                </c:pt>
                <c:pt idx="4">
                  <c:v>4435</c:v>
                </c:pt>
                <c:pt idx="12">
                  <c:v>15554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F2-4A6A-B775-D8C1BCFD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DF2-4A6A-B775-D8C1BCFD4BD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1925</c:v>
                      </c:pt>
                      <c:pt idx="1">
                        <c:v>2222</c:v>
                      </c:pt>
                      <c:pt idx="2">
                        <c:v>2841</c:v>
                      </c:pt>
                      <c:pt idx="3">
                        <c:v>4092</c:v>
                      </c:pt>
                      <c:pt idx="4">
                        <c:v>4088</c:v>
                      </c:pt>
                      <c:pt idx="5">
                        <c:v>4013</c:v>
                      </c:pt>
                      <c:pt idx="6">
                        <c:v>5277</c:v>
                      </c:pt>
                      <c:pt idx="7">
                        <c:v>7545</c:v>
                      </c:pt>
                      <c:pt idx="8">
                        <c:v>5843</c:v>
                      </c:pt>
                      <c:pt idx="9">
                        <c:v>4253</c:v>
                      </c:pt>
                      <c:pt idx="10">
                        <c:v>3549</c:v>
                      </c:pt>
                      <c:pt idx="11">
                        <c:v>2982</c:v>
                      </c:pt>
                      <c:pt idx="12">
                        <c:v>48630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DF2-4A6A-B775-D8C1BCFD4B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DF2-4A6A-B775-D8C1BCFD4BD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F2-4A6A-B775-D8C1BCFD4BD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F2-4A6A-B775-D8C1BCFD4BD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F2-4A6A-B775-D8C1BCFD4BD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F2-4A6A-B775-D8C1BCFD4BD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F2-4A6A-B775-D8C1BCFD4BD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F2-4A6A-B775-D8C1BCFD4BD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F2-4A6A-B775-D8C1BCFD4BD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F2-4A6A-B775-D8C1BCFD4BD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DF2-4A6A-B775-D8C1BCFD4BD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DF2-4A6A-B775-D8C1BCFD4BD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DF2-4A6A-B775-D8C1BCFD4BD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F2-4A6A-B775-D8C1BCFD4BD0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-0.17121969988457098</c:v>
                </c:pt>
                <c:pt idx="1">
                  <c:v>-0.1419249592169658</c:v>
                </c:pt>
                <c:pt idx="2">
                  <c:v>-0.14603481624758219</c:v>
                </c:pt>
                <c:pt idx="3">
                  <c:v>-0.21461868357262726</c:v>
                </c:pt>
                <c:pt idx="4">
                  <c:v>-0.29164670180482355</c:v>
                </c:pt>
                <c:pt idx="12">
                  <c:v>-0.21353086919148501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DF2-4A6A-B775-D8C1BCFD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217984</c:v>
                </c:pt>
                <c:pt idx="1">
                  <c:v>207278</c:v>
                </c:pt>
                <c:pt idx="2">
                  <c:v>220761</c:v>
                </c:pt>
                <c:pt idx="3">
                  <c:v>169794</c:v>
                </c:pt>
                <c:pt idx="4">
                  <c:v>95997</c:v>
                </c:pt>
                <c:pt idx="5">
                  <c:v>63499</c:v>
                </c:pt>
                <c:pt idx="6">
                  <c:v>82594</c:v>
                </c:pt>
                <c:pt idx="7">
                  <c:v>85990</c:v>
                </c:pt>
                <c:pt idx="8">
                  <c:v>79192</c:v>
                </c:pt>
                <c:pt idx="9">
                  <c:v>89399</c:v>
                </c:pt>
                <c:pt idx="10">
                  <c:v>72477</c:v>
                </c:pt>
                <c:pt idx="11">
                  <c:v>76737</c:v>
                </c:pt>
                <c:pt idx="12">
                  <c:v>79277</c:v>
                </c:pt>
                <c:pt idx="13">
                  <c:v>80081</c:v>
                </c:pt>
                <c:pt idx="14">
                  <c:v>93993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9-4BC9-BBD6-4D977DA8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5.1650440471251224E-2</c:v>
                </c:pt>
                <c:pt idx="1">
                  <c:v>-6.1075099315549441E-2</c:v>
                </c:pt>
                <c:pt idx="2">
                  <c:v>0.3001696173009647</c:v>
                </c:pt>
                <c:pt idx="3">
                  <c:v>0.76874277321166296</c:v>
                </c:pt>
                <c:pt idx="4">
                  <c:v>0.51178758720609774</c:v>
                </c:pt>
                <c:pt idx="5">
                  <c:v>-0.23119112768481975</c:v>
                </c:pt>
                <c:pt idx="6">
                  <c:v>-3.9492964298174171E-2</c:v>
                </c:pt>
                <c:pt idx="7">
                  <c:v>8.584200424285271E-2</c:v>
                </c:pt>
                <c:pt idx="8">
                  <c:v>-0.11417353661674068</c:v>
                </c:pt>
                <c:pt idx="9">
                  <c:v>0.23348096637553972</c:v>
                </c:pt>
                <c:pt idx="10">
                  <c:v>-5.5514289065248801E-2</c:v>
                </c:pt>
                <c:pt idx="11">
                  <c:v>-3.2039557500914473E-2</c:v>
                </c:pt>
                <c:pt idx="12">
                  <c:v>-1.0039834667399217E-2</c:v>
                </c:pt>
                <c:pt idx="13">
                  <c:v>-0.14801102209739025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9-4BC9-BBD6-4D977DA8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82594</c:v>
                </c:pt>
                <c:pt idx="7">
                  <c:v>85990</c:v>
                </c:pt>
                <c:pt idx="8">
                  <c:v>79192</c:v>
                </c:pt>
                <c:pt idx="9">
                  <c:v>89399</c:v>
                </c:pt>
                <c:pt idx="10">
                  <c:v>72477</c:v>
                </c:pt>
                <c:pt idx="11">
                  <c:v>76737</c:v>
                </c:pt>
                <c:pt idx="12">
                  <c:v>79277</c:v>
                </c:pt>
                <c:pt idx="13">
                  <c:v>80081</c:v>
                </c:pt>
                <c:pt idx="14">
                  <c:v>93993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C01-86EB-F220B931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-3.9492964298174171E-2</c:v>
                </c:pt>
                <c:pt idx="7">
                  <c:v>8.584200424285271E-2</c:v>
                </c:pt>
                <c:pt idx="8">
                  <c:v>-0.11417353661674068</c:v>
                </c:pt>
                <c:pt idx="9">
                  <c:v>0.23348096637553972</c:v>
                </c:pt>
                <c:pt idx="10">
                  <c:v>-5.5514289065248801E-2</c:v>
                </c:pt>
                <c:pt idx="11">
                  <c:v>-3.2039557500914473E-2</c:v>
                </c:pt>
                <c:pt idx="12">
                  <c:v>-1.0039834667399217E-2</c:v>
                </c:pt>
                <c:pt idx="13">
                  <c:v>-0.14801102209739025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C01-86EB-F220B931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7-44E1-81E5-2759DBDEFE0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57-44E1-81E5-2759DBDEFE0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057-44E1-81E5-2759DBDEFE0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057-44E1-81E5-2759DBDEFE0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057-44E1-81E5-2759DBDEFE0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57-44E1-81E5-2759DBDEFE0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057-44E1-81E5-2759DBDEFE0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57-44E1-81E5-2759DBDEFE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250668</c:v>
                </c:pt>
                <c:pt idx="1">
                  <c:v>52122</c:v>
                </c:pt>
                <c:pt idx="2">
                  <c:v>198546</c:v>
                </c:pt>
                <c:pt idx="3">
                  <c:v>118438</c:v>
                </c:pt>
                <c:pt idx="4">
                  <c:v>9837</c:v>
                </c:pt>
                <c:pt idx="5">
                  <c:v>15602</c:v>
                </c:pt>
                <c:pt idx="6">
                  <c:v>6405</c:v>
                </c:pt>
                <c:pt idx="7">
                  <c:v>4828</c:v>
                </c:pt>
                <c:pt idx="8">
                  <c:v>1362</c:v>
                </c:pt>
                <c:pt idx="9">
                  <c:v>1010</c:v>
                </c:pt>
                <c:pt idx="10">
                  <c:v>41064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57-44E1-81E5-2759DBDEFE0B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4.8179773025682993E-2</c:v>
                </c:pt>
                <c:pt idx="1">
                  <c:v>4.647941052462512E-2</c:v>
                </c:pt>
                <c:pt idx="2">
                  <c:v>4.8627065739229591E-2</c:v>
                </c:pt>
                <c:pt idx="3">
                  <c:v>1.4597289564308502E-2</c:v>
                </c:pt>
                <c:pt idx="4">
                  <c:v>0.15511977454203851</c:v>
                </c:pt>
                <c:pt idx="5">
                  <c:v>9.5261495261495188E-2</c:v>
                </c:pt>
                <c:pt idx="6">
                  <c:v>-1.1879049676025932E-2</c:v>
                </c:pt>
                <c:pt idx="7">
                  <c:v>-6.1795569374271331E-2</c:v>
                </c:pt>
                <c:pt idx="8">
                  <c:v>0.15717926932880211</c:v>
                </c:pt>
                <c:pt idx="9">
                  <c:v>-0.33023872679045096</c:v>
                </c:pt>
                <c:pt idx="10">
                  <c:v>0.15572317131518965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57-44E1-81E5-2759DBDEFE0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57-44E1-81E5-2759DBDEFE0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057-44E1-81E5-2759DBDEFE0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57-44E1-81E5-2759DBDEFE0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057-44E1-81E5-2759DBDEFE0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057-44E1-81E5-2759DBDEFE0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057-44E1-81E5-2759DBDEFE0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057-44E1-81E5-2759DBDEFE0B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0.20793240461486906</c:v>
                </c:pt>
                <c:pt idx="2">
                  <c:v>0.79206759538513094</c:v>
                </c:pt>
                <c:pt idx="3">
                  <c:v>0.47248950803453171</c:v>
                </c:pt>
                <c:pt idx="4">
                  <c:v>3.9243142323711046E-2</c:v>
                </c:pt>
                <c:pt idx="5">
                  <c:v>6.2241690203775513E-2</c:v>
                </c:pt>
                <c:pt idx="6">
                  <c:v>2.5551725788692612E-2</c:v>
                </c:pt>
                <c:pt idx="7">
                  <c:v>1.9260535848213575E-2</c:v>
                </c:pt>
                <c:pt idx="8">
                  <c:v>5.4334817367992722E-3</c:v>
                </c:pt>
                <c:pt idx="9">
                  <c:v>4.0292338870537925E-3</c:v>
                </c:pt>
                <c:pt idx="10">
                  <c:v>0.1638182775623534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057-44E1-81E5-2759DBDE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1-4828-B219-331944713CF9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11-4828-B219-331944713CF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11-4828-B219-331944713CF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F11-4828-B219-331944713CF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F11-4828-B219-331944713CF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F11-4828-B219-331944713CF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F11-4828-B219-331944713CF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F11-4828-B219-331944713C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23114</c:v>
                </c:pt>
                <c:pt idx="1">
                  <c:v>6261</c:v>
                </c:pt>
                <c:pt idx="2">
                  <c:v>2438</c:v>
                </c:pt>
                <c:pt idx="3">
                  <c:v>3823</c:v>
                </c:pt>
                <c:pt idx="4">
                  <c:v>16853</c:v>
                </c:pt>
                <c:pt idx="5">
                  <c:v>11034</c:v>
                </c:pt>
                <c:pt idx="6">
                  <c:v>654</c:v>
                </c:pt>
                <c:pt idx="7">
                  <c:v>1412</c:v>
                </c:pt>
                <c:pt idx="8">
                  <c:v>326</c:v>
                </c:pt>
                <c:pt idx="9">
                  <c:v>324</c:v>
                </c:pt>
                <c:pt idx="10">
                  <c:v>8</c:v>
                </c:pt>
                <c:pt idx="11">
                  <c:v>28</c:v>
                </c:pt>
                <c:pt idx="12">
                  <c:v>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11-4828-B219-331944713CF9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6.4425512318673661E-2</c:v>
                </c:pt>
                <c:pt idx="1">
                  <c:v>5.5106167846309395E-2</c:v>
                </c:pt>
                <c:pt idx="2">
                  <c:v>0.59242325277596342</c:v>
                </c:pt>
                <c:pt idx="3">
                  <c:v>-0.13172836702248469</c:v>
                </c:pt>
                <c:pt idx="4">
                  <c:v>6.7929788986756279E-2</c:v>
                </c:pt>
                <c:pt idx="5">
                  <c:v>7.8697819923746248E-2</c:v>
                </c:pt>
                <c:pt idx="6">
                  <c:v>0.17414721723518856</c:v>
                </c:pt>
                <c:pt idx="7">
                  <c:v>0.1756869275603663</c:v>
                </c:pt>
                <c:pt idx="8">
                  <c:v>-0.36943907156673117</c:v>
                </c:pt>
                <c:pt idx="9">
                  <c:v>0.22264150943396221</c:v>
                </c:pt>
                <c:pt idx="10">
                  <c:v>-0.11111111111111116</c:v>
                </c:pt>
                <c:pt idx="11">
                  <c:v>1.5454545454545454</c:v>
                </c:pt>
                <c:pt idx="12">
                  <c:v>2.5066844919786169E-2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11-4828-B219-331944713CF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11-4828-B219-331944713C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11-4828-B219-331944713CF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F11-4828-B219-331944713CF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F11-4828-B219-331944713CF9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F11-4828-B219-331944713CF9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F11-4828-B219-331944713CF9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F11-4828-B219-331944713CF9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0.27087479449684176</c:v>
                </c:pt>
                <c:pt idx="2">
                  <c:v>0.10547719996538894</c:v>
                </c:pt>
                <c:pt idx="3">
                  <c:v>0.16539759453145281</c:v>
                </c:pt>
                <c:pt idx="4">
                  <c:v>0.72912520550315829</c:v>
                </c:pt>
                <c:pt idx="5">
                  <c:v>0.47737302068010729</c:v>
                </c:pt>
                <c:pt idx="6">
                  <c:v>2.8294540105563728E-2</c:v>
                </c:pt>
                <c:pt idx="7">
                  <c:v>6.1088517781431165E-2</c:v>
                </c:pt>
                <c:pt idx="8">
                  <c:v>1.4104006229990482E-2</c:v>
                </c:pt>
                <c:pt idx="9">
                  <c:v>1.4017478584407718E-2</c:v>
                </c:pt>
                <c:pt idx="10">
                  <c:v>3.4611058233105475E-4</c:v>
                </c:pt>
                <c:pt idx="11">
                  <c:v>1.2113870381586917E-3</c:v>
                </c:pt>
                <c:pt idx="12">
                  <c:v>0.13269014450116812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F11-4828-B219-33194471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81-48CF-9F26-9F352F3C55E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81-48CF-9F26-9F352F3C55E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581-48CF-9F26-9F352F3C55E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581-48CF-9F26-9F352F3C55E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581-48CF-9F26-9F352F3C55E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581-48CF-9F26-9F352F3C55E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581-48CF-9F26-9F352F3C55E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581-48CF-9F26-9F352F3C5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93361</c:v>
                </c:pt>
                <c:pt idx="1">
                  <c:v>15554</c:v>
                </c:pt>
                <c:pt idx="2">
                  <c:v>77807</c:v>
                </c:pt>
                <c:pt idx="3">
                  <c:v>47154</c:v>
                </c:pt>
                <c:pt idx="4">
                  <c:v>4325</c:v>
                </c:pt>
                <c:pt idx="5">
                  <c:v>6107</c:v>
                </c:pt>
                <c:pt idx="6">
                  <c:v>1655</c:v>
                </c:pt>
                <c:pt idx="7">
                  <c:v>1486</c:v>
                </c:pt>
                <c:pt idx="8">
                  <c:v>725</c:v>
                </c:pt>
                <c:pt idx="9">
                  <c:v>750</c:v>
                </c:pt>
                <c:pt idx="10">
                  <c:v>15605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81-48CF-9F26-9F352F3C55ED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-0.1373275551407741</c:v>
                </c:pt>
                <c:pt idx="1">
                  <c:v>-0.21353086919148501</c:v>
                </c:pt>
                <c:pt idx="2">
                  <c:v>-0.1202880853854329</c:v>
                </c:pt>
                <c:pt idx="3">
                  <c:v>-6.8139599225327085E-2</c:v>
                </c:pt>
                <c:pt idx="4">
                  <c:v>-5.0493962678375359E-2</c:v>
                </c:pt>
                <c:pt idx="5">
                  <c:v>-0.12369062993255853</c:v>
                </c:pt>
                <c:pt idx="6">
                  <c:v>-0.49076923076923074</c:v>
                </c:pt>
                <c:pt idx="7">
                  <c:v>-0.33778966131907306</c:v>
                </c:pt>
                <c:pt idx="8">
                  <c:v>-0.11800486618004868</c:v>
                </c:pt>
                <c:pt idx="9">
                  <c:v>8.6956521739130377E-2</c:v>
                </c:pt>
                <c:pt idx="10">
                  <c:v>-0.1920368644506576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81-48CF-9F26-9F352F3C55E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81-48CF-9F26-9F352F3C55E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81-48CF-9F26-9F352F3C55E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81-48CF-9F26-9F352F3C55E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581-48CF-9F26-9F352F3C55E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581-48CF-9F26-9F352F3C55E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581-48CF-9F26-9F352F3C55E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581-48CF-9F26-9F352F3C55ED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0.16660061481775046</c:v>
                </c:pt>
                <c:pt idx="2">
                  <c:v>0.83339938518224954</c:v>
                </c:pt>
                <c:pt idx="3">
                  <c:v>0.50507171088570169</c:v>
                </c:pt>
                <c:pt idx="4">
                  <c:v>4.6325553496642066E-2</c:v>
                </c:pt>
                <c:pt idx="5">
                  <c:v>6.5412752648322109E-2</c:v>
                </c:pt>
                <c:pt idx="6">
                  <c:v>1.7726888101027197E-2</c:v>
                </c:pt>
                <c:pt idx="7">
                  <c:v>1.591671040370176E-2</c:v>
                </c:pt>
                <c:pt idx="8">
                  <c:v>7.7655552104197688E-3</c:v>
                </c:pt>
                <c:pt idx="9">
                  <c:v>8.0333329762963118E-3</c:v>
                </c:pt>
                <c:pt idx="10">
                  <c:v>0.16714688146013859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81-48CF-9F26-9F352F3C5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6B-4793-9596-4CD429E4AB9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6B-4793-9596-4CD429E4AB9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76B-4793-9596-4CD429E4AB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76B-4793-9596-4CD429E4AB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6B-4793-9596-4CD429E4AB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6B-4793-9596-4CD429E4AB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6B-4793-9596-4CD429E4AB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76B-4793-9596-4CD429E4AB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79767</c:v>
                </c:pt>
                <c:pt idx="1">
                  <c:v>13440</c:v>
                </c:pt>
                <c:pt idx="2">
                  <c:v>66327</c:v>
                </c:pt>
                <c:pt idx="3">
                  <c:v>40826</c:v>
                </c:pt>
                <c:pt idx="4">
                  <c:v>3532</c:v>
                </c:pt>
                <c:pt idx="5">
                  <c:v>5381</c:v>
                </c:pt>
                <c:pt idx="6">
                  <c:v>1385</c:v>
                </c:pt>
                <c:pt idx="7">
                  <c:v>1179</c:v>
                </c:pt>
                <c:pt idx="8">
                  <c:v>688</c:v>
                </c:pt>
                <c:pt idx="9">
                  <c:v>683</c:v>
                </c:pt>
                <c:pt idx="10">
                  <c:v>12653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6B-4793-9596-4CD429E4AB9E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-0.16263030264856859</c:v>
                </c:pt>
                <c:pt idx="1">
                  <c:v>-0.24239007891770015</c:v>
                </c:pt>
                <c:pt idx="2">
                  <c:v>-0.1443775074497865</c:v>
                </c:pt>
                <c:pt idx="3">
                  <c:v>-8.6400966724103245E-2</c:v>
                </c:pt>
                <c:pt idx="4">
                  <c:v>-0.10355329949238579</c:v>
                </c:pt>
                <c:pt idx="5">
                  <c:v>-0.15552416823603266</c:v>
                </c:pt>
                <c:pt idx="6">
                  <c:v>-0.53663432586149207</c:v>
                </c:pt>
                <c:pt idx="7">
                  <c:v>-0.4229074889867841</c:v>
                </c:pt>
                <c:pt idx="8">
                  <c:v>-0.10299869621903524</c:v>
                </c:pt>
                <c:pt idx="9">
                  <c:v>7.2213500784929385E-2</c:v>
                </c:pt>
                <c:pt idx="10">
                  <c:v>-0.21331758269087286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6B-4793-9596-4CD429E4AB9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76B-4793-9596-4CD429E4AB9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76B-4793-9596-4CD429E4AB9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76B-4793-9596-4CD429E4AB9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76B-4793-9596-4CD429E4AB9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76B-4793-9596-4CD429E4AB9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76B-4793-9596-4CD429E4AB9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76B-4793-9596-4CD429E4AB9E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0.16849072924893754</c:v>
                </c:pt>
                <c:pt idx="2">
                  <c:v>0.83150927075106251</c:v>
                </c:pt>
                <c:pt idx="3">
                  <c:v>0.51181566311883364</c:v>
                </c:pt>
                <c:pt idx="4">
                  <c:v>4.4278962478217811E-2</c:v>
                </c:pt>
                <c:pt idx="5">
                  <c:v>6.7458974262539648E-2</c:v>
                </c:pt>
                <c:pt idx="6">
                  <c:v>1.7363069941203756E-2</c:v>
                </c:pt>
                <c:pt idx="7">
                  <c:v>1.4780548347060815E-2</c:v>
                </c:pt>
                <c:pt idx="8">
                  <c:v>8.6251206639337066E-3</c:v>
                </c:pt>
                <c:pt idx="9">
                  <c:v>8.562438100969072E-3</c:v>
                </c:pt>
                <c:pt idx="10">
                  <c:v>0.15862449383830407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6B-4793-9596-4CD429E4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CB-4C05-8033-82BBB18344C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CB-4C05-8033-82BBB18344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ECB-4C05-8033-82BBB18344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CB-4C05-8033-82BBB18344C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ECB-4C05-8033-82BBB18344C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ECB-4C05-8033-82BBB18344C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ECB-4C05-8033-82BBB18344C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ECB-4C05-8033-82BBB18344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13594</c:v>
                </c:pt>
                <c:pt idx="1">
                  <c:v>2114</c:v>
                </c:pt>
                <c:pt idx="2">
                  <c:v>11480</c:v>
                </c:pt>
                <c:pt idx="3">
                  <c:v>6328</c:v>
                </c:pt>
                <c:pt idx="4">
                  <c:v>793</c:v>
                </c:pt>
                <c:pt idx="5">
                  <c:v>726</c:v>
                </c:pt>
                <c:pt idx="6">
                  <c:v>270</c:v>
                </c:pt>
                <c:pt idx="7">
                  <c:v>307</c:v>
                </c:pt>
                <c:pt idx="8">
                  <c:v>37</c:v>
                </c:pt>
                <c:pt idx="9">
                  <c:v>67</c:v>
                </c:pt>
                <c:pt idx="10">
                  <c:v>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CB-4C05-8033-82BBB18344CA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4.8596112311015016E-2</c:v>
                </c:pt>
                <c:pt idx="1">
                  <c:v>3.7800687285223455E-2</c:v>
                </c:pt>
                <c:pt idx="2">
                  <c:v>5.0608584240871224E-2</c:v>
                </c:pt>
                <c:pt idx="3">
                  <c:v>6.9822485207100549E-2</c:v>
                </c:pt>
                <c:pt idx="4">
                  <c:v>0.2894308943089432</c:v>
                </c:pt>
                <c:pt idx="5">
                  <c:v>0.21608040201005019</c:v>
                </c:pt>
                <c:pt idx="6">
                  <c:v>3.4482758620689724E-2</c:v>
                </c:pt>
                <c:pt idx="7">
                  <c:v>0.52736318407960203</c:v>
                </c:pt>
                <c:pt idx="8">
                  <c:v>-0.32727272727272727</c:v>
                </c:pt>
                <c:pt idx="9">
                  <c:v>0.26415094339622636</c:v>
                </c:pt>
                <c:pt idx="10">
                  <c:v>-8.6068111455108398E-2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CB-4C05-8033-82BBB18344C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CB-4C05-8033-82BBB18344C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ECB-4C05-8033-82BBB18344C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CB-4C05-8033-82BBB18344C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ECB-4C05-8033-82BBB18344C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ECB-4C05-8033-82BBB18344C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ECB-4C05-8033-82BBB18344C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ECB-4C05-8033-82BBB18344CA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0.15550978372811536</c:v>
                </c:pt>
                <c:pt idx="2">
                  <c:v>0.8444902162718847</c:v>
                </c:pt>
                <c:pt idx="3">
                  <c:v>0.46549948506694128</c:v>
                </c:pt>
                <c:pt idx="4">
                  <c:v>5.8334559364425484E-2</c:v>
                </c:pt>
                <c:pt idx="5">
                  <c:v>5.3405914373988526E-2</c:v>
                </c:pt>
                <c:pt idx="6">
                  <c:v>1.9861703692805651E-2</c:v>
                </c:pt>
                <c:pt idx="7">
                  <c:v>2.2583492717375312E-2</c:v>
                </c:pt>
                <c:pt idx="8">
                  <c:v>2.7217890245696632E-3</c:v>
                </c:pt>
                <c:pt idx="9">
                  <c:v>4.9286449904369575E-3</c:v>
                </c:pt>
                <c:pt idx="10">
                  <c:v>0.21715462704134178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CB-4C05-8033-82BBB183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49-459F-AFCB-C8FAB7FF675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49-459F-AFCB-C8FAB7FF675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49-459F-AFCB-C8FAB7FF675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49-459F-AFCB-C8FAB7FF675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749-459F-AFCB-C8FAB7FF675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749-459F-AFCB-C8FAB7FF675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749-459F-AFCB-C8FAB7FF675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749-459F-AFCB-C8FAB7FF6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22921</c:v>
                </c:pt>
                <c:pt idx="1">
                  <c:v>4951</c:v>
                </c:pt>
                <c:pt idx="2">
                  <c:v>17970</c:v>
                </c:pt>
                <c:pt idx="3">
                  <c:v>11840</c:v>
                </c:pt>
                <c:pt idx="4">
                  <c:v>529</c:v>
                </c:pt>
                <c:pt idx="5">
                  <c:v>1322</c:v>
                </c:pt>
                <c:pt idx="6">
                  <c:v>347</c:v>
                </c:pt>
                <c:pt idx="7">
                  <c:v>225</c:v>
                </c:pt>
                <c:pt idx="8">
                  <c:v>142</c:v>
                </c:pt>
                <c:pt idx="9">
                  <c:v>126</c:v>
                </c:pt>
                <c:pt idx="10">
                  <c:v>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49-459F-AFCB-C8FAB7FF675C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-0.12166615573267936</c:v>
                </c:pt>
                <c:pt idx="1">
                  <c:v>-0.26510316164464898</c:v>
                </c:pt>
                <c:pt idx="2">
                  <c:v>-7.1749573841624059E-2</c:v>
                </c:pt>
                <c:pt idx="3">
                  <c:v>-3.4336514150558717E-2</c:v>
                </c:pt>
                <c:pt idx="4">
                  <c:v>-0.28319783197831983</c:v>
                </c:pt>
                <c:pt idx="5">
                  <c:v>-0.2700165654334622</c:v>
                </c:pt>
                <c:pt idx="6">
                  <c:v>-0.43485342019543971</c:v>
                </c:pt>
                <c:pt idx="7">
                  <c:v>-0.44444444444444442</c:v>
                </c:pt>
                <c:pt idx="8">
                  <c:v>6.1</c:v>
                </c:pt>
                <c:pt idx="9">
                  <c:v>2.8181818181818183</c:v>
                </c:pt>
                <c:pt idx="10">
                  <c:v>-1.0928961748633892E-2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49-459F-AFCB-C8FAB7FF675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49-459F-AFCB-C8FAB7FF675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749-459F-AFCB-C8FAB7FF675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749-459F-AFCB-C8FAB7FF675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749-459F-AFCB-C8FAB7FF675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749-459F-AFCB-C8FAB7FF675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749-459F-AFCB-C8FAB7FF675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749-459F-AFCB-C8FAB7FF675C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0.21600279219929322</c:v>
                </c:pt>
                <c:pt idx="2">
                  <c:v>0.78399720780070681</c:v>
                </c:pt>
                <c:pt idx="3">
                  <c:v>0.51655686924654243</c:v>
                </c:pt>
                <c:pt idx="4">
                  <c:v>2.3079272283059202E-2</c:v>
                </c:pt>
                <c:pt idx="5">
                  <c:v>5.7676366650669691E-2</c:v>
                </c:pt>
                <c:pt idx="6">
                  <c:v>1.5138955542951879E-2</c:v>
                </c:pt>
                <c:pt idx="7">
                  <c:v>9.8163256402425715E-3</c:v>
                </c:pt>
                <c:pt idx="8">
                  <c:v>6.1951921818419794E-3</c:v>
                </c:pt>
                <c:pt idx="9">
                  <c:v>5.4971423585358408E-3</c:v>
                </c:pt>
                <c:pt idx="10">
                  <c:v>0.15003708389686313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749-459F-AFCB-C8FAB7FF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68-450A-B5EC-8828D4A640B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68-450A-B5EC-8828D4A640B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568-450A-B5EC-8828D4A640B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568-450A-B5EC-8828D4A640B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568-450A-B5EC-8828D4A640B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568-450A-B5EC-8828D4A64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568-450A-B5EC-8828D4A640B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568-450A-B5EC-8828D4A640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108629</c:v>
                </c:pt>
                <c:pt idx="1">
                  <c:v>17733</c:v>
                </c:pt>
                <c:pt idx="2">
                  <c:v>9851</c:v>
                </c:pt>
                <c:pt idx="3">
                  <c:v>7882</c:v>
                </c:pt>
                <c:pt idx="4">
                  <c:v>90896</c:v>
                </c:pt>
                <c:pt idx="5">
                  <c:v>54161</c:v>
                </c:pt>
                <c:pt idx="6">
                  <c:v>5078</c:v>
                </c:pt>
                <c:pt idx="7">
                  <c:v>7208</c:v>
                </c:pt>
                <c:pt idx="8">
                  <c:v>2022</c:v>
                </c:pt>
                <c:pt idx="9">
                  <c:v>1741</c:v>
                </c:pt>
                <c:pt idx="10">
                  <c:v>865</c:v>
                </c:pt>
                <c:pt idx="11">
                  <c:v>883</c:v>
                </c:pt>
                <c:pt idx="12">
                  <c:v>18938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68-450A-B5EC-8828D4A640BD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-0.12117436714749164</c:v>
                </c:pt>
                <c:pt idx="1">
                  <c:v>-0.18296166605234054</c:v>
                </c:pt>
                <c:pt idx="2">
                  <c:v>0.38609821302940772</c:v>
                </c:pt>
                <c:pt idx="3">
                  <c:v>-0.4600260327464547</c:v>
                </c:pt>
                <c:pt idx="4">
                  <c:v>-0.1080144843625801</c:v>
                </c:pt>
                <c:pt idx="5">
                  <c:v>-6.3152978620355626E-2</c:v>
                </c:pt>
                <c:pt idx="6">
                  <c:v>-5.1550242809114688E-2</c:v>
                </c:pt>
                <c:pt idx="7">
                  <c:v>-0.10592904986355745</c:v>
                </c:pt>
                <c:pt idx="8">
                  <c:v>-0.47859721505930897</c:v>
                </c:pt>
                <c:pt idx="9">
                  <c:v>-0.3730644580482535</c:v>
                </c:pt>
                <c:pt idx="10">
                  <c:v>-9.3291404612159345E-2</c:v>
                </c:pt>
                <c:pt idx="11">
                  <c:v>6.3855421686747071E-2</c:v>
                </c:pt>
                <c:pt idx="12">
                  <c:v>-0.14831804281345562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68-450A-B5EC-8828D4A640B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68-450A-B5EC-8828D4A640B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568-450A-B5EC-8828D4A640B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568-450A-B5EC-8828D4A640B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568-450A-B5EC-8828D4A640B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568-450A-B5EC-8828D4A640B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568-450A-B5EC-8828D4A640B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568-450A-B5EC-8828D4A640BD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0.16324370103747618</c:v>
                </c:pt>
                <c:pt idx="2">
                  <c:v>9.0684807924219138E-2</c:v>
                </c:pt>
                <c:pt idx="3">
                  <c:v>7.2558893113257056E-2</c:v>
                </c:pt>
                <c:pt idx="4">
                  <c:v>0.83675629896252379</c:v>
                </c:pt>
                <c:pt idx="5">
                  <c:v>0.49858693350762689</c:v>
                </c:pt>
                <c:pt idx="6">
                  <c:v>4.6746264809581238E-2</c:v>
                </c:pt>
                <c:pt idx="7">
                  <c:v>6.6354288449677348E-2</c:v>
                </c:pt>
                <c:pt idx="8">
                  <c:v>1.8613813990739123E-2</c:v>
                </c:pt>
                <c:pt idx="9">
                  <c:v>1.6027027773430666E-2</c:v>
                </c:pt>
                <c:pt idx="10">
                  <c:v>7.9628828397573393E-3</c:v>
                </c:pt>
                <c:pt idx="11">
                  <c:v>8.1285844479835039E-3</c:v>
                </c:pt>
                <c:pt idx="12">
                  <c:v>0.17433650314372773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568-450A-B5EC-8828D4A6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2A-4029-8445-B4F57BA06A72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029-8445-B4F57BA06A72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2A-4029-8445-B4F57BA06A7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8">
                  <c:v>107287</c:v>
                </c:pt>
                <c:pt idx="9">
                  <c:v>119104</c:v>
                </c:pt>
                <c:pt idx="10">
                  <c:v>94188</c:v>
                </c:pt>
                <c:pt idx="11">
                  <c:v>108317</c:v>
                </c:pt>
                <c:pt idx="12">
                  <c:v>1411233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029-8445-B4F57BA06A72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2A-4029-8445-B4F57BA06A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2A-4029-8445-B4F57BA06A7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101107</c:v>
                </c:pt>
                <c:pt idx="1">
                  <c:v>95610</c:v>
                </c:pt>
                <c:pt idx="2">
                  <c:v>104769</c:v>
                </c:pt>
                <c:pt idx="3">
                  <c:v>102887</c:v>
                </c:pt>
                <c:pt idx="4">
                  <c:v>101917</c:v>
                </c:pt>
                <c:pt idx="12">
                  <c:v>506290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2A-4029-8445-B4F57BA0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2A-4029-8445-B4F57BA06A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95884</c:v>
                      </c:pt>
                      <c:pt idx="1">
                        <c:v>101150</c:v>
                      </c:pt>
                      <c:pt idx="2">
                        <c:v>109311</c:v>
                      </c:pt>
                      <c:pt idx="3">
                        <c:v>113016</c:v>
                      </c:pt>
                      <c:pt idx="4">
                        <c:v>104052</c:v>
                      </c:pt>
                      <c:pt idx="5">
                        <c:v>93083</c:v>
                      </c:pt>
                      <c:pt idx="6">
                        <c:v>99960</c:v>
                      </c:pt>
                      <c:pt idx="7">
                        <c:v>136811</c:v>
                      </c:pt>
                      <c:pt idx="8">
                        <c:v>107425</c:v>
                      </c:pt>
                      <c:pt idx="9">
                        <c:v>132612</c:v>
                      </c:pt>
                      <c:pt idx="10">
                        <c:v>113773</c:v>
                      </c:pt>
                      <c:pt idx="11">
                        <c:v>108987</c:v>
                      </c:pt>
                      <c:pt idx="12">
                        <c:v>1316064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2A-4029-8445-B4F57BA06A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2A-4029-8445-B4F57BA06A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2A-4029-8445-B4F57BA06A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2A-4029-8445-B4F57BA06A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2A-4029-8445-B4F57BA06A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2A-4029-8445-B4F57BA06A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2A-4029-8445-B4F57BA06A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2A-4029-8445-B4F57BA06A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2A-4029-8445-B4F57BA06A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2A-4029-8445-B4F57BA06A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2A-4029-8445-B4F57BA06A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2A-4029-8445-B4F57BA06A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2A-4029-8445-B4F57BA06A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2A-4029-8445-B4F57BA06A72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-0.12202259484712441</c:v>
                </c:pt>
                <c:pt idx="1">
                  <c:v>-0.17164838592296094</c:v>
                </c:pt>
                <c:pt idx="2">
                  <c:v>-7.0718986713026233E-2</c:v>
                </c:pt>
                <c:pt idx="3">
                  <c:v>-0.20337119540390081</c:v>
                </c:pt>
                <c:pt idx="4">
                  <c:v>-0.12052569811190506</c:v>
                </c:pt>
                <c:pt idx="12">
                  <c:v>-0.13948942824121291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2A-4029-8445-B4F57BA0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87-4B76-BE87-5D76B061D083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1745</c:v>
                </c:pt>
                <c:pt idx="1">
                  <c:v>1341</c:v>
                </c:pt>
                <c:pt idx="2">
                  <c:v>2524</c:v>
                </c:pt>
                <c:pt idx="3">
                  <c:v>2784</c:v>
                </c:pt>
                <c:pt idx="4">
                  <c:v>4403</c:v>
                </c:pt>
                <c:pt idx="5">
                  <c:v>3266</c:v>
                </c:pt>
                <c:pt idx="6">
                  <c:v>3427</c:v>
                </c:pt>
                <c:pt idx="7">
                  <c:v>4116</c:v>
                </c:pt>
                <c:pt idx="8">
                  <c:v>3544</c:v>
                </c:pt>
                <c:pt idx="9">
                  <c:v>2418</c:v>
                </c:pt>
                <c:pt idx="10">
                  <c:v>1863</c:v>
                </c:pt>
                <c:pt idx="11">
                  <c:v>2277</c:v>
                </c:pt>
                <c:pt idx="12">
                  <c:v>33708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7-4B76-BE87-5D76B061D083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7-4B76-BE87-5D76B061D08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1965</c:v>
                </c:pt>
                <c:pt idx="1">
                  <c:v>1818</c:v>
                </c:pt>
                <c:pt idx="2">
                  <c:v>2053</c:v>
                </c:pt>
                <c:pt idx="3">
                  <c:v>3507</c:v>
                </c:pt>
                <c:pt idx="4">
                  <c:v>3823</c:v>
                </c:pt>
                <c:pt idx="5">
                  <c:v>3387</c:v>
                </c:pt>
                <c:pt idx="6">
                  <c:v>3868</c:v>
                </c:pt>
                <c:pt idx="7">
                  <c:v>3748</c:v>
                </c:pt>
                <c:pt idx="8">
                  <c:v>2909</c:v>
                </c:pt>
                <c:pt idx="9">
                  <c:v>1963</c:v>
                </c:pt>
                <c:pt idx="10">
                  <c:v>1325</c:v>
                </c:pt>
                <c:pt idx="11">
                  <c:v>1270</c:v>
                </c:pt>
                <c:pt idx="12">
                  <c:v>31636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7-4B76-BE87-5D76B061D083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87-4B76-BE87-5D76B061D0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87-4B76-BE87-5D76B061D08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1029</c:v>
                </c:pt>
                <c:pt idx="1">
                  <c:v>857</c:v>
                </c:pt>
                <c:pt idx="2">
                  <c:v>1348</c:v>
                </c:pt>
                <c:pt idx="3">
                  <c:v>1787</c:v>
                </c:pt>
                <c:pt idx="4">
                  <c:v>1678</c:v>
                </c:pt>
                <c:pt idx="12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7-4B76-BE87-5D76B061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87-4B76-BE87-5D76B061D0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1030</c:v>
                      </c:pt>
                      <c:pt idx="1">
                        <c:v>1304</c:v>
                      </c:pt>
                      <c:pt idx="2">
                        <c:v>1397</c:v>
                      </c:pt>
                      <c:pt idx="3">
                        <c:v>2348</c:v>
                      </c:pt>
                      <c:pt idx="4">
                        <c:v>2517</c:v>
                      </c:pt>
                      <c:pt idx="5">
                        <c:v>3049</c:v>
                      </c:pt>
                      <c:pt idx="6">
                        <c:v>3973</c:v>
                      </c:pt>
                      <c:pt idx="7">
                        <c:v>4704</c:v>
                      </c:pt>
                      <c:pt idx="8">
                        <c:v>3932</c:v>
                      </c:pt>
                      <c:pt idx="9">
                        <c:v>2904</c:v>
                      </c:pt>
                      <c:pt idx="10">
                        <c:v>2830</c:v>
                      </c:pt>
                      <c:pt idx="11">
                        <c:v>2283</c:v>
                      </c:pt>
                      <c:pt idx="12">
                        <c:v>32271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87-4B76-BE87-5D76B061D0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87-4B76-BE87-5D76B061D0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87-4B76-BE87-5D76B061D0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87-4B76-BE87-5D76B061D0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87-4B76-BE87-5D76B061D0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87-4B76-BE87-5D76B061D0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87-4B76-BE87-5D76B061D0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87-4B76-BE87-5D76B061D0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87-4B76-BE87-5D76B061D0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87-4B76-BE87-5D76B061D0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87-4B76-BE87-5D76B061D0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87-4B76-BE87-5D76B061D0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87-4B76-BE87-5D76B061D0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87-4B76-BE87-5D76B061D083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-0.47633587786259546</c:v>
                </c:pt>
                <c:pt idx="1">
                  <c:v>-0.52860286028602865</c:v>
                </c:pt>
                <c:pt idx="2">
                  <c:v>-0.34339990258158792</c:v>
                </c:pt>
                <c:pt idx="3">
                  <c:v>-0.49044767607641859</c:v>
                </c:pt>
                <c:pt idx="4">
                  <c:v>-0.56107768767983257</c:v>
                </c:pt>
                <c:pt idx="12">
                  <c:v>-0.49118942731277537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87-4B76-BE87-5D76B061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73-467F-AA4B-A73F6502521F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13404</c:v>
                </c:pt>
                <c:pt idx="1">
                  <c:v>9013</c:v>
                </c:pt>
                <c:pt idx="2">
                  <c:v>13346</c:v>
                </c:pt>
                <c:pt idx="3">
                  <c:v>15353</c:v>
                </c:pt>
                <c:pt idx="4">
                  <c:v>21013</c:v>
                </c:pt>
                <c:pt idx="5">
                  <c:v>20012</c:v>
                </c:pt>
                <c:pt idx="6">
                  <c:v>25644</c:v>
                </c:pt>
                <c:pt idx="7">
                  <c:v>30588</c:v>
                </c:pt>
                <c:pt idx="8">
                  <c:v>21808</c:v>
                </c:pt>
                <c:pt idx="9">
                  <c:v>14338</c:v>
                </c:pt>
                <c:pt idx="10">
                  <c:v>9819</c:v>
                </c:pt>
                <c:pt idx="11">
                  <c:v>13481</c:v>
                </c:pt>
                <c:pt idx="12">
                  <c:v>207819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3-467F-AA4B-A73F6502521F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73-467F-AA4B-A73F650252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13521</c:v>
                </c:pt>
                <c:pt idx="1">
                  <c:v>12069</c:v>
                </c:pt>
                <c:pt idx="2">
                  <c:v>12702</c:v>
                </c:pt>
                <c:pt idx="3">
                  <c:v>18439</c:v>
                </c:pt>
                <c:pt idx="4">
                  <c:v>18035</c:v>
                </c:pt>
                <c:pt idx="5">
                  <c:v>23498</c:v>
                </c:pt>
                <c:pt idx="6">
                  <c:v>26879</c:v>
                </c:pt>
                <c:pt idx="7">
                  <c:v>29442</c:v>
                </c:pt>
                <c:pt idx="8">
                  <c:v>23556</c:v>
                </c:pt>
                <c:pt idx="9">
                  <c:v>15693</c:v>
                </c:pt>
                <c:pt idx="10">
                  <c:v>10326</c:v>
                </c:pt>
                <c:pt idx="11">
                  <c:v>12024</c:v>
                </c:pt>
                <c:pt idx="12">
                  <c:v>216184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73-467F-AA4B-A73F6502521F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73-467F-AA4B-A73F650252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73-467F-AA4B-A73F650252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14293</c:v>
                </c:pt>
                <c:pt idx="1">
                  <c:v>11956</c:v>
                </c:pt>
                <c:pt idx="2">
                  <c:v>13749</c:v>
                </c:pt>
                <c:pt idx="3">
                  <c:v>18132</c:v>
                </c:pt>
                <c:pt idx="4">
                  <c:v>19095</c:v>
                </c:pt>
                <c:pt idx="12">
                  <c:v>77225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73-467F-AA4B-A73F6502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73-467F-AA4B-A73F650252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11560</c:v>
                      </c:pt>
                      <c:pt idx="1">
                        <c:v>8808</c:v>
                      </c:pt>
                      <c:pt idx="2">
                        <c:v>9074</c:v>
                      </c:pt>
                      <c:pt idx="3">
                        <c:v>14486</c:v>
                      </c:pt>
                      <c:pt idx="4">
                        <c:v>14287</c:v>
                      </c:pt>
                      <c:pt idx="5">
                        <c:v>14239</c:v>
                      </c:pt>
                      <c:pt idx="6">
                        <c:v>19252</c:v>
                      </c:pt>
                      <c:pt idx="7">
                        <c:v>31594</c:v>
                      </c:pt>
                      <c:pt idx="8">
                        <c:v>22910</c:v>
                      </c:pt>
                      <c:pt idx="9">
                        <c:v>24745</c:v>
                      </c:pt>
                      <c:pt idx="10">
                        <c:v>28104</c:v>
                      </c:pt>
                      <c:pt idx="11">
                        <c:v>21520</c:v>
                      </c:pt>
                      <c:pt idx="12">
                        <c:v>220579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73-467F-AA4B-A73F650252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73-467F-AA4B-A73F650252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73-467F-AA4B-A73F650252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73-467F-AA4B-A73F650252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73-467F-AA4B-A73F650252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73-467F-AA4B-A73F650252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73-467F-AA4B-A73F650252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73-467F-AA4B-A73F650252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73-467F-AA4B-A73F650252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73-467F-AA4B-A73F650252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73-467F-AA4B-A73F650252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73-467F-AA4B-A73F650252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73-467F-AA4B-A73F650252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73-467F-AA4B-A73F6502521F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5.7096368611789128E-2</c:v>
                </c:pt>
                <c:pt idx="1">
                  <c:v>-9.3628303919132128E-3</c:v>
                </c:pt>
                <c:pt idx="2">
                  <c:v>8.2427964100141748E-2</c:v>
                </c:pt>
                <c:pt idx="3">
                  <c:v>-1.6649492922609643E-2</c:v>
                </c:pt>
                <c:pt idx="4">
                  <c:v>5.8774604934848984E-2</c:v>
                </c:pt>
                <c:pt idx="12">
                  <c:v>3.2889281224085742E-2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73-467F-AA4B-A73F6502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8-47F8-9E53-45546F99671B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11099</c:v>
                </c:pt>
                <c:pt idx="1">
                  <c:v>6226</c:v>
                </c:pt>
                <c:pt idx="2">
                  <c:v>10522</c:v>
                </c:pt>
                <c:pt idx="3">
                  <c:v>12181</c:v>
                </c:pt>
                <c:pt idx="4">
                  <c:v>16997</c:v>
                </c:pt>
                <c:pt idx="5">
                  <c:v>14806</c:v>
                </c:pt>
                <c:pt idx="6">
                  <c:v>16922</c:v>
                </c:pt>
                <c:pt idx="7">
                  <c:v>18481</c:v>
                </c:pt>
                <c:pt idx="8">
                  <c:v>14713</c:v>
                </c:pt>
                <c:pt idx="9">
                  <c:v>9764</c:v>
                </c:pt>
                <c:pt idx="10">
                  <c:v>7049</c:v>
                </c:pt>
                <c:pt idx="11">
                  <c:v>9980</c:v>
                </c:pt>
                <c:pt idx="12">
                  <c:v>148740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8-47F8-9E53-45546F99671B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A8-47F8-9E53-45546F9967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9590</c:v>
                </c:pt>
                <c:pt idx="1">
                  <c:v>8402</c:v>
                </c:pt>
                <c:pt idx="2">
                  <c:v>8419</c:v>
                </c:pt>
                <c:pt idx="3">
                  <c:v>12454</c:v>
                </c:pt>
                <c:pt idx="4">
                  <c:v>11154</c:v>
                </c:pt>
                <c:pt idx="5">
                  <c:v>14257</c:v>
                </c:pt>
                <c:pt idx="6">
                  <c:v>17109</c:v>
                </c:pt>
                <c:pt idx="7">
                  <c:v>18944</c:v>
                </c:pt>
                <c:pt idx="8">
                  <c:v>15331</c:v>
                </c:pt>
                <c:pt idx="9">
                  <c:v>9437</c:v>
                </c:pt>
                <c:pt idx="10">
                  <c:v>7523</c:v>
                </c:pt>
                <c:pt idx="11">
                  <c:v>7328</c:v>
                </c:pt>
                <c:pt idx="12">
                  <c:v>139948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A8-47F8-9E53-45546F99671B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A8-47F8-9E53-45546F9967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A8-47F8-9E53-45546F9967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9796</c:v>
                </c:pt>
                <c:pt idx="1">
                  <c:v>7926</c:v>
                </c:pt>
                <c:pt idx="2">
                  <c:v>9716</c:v>
                </c:pt>
                <c:pt idx="3">
                  <c:v>9930</c:v>
                </c:pt>
                <c:pt idx="4">
                  <c:v>7231</c:v>
                </c:pt>
                <c:pt idx="12">
                  <c:v>44599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8-47F8-9E53-45546F99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A8-47F8-9E53-45546F9967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6030</c:v>
                      </c:pt>
                      <c:pt idx="1">
                        <c:v>4164</c:v>
                      </c:pt>
                      <c:pt idx="2">
                        <c:v>5754</c:v>
                      </c:pt>
                      <c:pt idx="3">
                        <c:v>8238</c:v>
                      </c:pt>
                      <c:pt idx="4">
                        <c:v>8230</c:v>
                      </c:pt>
                      <c:pt idx="5">
                        <c:v>11640</c:v>
                      </c:pt>
                      <c:pt idx="6">
                        <c:v>16093</c:v>
                      </c:pt>
                      <c:pt idx="7">
                        <c:v>20033</c:v>
                      </c:pt>
                      <c:pt idx="8">
                        <c:v>17725</c:v>
                      </c:pt>
                      <c:pt idx="9">
                        <c:v>13863</c:v>
                      </c:pt>
                      <c:pt idx="10">
                        <c:v>17150</c:v>
                      </c:pt>
                      <c:pt idx="11">
                        <c:v>16155</c:v>
                      </c:pt>
                      <c:pt idx="12">
                        <c:v>145075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A8-47F8-9E53-45546F9967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A8-47F8-9E53-45546F9967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A8-47F8-9E53-45546F9967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A8-47F8-9E53-45546F9967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A8-47F8-9E53-45546F9967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A8-47F8-9E53-45546F9967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A8-47F8-9E53-45546F9967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A8-47F8-9E53-45546F9967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A8-47F8-9E53-45546F9967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A8-47F8-9E53-45546F9967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A8-47F8-9E53-45546F9967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A8-47F8-9E53-45546F9967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A8-47F8-9E53-45546F9967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A8-47F8-9E53-45546F99671B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2.1480709071949988E-2</c:v>
                </c:pt>
                <c:pt idx="1">
                  <c:v>-5.6653177814805944E-2</c:v>
                </c:pt>
                <c:pt idx="2">
                  <c:v>0.15405630122342329</c:v>
                </c:pt>
                <c:pt idx="3">
                  <c:v>-0.20266581018146779</c:v>
                </c:pt>
                <c:pt idx="4">
                  <c:v>-0.35171239017392864</c:v>
                </c:pt>
                <c:pt idx="12">
                  <c:v>-0.1083588236470141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A8-47F8-9E53-45546F99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6D-41A7-BE83-2EA49FFDC955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2305</c:v>
                </c:pt>
                <c:pt idx="1">
                  <c:v>2787</c:v>
                </c:pt>
                <c:pt idx="2">
                  <c:v>2824</c:v>
                </c:pt>
                <c:pt idx="3">
                  <c:v>3172</c:v>
                </c:pt>
                <c:pt idx="4">
                  <c:v>4016</c:v>
                </c:pt>
                <c:pt idx="5">
                  <c:v>5206</c:v>
                </c:pt>
                <c:pt idx="6">
                  <c:v>8722</c:v>
                </c:pt>
                <c:pt idx="7">
                  <c:v>12107</c:v>
                </c:pt>
                <c:pt idx="8">
                  <c:v>7095</c:v>
                </c:pt>
                <c:pt idx="9">
                  <c:v>4574</c:v>
                </c:pt>
                <c:pt idx="10">
                  <c:v>2770</c:v>
                </c:pt>
                <c:pt idx="11">
                  <c:v>3501</c:v>
                </c:pt>
                <c:pt idx="12">
                  <c:v>59079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D-41A7-BE83-2EA49FFDC955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6D-41A7-BE83-2EA49FFDC95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3931</c:v>
                </c:pt>
                <c:pt idx="1">
                  <c:v>3667</c:v>
                </c:pt>
                <c:pt idx="2">
                  <c:v>4283</c:v>
                </c:pt>
                <c:pt idx="3">
                  <c:v>5985</c:v>
                </c:pt>
                <c:pt idx="4">
                  <c:v>6881</c:v>
                </c:pt>
                <c:pt idx="5">
                  <c:v>9241</c:v>
                </c:pt>
                <c:pt idx="6">
                  <c:v>9770</c:v>
                </c:pt>
                <c:pt idx="7">
                  <c:v>10498</c:v>
                </c:pt>
                <c:pt idx="8">
                  <c:v>8225</c:v>
                </c:pt>
                <c:pt idx="9">
                  <c:v>6256</c:v>
                </c:pt>
                <c:pt idx="10">
                  <c:v>2803</c:v>
                </c:pt>
                <c:pt idx="11">
                  <c:v>4696</c:v>
                </c:pt>
                <c:pt idx="12">
                  <c:v>76236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6D-41A7-BE83-2EA49FFDC955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6D-41A7-BE83-2EA49FFDC9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6D-41A7-BE83-2EA49FFDC95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4497</c:v>
                </c:pt>
                <c:pt idx="1">
                  <c:v>4030</c:v>
                </c:pt>
                <c:pt idx="2">
                  <c:v>4033</c:v>
                </c:pt>
                <c:pt idx="3">
                  <c:v>8202</c:v>
                </c:pt>
                <c:pt idx="4">
                  <c:v>11864</c:v>
                </c:pt>
                <c:pt idx="12">
                  <c:v>32626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6D-41A7-BE83-2EA49FFD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6D-41A7-BE83-2EA49FFDC9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5530</c:v>
                      </c:pt>
                      <c:pt idx="1">
                        <c:v>4644</c:v>
                      </c:pt>
                      <c:pt idx="2">
                        <c:v>3320</c:v>
                      </c:pt>
                      <c:pt idx="3">
                        <c:v>6248</c:v>
                      </c:pt>
                      <c:pt idx="4">
                        <c:v>6057</c:v>
                      </c:pt>
                      <c:pt idx="5">
                        <c:v>2599</c:v>
                      </c:pt>
                      <c:pt idx="6">
                        <c:v>3159</c:v>
                      </c:pt>
                      <c:pt idx="7">
                        <c:v>11561</c:v>
                      </c:pt>
                      <c:pt idx="8">
                        <c:v>5185</c:v>
                      </c:pt>
                      <c:pt idx="9">
                        <c:v>10882</c:v>
                      </c:pt>
                      <c:pt idx="10">
                        <c:v>10954</c:v>
                      </c:pt>
                      <c:pt idx="11">
                        <c:v>5365</c:v>
                      </c:pt>
                      <c:pt idx="12">
                        <c:v>75504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6D-41A7-BE83-2EA49FFDC9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6D-41A7-BE83-2EA49FFDC9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6D-41A7-BE83-2EA49FFDC9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6D-41A7-BE83-2EA49FFDC9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6D-41A7-BE83-2EA49FFDC9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6D-41A7-BE83-2EA49FFDC9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6D-41A7-BE83-2EA49FFDC9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6D-41A7-BE83-2EA49FFDC9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6D-41A7-BE83-2EA49FFDC9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6D-41A7-BE83-2EA49FFDC9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6D-41A7-BE83-2EA49FFDC9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6D-41A7-BE83-2EA49FFDC9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6D-41A7-BE83-2EA49FFDC9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6D-41A7-BE83-2EA49FFDC955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0.14398371915543118</c:v>
                </c:pt>
                <c:pt idx="1">
                  <c:v>9.8991000818107411E-2</c:v>
                </c:pt>
                <c:pt idx="2">
                  <c:v>-5.8370301190754148E-2</c:v>
                </c:pt>
                <c:pt idx="3">
                  <c:v>0.37042606516290721</c:v>
                </c:pt>
                <c:pt idx="4">
                  <c:v>0.72416799883737837</c:v>
                </c:pt>
                <c:pt idx="12">
                  <c:v>0.31838202610417432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6D-41A7-BE83-2EA49FFD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A4-4885-A15D-418A9AAAE980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101589</c:v>
                </c:pt>
                <c:pt idx="1">
                  <c:v>104182</c:v>
                </c:pt>
                <c:pt idx="2">
                  <c:v>109207</c:v>
                </c:pt>
                <c:pt idx="3">
                  <c:v>97680</c:v>
                </c:pt>
                <c:pt idx="4">
                  <c:v>96985</c:v>
                </c:pt>
                <c:pt idx="5">
                  <c:v>104917</c:v>
                </c:pt>
                <c:pt idx="6">
                  <c:v>112867</c:v>
                </c:pt>
                <c:pt idx="7">
                  <c:v>119672</c:v>
                </c:pt>
                <c:pt idx="8">
                  <c:v>102423</c:v>
                </c:pt>
                <c:pt idx="9">
                  <c:v>111741</c:v>
                </c:pt>
                <c:pt idx="10">
                  <c:v>99856</c:v>
                </c:pt>
                <c:pt idx="11">
                  <c:v>84356</c:v>
                </c:pt>
                <c:pt idx="12">
                  <c:v>1245475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4-4885-A15D-418A9AAAE980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A4-4885-A15D-418A9AAAE98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101638</c:v>
                </c:pt>
                <c:pt idx="1">
                  <c:v>103353</c:v>
                </c:pt>
                <c:pt idx="2">
                  <c:v>100040</c:v>
                </c:pt>
                <c:pt idx="3">
                  <c:v>110714</c:v>
                </c:pt>
                <c:pt idx="4">
                  <c:v>97849</c:v>
                </c:pt>
                <c:pt idx="5">
                  <c:v>97613</c:v>
                </c:pt>
                <c:pt idx="6">
                  <c:v>106674</c:v>
                </c:pt>
                <c:pt idx="7">
                  <c:v>109871</c:v>
                </c:pt>
                <c:pt idx="8">
                  <c:v>83731</c:v>
                </c:pt>
                <c:pt idx="9">
                  <c:v>103411</c:v>
                </c:pt>
                <c:pt idx="10">
                  <c:v>83862</c:v>
                </c:pt>
                <c:pt idx="11">
                  <c:v>96293</c:v>
                </c:pt>
                <c:pt idx="12">
                  <c:v>1195049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A4-4885-A15D-418A9AAAE980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A4-4885-A15D-418A9AAAE9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A4-4885-A15D-418A9AAAE98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86814</c:v>
                </c:pt>
                <c:pt idx="1">
                  <c:v>83654</c:v>
                </c:pt>
                <c:pt idx="2">
                  <c:v>91020</c:v>
                </c:pt>
                <c:pt idx="3">
                  <c:v>84755</c:v>
                </c:pt>
                <c:pt idx="4">
                  <c:v>82822</c:v>
                </c:pt>
                <c:pt idx="12">
                  <c:v>429065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A4-4885-A15D-418A9AAA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A4-4885-A15D-418A9AAAE9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84324</c:v>
                      </c:pt>
                      <c:pt idx="1">
                        <c:v>92342</c:v>
                      </c:pt>
                      <c:pt idx="2">
                        <c:v>100237</c:v>
                      </c:pt>
                      <c:pt idx="3">
                        <c:v>98530</c:v>
                      </c:pt>
                      <c:pt idx="4">
                        <c:v>89765</c:v>
                      </c:pt>
                      <c:pt idx="5">
                        <c:v>78844</c:v>
                      </c:pt>
                      <c:pt idx="6">
                        <c:v>80708</c:v>
                      </c:pt>
                      <c:pt idx="7">
                        <c:v>105217</c:v>
                      </c:pt>
                      <c:pt idx="8">
                        <c:v>84515</c:v>
                      </c:pt>
                      <c:pt idx="9">
                        <c:v>107867</c:v>
                      </c:pt>
                      <c:pt idx="10">
                        <c:v>85669</c:v>
                      </c:pt>
                      <c:pt idx="11">
                        <c:v>87467</c:v>
                      </c:pt>
                      <c:pt idx="12">
                        <c:v>1095485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A4-4885-A15D-418A9AAAE9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A4-4885-A15D-418A9AAAE9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A4-4885-A15D-418A9AAAE9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A4-4885-A15D-418A9AAAE9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A4-4885-A15D-418A9AAAE9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A4-4885-A15D-418A9AAAE9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A4-4885-A15D-418A9AAAE9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A4-4885-A15D-418A9AAAE9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A4-4885-A15D-418A9AAAE9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A4-4885-A15D-418A9AAAE9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A4-4885-A15D-418A9AAAE9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A4-4885-A15D-418A9AAAE9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A4-4885-A15D-418A9AAAE9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A4-4885-A15D-418A9AAAE980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-0.1458509612546488</c:v>
                </c:pt>
                <c:pt idx="1">
                  <c:v>-0.19059920853772994</c:v>
                </c:pt>
                <c:pt idx="2">
                  <c:v>-9.0163934426229497E-2</c:v>
                </c:pt>
                <c:pt idx="3">
                  <c:v>-0.23446899217804429</c:v>
                </c:pt>
                <c:pt idx="4">
                  <c:v>-0.15357336303896818</c:v>
                </c:pt>
                <c:pt idx="12">
                  <c:v>-0.16458330899504281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A4-4885-A15D-418A9AAA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F7-4995-B3E4-82025E41E69E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58730</c:v>
                </c:pt>
                <c:pt idx="1">
                  <c:v>57712</c:v>
                </c:pt>
                <c:pt idx="2">
                  <c:v>58698</c:v>
                </c:pt>
                <c:pt idx="3">
                  <c:v>58370</c:v>
                </c:pt>
                <c:pt idx="4">
                  <c:v>57570</c:v>
                </c:pt>
                <c:pt idx="5">
                  <c:v>70684</c:v>
                </c:pt>
                <c:pt idx="6">
                  <c:v>75808</c:v>
                </c:pt>
                <c:pt idx="7">
                  <c:v>82502</c:v>
                </c:pt>
                <c:pt idx="8">
                  <c:v>69731</c:v>
                </c:pt>
                <c:pt idx="9">
                  <c:v>68520</c:v>
                </c:pt>
                <c:pt idx="10">
                  <c:v>58789</c:v>
                </c:pt>
                <c:pt idx="11">
                  <c:v>44607</c:v>
                </c:pt>
                <c:pt idx="12">
                  <c:v>761721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7-4995-B3E4-82025E41E69E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F7-4995-B3E4-82025E41E69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52009</c:v>
                </c:pt>
                <c:pt idx="1">
                  <c:v>54889</c:v>
                </c:pt>
                <c:pt idx="2">
                  <c:v>56497</c:v>
                </c:pt>
                <c:pt idx="3">
                  <c:v>62530</c:v>
                </c:pt>
                <c:pt idx="4">
                  <c:v>57301</c:v>
                </c:pt>
                <c:pt idx="5">
                  <c:v>58884</c:v>
                </c:pt>
                <c:pt idx="6">
                  <c:v>68383</c:v>
                </c:pt>
                <c:pt idx="7">
                  <c:v>74484</c:v>
                </c:pt>
                <c:pt idx="8">
                  <c:v>55657</c:v>
                </c:pt>
                <c:pt idx="9">
                  <c:v>63890</c:v>
                </c:pt>
                <c:pt idx="10">
                  <c:v>45911</c:v>
                </c:pt>
                <c:pt idx="11">
                  <c:v>42625</c:v>
                </c:pt>
                <c:pt idx="12">
                  <c:v>693060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F7-4995-B3E4-82025E41E69E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F7-4995-B3E4-82025E41E6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F7-4995-B3E4-82025E41E69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47214</c:v>
                </c:pt>
                <c:pt idx="1">
                  <c:v>42984</c:v>
                </c:pt>
                <c:pt idx="2">
                  <c:v>53137</c:v>
                </c:pt>
                <c:pt idx="3">
                  <c:v>50051</c:v>
                </c:pt>
                <c:pt idx="4">
                  <c:v>55142</c:v>
                </c:pt>
                <c:pt idx="12">
                  <c:v>248528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F7-4995-B3E4-82025E41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F7-4995-B3E4-82025E41E6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50977</c:v>
                      </c:pt>
                      <c:pt idx="1">
                        <c:v>59365</c:v>
                      </c:pt>
                      <c:pt idx="2">
                        <c:v>52398</c:v>
                      </c:pt>
                      <c:pt idx="3">
                        <c:v>62277</c:v>
                      </c:pt>
                      <c:pt idx="4">
                        <c:v>55252</c:v>
                      </c:pt>
                      <c:pt idx="5">
                        <c:v>50592</c:v>
                      </c:pt>
                      <c:pt idx="6">
                        <c:v>46134</c:v>
                      </c:pt>
                      <c:pt idx="7">
                        <c:v>65185</c:v>
                      </c:pt>
                      <c:pt idx="8">
                        <c:v>57053</c:v>
                      </c:pt>
                      <c:pt idx="9">
                        <c:v>68927</c:v>
                      </c:pt>
                      <c:pt idx="10">
                        <c:v>51768</c:v>
                      </c:pt>
                      <c:pt idx="11">
                        <c:v>53949</c:v>
                      </c:pt>
                      <c:pt idx="12">
                        <c:v>673877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F7-4995-B3E4-82025E41E6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F7-4995-B3E4-82025E41E6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F7-4995-B3E4-82025E41E6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F7-4995-B3E4-82025E41E6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F7-4995-B3E4-82025E41E6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F7-4995-B3E4-82025E41E6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F7-4995-B3E4-82025E41E6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F7-4995-B3E4-82025E41E6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F7-4995-B3E4-82025E41E6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F7-4995-B3E4-82025E41E6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F7-4995-B3E4-82025E41E6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F7-4995-B3E4-82025E41E6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F7-4995-B3E4-82025E41E6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F7-4995-B3E4-82025E41E69E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-9.2195581533965232E-2</c:v>
                </c:pt>
                <c:pt idx="1">
                  <c:v>-0.21689227349742202</c:v>
                </c:pt>
                <c:pt idx="2">
                  <c:v>-5.9472184363771552E-2</c:v>
                </c:pt>
                <c:pt idx="3">
                  <c:v>-0.19956820726051494</c:v>
                </c:pt>
                <c:pt idx="4">
                  <c:v>-3.7678225510898611E-2</c:v>
                </c:pt>
                <c:pt idx="12">
                  <c:v>-0.1225099390592671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F7-4995-B3E4-82025E41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91-43AB-8237-8A57F6CDED06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5093</c:v>
                </c:pt>
                <c:pt idx="1">
                  <c:v>5005</c:v>
                </c:pt>
                <c:pt idx="2">
                  <c:v>7007</c:v>
                </c:pt>
                <c:pt idx="3">
                  <c:v>4485</c:v>
                </c:pt>
                <c:pt idx="4">
                  <c:v>4423</c:v>
                </c:pt>
                <c:pt idx="5">
                  <c:v>3422</c:v>
                </c:pt>
                <c:pt idx="6">
                  <c:v>3664</c:v>
                </c:pt>
                <c:pt idx="7">
                  <c:v>4368</c:v>
                </c:pt>
                <c:pt idx="8">
                  <c:v>3728</c:v>
                </c:pt>
                <c:pt idx="9">
                  <c:v>5830</c:v>
                </c:pt>
                <c:pt idx="10">
                  <c:v>7349</c:v>
                </c:pt>
                <c:pt idx="11">
                  <c:v>6382</c:v>
                </c:pt>
                <c:pt idx="12">
                  <c:v>60756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1-43AB-8237-8A57F6CDED06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91-43AB-8237-8A57F6CDED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7459</c:v>
                </c:pt>
                <c:pt idx="1">
                  <c:v>5982</c:v>
                </c:pt>
                <c:pt idx="2">
                  <c:v>5715</c:v>
                </c:pt>
                <c:pt idx="3">
                  <c:v>6702</c:v>
                </c:pt>
                <c:pt idx="4">
                  <c:v>4711</c:v>
                </c:pt>
                <c:pt idx="5">
                  <c:v>5395</c:v>
                </c:pt>
                <c:pt idx="6">
                  <c:v>3645</c:v>
                </c:pt>
                <c:pt idx="7">
                  <c:v>3395</c:v>
                </c:pt>
                <c:pt idx="8">
                  <c:v>3957</c:v>
                </c:pt>
                <c:pt idx="9">
                  <c:v>5338</c:v>
                </c:pt>
                <c:pt idx="10">
                  <c:v>6364</c:v>
                </c:pt>
                <c:pt idx="11">
                  <c:v>5797</c:v>
                </c:pt>
                <c:pt idx="12">
                  <c:v>64460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91-43AB-8237-8A57F6CDED06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91-43AB-8237-8A57F6CDED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91-43AB-8237-8A57F6CDED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4710</c:v>
                </c:pt>
                <c:pt idx="1">
                  <c:v>5391</c:v>
                </c:pt>
                <c:pt idx="2">
                  <c:v>7167</c:v>
                </c:pt>
                <c:pt idx="3">
                  <c:v>4444</c:v>
                </c:pt>
                <c:pt idx="4">
                  <c:v>2582</c:v>
                </c:pt>
                <c:pt idx="12">
                  <c:v>24294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91-43AB-8237-8A57F6CDE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91-43AB-8237-8A57F6CDED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4976</c:v>
                      </c:pt>
                      <c:pt idx="1">
                        <c:v>3796</c:v>
                      </c:pt>
                      <c:pt idx="2">
                        <c:v>7067</c:v>
                      </c:pt>
                      <c:pt idx="3">
                        <c:v>3719</c:v>
                      </c:pt>
                      <c:pt idx="4">
                        <c:v>2829</c:v>
                      </c:pt>
                      <c:pt idx="5">
                        <c:v>2320</c:v>
                      </c:pt>
                      <c:pt idx="6">
                        <c:v>3214</c:v>
                      </c:pt>
                      <c:pt idx="7">
                        <c:v>2991</c:v>
                      </c:pt>
                      <c:pt idx="8">
                        <c:v>1957</c:v>
                      </c:pt>
                      <c:pt idx="9">
                        <c:v>3075</c:v>
                      </c:pt>
                      <c:pt idx="10">
                        <c:v>5078</c:v>
                      </c:pt>
                      <c:pt idx="11">
                        <c:v>4905</c:v>
                      </c:pt>
                      <c:pt idx="12">
                        <c:v>45927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91-43AB-8237-8A57F6CDED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91-43AB-8237-8A57F6CDED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91-43AB-8237-8A57F6CDED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91-43AB-8237-8A57F6CDED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91-43AB-8237-8A57F6CDED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91-43AB-8237-8A57F6CDED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91-43AB-8237-8A57F6CDED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91-43AB-8237-8A57F6CDED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91-43AB-8237-8A57F6CDED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91-43AB-8237-8A57F6CDED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91-43AB-8237-8A57F6CDED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91-43AB-8237-8A57F6CDED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91-43AB-8237-8A57F6CDED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91-43AB-8237-8A57F6CDED06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-0.36854806274299501</c:v>
                </c:pt>
                <c:pt idx="1">
                  <c:v>-9.8796389167502552E-2</c:v>
                </c:pt>
                <c:pt idx="2">
                  <c:v>0.25406824146981632</c:v>
                </c:pt>
                <c:pt idx="3">
                  <c:v>-0.33691435392420177</c:v>
                </c:pt>
                <c:pt idx="4">
                  <c:v>-0.45192103587348753</c:v>
                </c:pt>
                <c:pt idx="12">
                  <c:v>-0.20527331610455035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91-43AB-8237-8A57F6CDE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3E-4E1B-B201-2A78988B9476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4322</c:v>
                </c:pt>
                <c:pt idx="1">
                  <c:v>6182</c:v>
                </c:pt>
                <c:pt idx="2">
                  <c:v>4939</c:v>
                </c:pt>
                <c:pt idx="3">
                  <c:v>7525</c:v>
                </c:pt>
                <c:pt idx="4">
                  <c:v>6516</c:v>
                </c:pt>
                <c:pt idx="5">
                  <c:v>6666</c:v>
                </c:pt>
                <c:pt idx="6">
                  <c:v>6802</c:v>
                </c:pt>
                <c:pt idx="7">
                  <c:v>9306</c:v>
                </c:pt>
                <c:pt idx="8">
                  <c:v>7942</c:v>
                </c:pt>
                <c:pt idx="9">
                  <c:v>10904</c:v>
                </c:pt>
                <c:pt idx="10">
                  <c:v>7615</c:v>
                </c:pt>
                <c:pt idx="11">
                  <c:v>6510</c:v>
                </c:pt>
                <c:pt idx="12">
                  <c:v>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E-4E1B-B201-2A78988B9476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3E-4E1B-B201-2A78988B94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6767</c:v>
                </c:pt>
                <c:pt idx="1">
                  <c:v>8224</c:v>
                </c:pt>
                <c:pt idx="2">
                  <c:v>7064</c:v>
                </c:pt>
                <c:pt idx="3">
                  <c:v>11050</c:v>
                </c:pt>
                <c:pt idx="4">
                  <c:v>12848</c:v>
                </c:pt>
                <c:pt idx="5">
                  <c:v>9715</c:v>
                </c:pt>
                <c:pt idx="6">
                  <c:v>7633</c:v>
                </c:pt>
                <c:pt idx="7">
                  <c:v>9120</c:v>
                </c:pt>
                <c:pt idx="8">
                  <c:v>5805</c:v>
                </c:pt>
                <c:pt idx="9">
                  <c:v>8865</c:v>
                </c:pt>
                <c:pt idx="10">
                  <c:v>6675</c:v>
                </c:pt>
                <c:pt idx="11">
                  <c:v>8720</c:v>
                </c:pt>
                <c:pt idx="12">
                  <c:v>102486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3E-4E1B-B201-2A78988B9476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3E-4E1B-B201-2A78988B94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3E-4E1B-B201-2A78988B94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7213</c:v>
                </c:pt>
                <c:pt idx="1">
                  <c:v>8061</c:v>
                </c:pt>
                <c:pt idx="2">
                  <c:v>7414</c:v>
                </c:pt>
                <c:pt idx="3">
                  <c:v>8815</c:v>
                </c:pt>
                <c:pt idx="4">
                  <c:v>5288</c:v>
                </c:pt>
                <c:pt idx="12">
                  <c:v>36791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3E-4E1B-B201-2A78988B9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3E-4E1B-B201-2A78988B94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3457</c:v>
                      </c:pt>
                      <c:pt idx="1">
                        <c:v>5286</c:v>
                      </c:pt>
                      <c:pt idx="2">
                        <c:v>6981</c:v>
                      </c:pt>
                      <c:pt idx="3">
                        <c:v>7206</c:v>
                      </c:pt>
                      <c:pt idx="4">
                        <c:v>5583</c:v>
                      </c:pt>
                      <c:pt idx="5">
                        <c:v>3065</c:v>
                      </c:pt>
                      <c:pt idx="6">
                        <c:v>3821</c:v>
                      </c:pt>
                      <c:pt idx="7">
                        <c:v>7591</c:v>
                      </c:pt>
                      <c:pt idx="8">
                        <c:v>6027</c:v>
                      </c:pt>
                      <c:pt idx="9">
                        <c:v>6802</c:v>
                      </c:pt>
                      <c:pt idx="10">
                        <c:v>4995</c:v>
                      </c:pt>
                      <c:pt idx="11">
                        <c:v>4838</c:v>
                      </c:pt>
                      <c:pt idx="12">
                        <c:v>65652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3E-4E1B-B201-2A78988B94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3E-4E1B-B201-2A78988B94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3E-4E1B-B201-2A78988B94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3E-4E1B-B201-2A78988B94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3E-4E1B-B201-2A78988B94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3E-4E1B-B201-2A78988B94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3E-4E1B-B201-2A78988B94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3E-4E1B-B201-2A78988B94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3E-4E1B-B201-2A78988B94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3E-4E1B-B201-2A78988B94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3E-4E1B-B201-2A78988B94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3E-4E1B-B201-2A78988B94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3E-4E1B-B201-2A78988B94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3E-4E1B-B201-2A78988B9476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6.5908083345648016E-2</c:v>
                </c:pt>
                <c:pt idx="1">
                  <c:v>-1.9820038910505877E-2</c:v>
                </c:pt>
                <c:pt idx="2">
                  <c:v>4.9546998867497249E-2</c:v>
                </c:pt>
                <c:pt idx="3">
                  <c:v>-0.20226244343891397</c:v>
                </c:pt>
                <c:pt idx="4">
                  <c:v>-0.58841843088418433</c:v>
                </c:pt>
                <c:pt idx="12">
                  <c:v>-0.19937762496463773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3E-4E1B-B201-2A78988B9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A-4E3C-8CA0-07CC943FDCC6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3117</c:v>
                </c:pt>
                <c:pt idx="1">
                  <c:v>3826</c:v>
                </c:pt>
                <c:pt idx="2">
                  <c:v>2968</c:v>
                </c:pt>
                <c:pt idx="3">
                  <c:v>2779</c:v>
                </c:pt>
                <c:pt idx="4">
                  <c:v>1796</c:v>
                </c:pt>
                <c:pt idx="5">
                  <c:v>1704</c:v>
                </c:pt>
                <c:pt idx="6">
                  <c:v>2649</c:v>
                </c:pt>
                <c:pt idx="7">
                  <c:v>2079</c:v>
                </c:pt>
                <c:pt idx="8">
                  <c:v>2306</c:v>
                </c:pt>
                <c:pt idx="9">
                  <c:v>3906</c:v>
                </c:pt>
                <c:pt idx="10">
                  <c:v>3622</c:v>
                </c:pt>
                <c:pt idx="11">
                  <c:v>2445</c:v>
                </c:pt>
                <c:pt idx="12">
                  <c:v>33197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A-4E3C-8CA0-07CC943FDCC6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3A-4E3C-8CA0-07CC943FDC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2934</c:v>
                </c:pt>
                <c:pt idx="1">
                  <c:v>2981</c:v>
                </c:pt>
                <c:pt idx="2">
                  <c:v>4117</c:v>
                </c:pt>
                <c:pt idx="3">
                  <c:v>2919</c:v>
                </c:pt>
                <c:pt idx="4">
                  <c:v>2585</c:v>
                </c:pt>
                <c:pt idx="5">
                  <c:v>1764</c:v>
                </c:pt>
                <c:pt idx="6">
                  <c:v>4169</c:v>
                </c:pt>
                <c:pt idx="7">
                  <c:v>3007</c:v>
                </c:pt>
                <c:pt idx="8">
                  <c:v>1652</c:v>
                </c:pt>
                <c:pt idx="9">
                  <c:v>2726</c:v>
                </c:pt>
                <c:pt idx="10">
                  <c:v>2523</c:v>
                </c:pt>
                <c:pt idx="11">
                  <c:v>2427</c:v>
                </c:pt>
                <c:pt idx="12">
                  <c:v>33804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A-4E3C-8CA0-07CC943FDCC6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A-4E3C-8CA0-07CC943FDCC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3A-4E3C-8CA0-07CC943FDC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2483</c:v>
                </c:pt>
                <c:pt idx="1">
                  <c:v>2543</c:v>
                </c:pt>
                <c:pt idx="2">
                  <c:v>1602</c:v>
                </c:pt>
                <c:pt idx="3">
                  <c:v>1708</c:v>
                </c:pt>
                <c:pt idx="4">
                  <c:v>1245</c:v>
                </c:pt>
                <c:pt idx="12">
                  <c:v>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3A-4E3C-8CA0-07CC943F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3A-4E3C-8CA0-07CC943FDCC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3777</c:v>
                      </c:pt>
                      <c:pt idx="1">
                        <c:v>2670</c:v>
                      </c:pt>
                      <c:pt idx="2">
                        <c:v>4541</c:v>
                      </c:pt>
                      <c:pt idx="3">
                        <c:v>5354</c:v>
                      </c:pt>
                      <c:pt idx="4">
                        <c:v>3171</c:v>
                      </c:pt>
                      <c:pt idx="5">
                        <c:v>2792</c:v>
                      </c:pt>
                      <c:pt idx="6">
                        <c:v>5024</c:v>
                      </c:pt>
                      <c:pt idx="7">
                        <c:v>3955</c:v>
                      </c:pt>
                      <c:pt idx="8">
                        <c:v>2964</c:v>
                      </c:pt>
                      <c:pt idx="9">
                        <c:v>2701</c:v>
                      </c:pt>
                      <c:pt idx="10">
                        <c:v>2267</c:v>
                      </c:pt>
                      <c:pt idx="11">
                        <c:v>2033</c:v>
                      </c:pt>
                      <c:pt idx="12">
                        <c:v>41249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3A-4E3C-8CA0-07CC943FDCC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3A-4E3C-8CA0-07CC943FDCC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3A-4E3C-8CA0-07CC943FDCC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3A-4E3C-8CA0-07CC943FDCC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3A-4E3C-8CA0-07CC943FDCC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3A-4E3C-8CA0-07CC943FDCC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3A-4E3C-8CA0-07CC943FDCC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3A-4E3C-8CA0-07CC943FDCC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3A-4E3C-8CA0-07CC943FDCC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3A-4E3C-8CA0-07CC943FDCC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3A-4E3C-8CA0-07CC943FDCC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3A-4E3C-8CA0-07CC943FDCC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3A-4E3C-8CA0-07CC943FDCC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3A-4E3C-8CA0-07CC943FDCC6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-0.15371506475800956</c:v>
                </c:pt>
                <c:pt idx="1">
                  <c:v>-0.14693056021469308</c:v>
                </c:pt>
                <c:pt idx="2">
                  <c:v>-0.61088170998299729</c:v>
                </c:pt>
                <c:pt idx="3">
                  <c:v>-0.4148681055155875</c:v>
                </c:pt>
                <c:pt idx="4">
                  <c:v>-0.51837524177949712</c:v>
                </c:pt>
                <c:pt idx="12">
                  <c:v>-0.38330329557157572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3A-4E3C-8CA0-07CC943F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A-46CB-B8A9-C6E895D54C02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3216</c:v>
                </c:pt>
                <c:pt idx="1">
                  <c:v>4610</c:v>
                </c:pt>
                <c:pt idx="2">
                  <c:v>2983</c:v>
                </c:pt>
                <c:pt idx="3">
                  <c:v>4037</c:v>
                </c:pt>
                <c:pt idx="4">
                  <c:v>5058</c:v>
                </c:pt>
                <c:pt idx="5">
                  <c:v>2200</c:v>
                </c:pt>
                <c:pt idx="6">
                  <c:v>2447</c:v>
                </c:pt>
                <c:pt idx="7">
                  <c:v>2598</c:v>
                </c:pt>
                <c:pt idx="8">
                  <c:v>2654</c:v>
                </c:pt>
                <c:pt idx="9">
                  <c:v>4208</c:v>
                </c:pt>
                <c:pt idx="10">
                  <c:v>4236</c:v>
                </c:pt>
                <c:pt idx="11">
                  <c:v>3130</c:v>
                </c:pt>
                <c:pt idx="12">
                  <c:v>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A-46CB-B8A9-C6E895D54C02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0A-46CB-B8A9-C6E895D54C0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3126</c:v>
                </c:pt>
                <c:pt idx="1">
                  <c:v>4274</c:v>
                </c:pt>
                <c:pt idx="2">
                  <c:v>3784</c:v>
                </c:pt>
                <c:pt idx="3">
                  <c:v>4857</c:v>
                </c:pt>
                <c:pt idx="4">
                  <c:v>3016</c:v>
                </c:pt>
                <c:pt idx="5">
                  <c:v>2339</c:v>
                </c:pt>
                <c:pt idx="6">
                  <c:v>4271</c:v>
                </c:pt>
                <c:pt idx="7">
                  <c:v>3671</c:v>
                </c:pt>
                <c:pt idx="8">
                  <c:v>3742</c:v>
                </c:pt>
                <c:pt idx="9">
                  <c:v>4076</c:v>
                </c:pt>
                <c:pt idx="10">
                  <c:v>2731</c:v>
                </c:pt>
                <c:pt idx="11">
                  <c:v>2597</c:v>
                </c:pt>
                <c:pt idx="12">
                  <c:v>42484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A-46CB-B8A9-C6E895D54C02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0A-46CB-B8A9-C6E895D54C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0A-46CB-B8A9-C6E895D54C0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2529</c:v>
                </c:pt>
                <c:pt idx="1">
                  <c:v>2443</c:v>
                </c:pt>
                <c:pt idx="2">
                  <c:v>2074</c:v>
                </c:pt>
                <c:pt idx="3">
                  <c:v>1994</c:v>
                </c:pt>
                <c:pt idx="4">
                  <c:v>2038</c:v>
                </c:pt>
                <c:pt idx="12">
                  <c:v>11078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0A-46CB-B8A9-C6E895D5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0A-46CB-B8A9-C6E895D54C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4353</c:v>
                      </c:pt>
                      <c:pt idx="1">
                        <c:v>3212</c:v>
                      </c:pt>
                      <c:pt idx="2">
                        <c:v>5444</c:v>
                      </c:pt>
                      <c:pt idx="3">
                        <c:v>3263</c:v>
                      </c:pt>
                      <c:pt idx="4">
                        <c:v>6241</c:v>
                      </c:pt>
                      <c:pt idx="5">
                        <c:v>2005</c:v>
                      </c:pt>
                      <c:pt idx="6">
                        <c:v>2052</c:v>
                      </c:pt>
                      <c:pt idx="7">
                        <c:v>1997</c:v>
                      </c:pt>
                      <c:pt idx="8">
                        <c:v>3035</c:v>
                      </c:pt>
                      <c:pt idx="9">
                        <c:v>3070</c:v>
                      </c:pt>
                      <c:pt idx="10">
                        <c:v>3898</c:v>
                      </c:pt>
                      <c:pt idx="11">
                        <c:v>2693</c:v>
                      </c:pt>
                      <c:pt idx="12">
                        <c:v>41263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0A-46CB-B8A9-C6E895D54C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0A-46CB-B8A9-C6E895D54C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0A-46CB-B8A9-C6E895D54C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0A-46CB-B8A9-C6E895D54C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0A-46CB-B8A9-C6E895D54C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0A-46CB-B8A9-C6E895D54C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0A-46CB-B8A9-C6E895D54C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0A-46CB-B8A9-C6E895D54C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0A-46CB-B8A9-C6E895D54C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0A-46CB-B8A9-C6E895D54C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0A-46CB-B8A9-C6E895D54C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0A-46CB-B8A9-C6E895D54C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0A-46CB-B8A9-C6E895D54C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0A-46CB-B8A9-C6E895D54C02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-0.19097888675623798</c:v>
                </c:pt>
                <c:pt idx="1">
                  <c:v>-0.42840430510060834</c:v>
                </c:pt>
                <c:pt idx="2">
                  <c:v>-0.45190274841437628</c:v>
                </c:pt>
                <c:pt idx="3">
                  <c:v>-0.58945851348569078</c:v>
                </c:pt>
                <c:pt idx="4">
                  <c:v>-0.32427055702917773</c:v>
                </c:pt>
                <c:pt idx="12">
                  <c:v>-0.41869129453744036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0A-46CB-B8A9-C6E895D5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D8-4526-B013-B310CDF7E509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2119</c:v>
                </c:pt>
                <c:pt idx="1">
                  <c:v>3693</c:v>
                </c:pt>
                <c:pt idx="2">
                  <c:v>2780</c:v>
                </c:pt>
                <c:pt idx="3">
                  <c:v>629</c:v>
                </c:pt>
                <c:pt idx="4">
                  <c:v>309</c:v>
                </c:pt>
                <c:pt idx="5">
                  <c:v>224</c:v>
                </c:pt>
                <c:pt idx="6">
                  <c:v>207</c:v>
                </c:pt>
                <c:pt idx="7">
                  <c:v>7</c:v>
                </c:pt>
                <c:pt idx="8">
                  <c:v>25</c:v>
                </c:pt>
                <c:pt idx="9">
                  <c:v>352</c:v>
                </c:pt>
                <c:pt idx="10">
                  <c:v>405</c:v>
                </c:pt>
                <c:pt idx="11">
                  <c:v>883</c:v>
                </c:pt>
                <c:pt idx="12">
                  <c:v>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8-4526-B013-B310CDF7E509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D8-4526-B013-B310CDF7E50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1241</c:v>
                </c:pt>
                <c:pt idx="1">
                  <c:v>1753</c:v>
                </c:pt>
                <c:pt idx="2">
                  <c:v>1536</c:v>
                </c:pt>
                <c:pt idx="3">
                  <c:v>896</c:v>
                </c:pt>
                <c:pt idx="4">
                  <c:v>182</c:v>
                </c:pt>
                <c:pt idx="5">
                  <c:v>235</c:v>
                </c:pt>
                <c:pt idx="6">
                  <c:v>326</c:v>
                </c:pt>
                <c:pt idx="7">
                  <c:v>62</c:v>
                </c:pt>
                <c:pt idx="8">
                  <c:v>79</c:v>
                </c:pt>
                <c:pt idx="9">
                  <c:v>534</c:v>
                </c:pt>
                <c:pt idx="10">
                  <c:v>1391</c:v>
                </c:pt>
                <c:pt idx="11">
                  <c:v>1054</c:v>
                </c:pt>
                <c:pt idx="12">
                  <c:v>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D8-4526-B013-B310CDF7E509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D8-4526-B013-B310CDF7E5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D8-4526-B013-B310CDF7E50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1051</c:v>
                </c:pt>
                <c:pt idx="1">
                  <c:v>1413</c:v>
                </c:pt>
                <c:pt idx="2">
                  <c:v>758</c:v>
                </c:pt>
                <c:pt idx="3">
                  <c:v>444</c:v>
                </c:pt>
                <c:pt idx="4">
                  <c:v>715</c:v>
                </c:pt>
                <c:pt idx="12">
                  <c:v>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D8-4526-B013-B310CDF7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D8-4526-B013-B310CDF7E5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804</c:v>
                      </c:pt>
                      <c:pt idx="1">
                        <c:v>960</c:v>
                      </c:pt>
                      <c:pt idx="2">
                        <c:v>982</c:v>
                      </c:pt>
                      <c:pt idx="3">
                        <c:v>510</c:v>
                      </c:pt>
                      <c:pt idx="4">
                        <c:v>64</c:v>
                      </c:pt>
                      <c:pt idx="5">
                        <c:v>162</c:v>
                      </c:pt>
                      <c:pt idx="6">
                        <c:v>183</c:v>
                      </c:pt>
                      <c:pt idx="7">
                        <c:v>633</c:v>
                      </c:pt>
                      <c:pt idx="8">
                        <c:v>93</c:v>
                      </c:pt>
                      <c:pt idx="9">
                        <c:v>5288</c:v>
                      </c:pt>
                      <c:pt idx="10">
                        <c:v>1469</c:v>
                      </c:pt>
                      <c:pt idx="11">
                        <c:v>835</c:v>
                      </c:pt>
                      <c:pt idx="12">
                        <c:v>11983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D8-4526-B013-B310CDF7E5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D8-4526-B013-B310CDF7E5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D8-4526-B013-B310CDF7E5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D8-4526-B013-B310CDF7E5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D8-4526-B013-B310CDF7E5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D8-4526-B013-B310CDF7E5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D8-4526-B013-B310CDF7E5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D8-4526-B013-B310CDF7E5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D8-4526-B013-B310CDF7E5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D8-4526-B013-B310CDF7E5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D8-4526-B013-B310CDF7E5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D8-4526-B013-B310CDF7E5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D8-4526-B013-B310CDF7E5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D8-4526-B013-B310CDF7E50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-0.15310233682514096</c:v>
                </c:pt>
                <c:pt idx="1">
                  <c:v>-0.19395322304620655</c:v>
                </c:pt>
                <c:pt idx="2">
                  <c:v>-0.50651041666666674</c:v>
                </c:pt>
                <c:pt idx="3">
                  <c:v>-0.5044642857142857</c:v>
                </c:pt>
                <c:pt idx="4">
                  <c:v>2.9285714285714284</c:v>
                </c:pt>
                <c:pt idx="12">
                  <c:v>-0.21879457917261058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D8-4526-B013-B310CDF7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7D-4A9D-B9D1-47270B833C7E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536</c:v>
                </c:pt>
                <c:pt idx="1">
                  <c:v>676</c:v>
                </c:pt>
                <c:pt idx="2">
                  <c:v>858</c:v>
                </c:pt>
                <c:pt idx="3">
                  <c:v>1119</c:v>
                </c:pt>
                <c:pt idx="4">
                  <c:v>1531</c:v>
                </c:pt>
                <c:pt idx="5">
                  <c:v>2056</c:v>
                </c:pt>
                <c:pt idx="6">
                  <c:v>1930</c:v>
                </c:pt>
                <c:pt idx="7">
                  <c:v>2655</c:v>
                </c:pt>
                <c:pt idx="8">
                  <c:v>1981</c:v>
                </c:pt>
                <c:pt idx="9">
                  <c:v>1345</c:v>
                </c:pt>
                <c:pt idx="10">
                  <c:v>720</c:v>
                </c:pt>
                <c:pt idx="11">
                  <c:v>692</c:v>
                </c:pt>
                <c:pt idx="12">
                  <c:v>16099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D-4A9D-B9D1-47270B833C7E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67D-4A9D-B9D1-47270B833C7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634</c:v>
                </c:pt>
                <c:pt idx="1">
                  <c:v>634</c:v>
                </c:pt>
                <c:pt idx="2">
                  <c:v>1049</c:v>
                </c:pt>
                <c:pt idx="3">
                  <c:v>1856</c:v>
                </c:pt>
                <c:pt idx="4">
                  <c:v>2438</c:v>
                </c:pt>
                <c:pt idx="5">
                  <c:v>2029</c:v>
                </c:pt>
                <c:pt idx="6">
                  <c:v>2689</c:v>
                </c:pt>
                <c:pt idx="7">
                  <c:v>2952</c:v>
                </c:pt>
                <c:pt idx="8">
                  <c:v>2092</c:v>
                </c:pt>
                <c:pt idx="9">
                  <c:v>1595</c:v>
                </c:pt>
                <c:pt idx="10">
                  <c:v>1116</c:v>
                </c:pt>
                <c:pt idx="11">
                  <c:v>1402</c:v>
                </c:pt>
                <c:pt idx="12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D-4A9D-B9D1-47270B833C7E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7D-4A9D-B9D1-47270B833C7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7D-4A9D-B9D1-47270B833C7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1125</c:v>
                </c:pt>
                <c:pt idx="1">
                  <c:v>1247</c:v>
                </c:pt>
                <c:pt idx="2">
                  <c:v>1301</c:v>
                </c:pt>
                <c:pt idx="3">
                  <c:v>2425</c:v>
                </c:pt>
                <c:pt idx="4">
                  <c:v>2757</c:v>
                </c:pt>
                <c:pt idx="12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7D-4A9D-B9D1-47270B83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67D-4A9D-B9D1-47270B833C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895</c:v>
                      </c:pt>
                      <c:pt idx="1">
                        <c:v>918</c:v>
                      </c:pt>
                      <c:pt idx="2">
                        <c:v>1444</c:v>
                      </c:pt>
                      <c:pt idx="3">
                        <c:v>1744</c:v>
                      </c:pt>
                      <c:pt idx="4">
                        <c:v>1571</c:v>
                      </c:pt>
                      <c:pt idx="5">
                        <c:v>964</c:v>
                      </c:pt>
                      <c:pt idx="6">
                        <c:v>1304</c:v>
                      </c:pt>
                      <c:pt idx="7">
                        <c:v>2841</c:v>
                      </c:pt>
                      <c:pt idx="8">
                        <c:v>1911</c:v>
                      </c:pt>
                      <c:pt idx="9">
                        <c:v>1349</c:v>
                      </c:pt>
                      <c:pt idx="10">
                        <c:v>719</c:v>
                      </c:pt>
                      <c:pt idx="11">
                        <c:v>699</c:v>
                      </c:pt>
                      <c:pt idx="12">
                        <c:v>16359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67D-4A9D-B9D1-47270B833C7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67D-4A9D-B9D1-47270B833C7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67D-4A9D-B9D1-47270B833C7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67D-4A9D-B9D1-47270B833C7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67D-4A9D-B9D1-47270B833C7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67D-4A9D-B9D1-47270B833C7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67D-4A9D-B9D1-47270B833C7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67D-4A9D-B9D1-47270B833C7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67D-4A9D-B9D1-47270B833C7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67D-4A9D-B9D1-47270B833C7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67D-4A9D-B9D1-47270B833C7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67D-4A9D-B9D1-47270B833C7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67D-4A9D-B9D1-47270B833C7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67D-4A9D-B9D1-47270B833C7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0.77444794952681395</c:v>
                </c:pt>
                <c:pt idx="1">
                  <c:v>0.96687697160883279</c:v>
                </c:pt>
                <c:pt idx="2">
                  <c:v>0.24022878932316494</c:v>
                </c:pt>
                <c:pt idx="3">
                  <c:v>0.30657327586206895</c:v>
                </c:pt>
                <c:pt idx="4">
                  <c:v>0.13084495488104997</c:v>
                </c:pt>
                <c:pt idx="12">
                  <c:v>0.33943427620632272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67D-4A9D-B9D1-47270B83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8F-4E6C-B71D-AB205F78B048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1931</c:v>
                </c:pt>
                <c:pt idx="1">
                  <c:v>2980</c:v>
                </c:pt>
                <c:pt idx="2">
                  <c:v>2778</c:v>
                </c:pt>
                <c:pt idx="3">
                  <c:v>613</c:v>
                </c:pt>
                <c:pt idx="4">
                  <c:v>117</c:v>
                </c:pt>
                <c:pt idx="5">
                  <c:v>67</c:v>
                </c:pt>
                <c:pt idx="6">
                  <c:v>384</c:v>
                </c:pt>
                <c:pt idx="7">
                  <c:v>22</c:v>
                </c:pt>
                <c:pt idx="8">
                  <c:v>22</c:v>
                </c:pt>
                <c:pt idx="9">
                  <c:v>185</c:v>
                </c:pt>
                <c:pt idx="10">
                  <c:v>662</c:v>
                </c:pt>
                <c:pt idx="11">
                  <c:v>1223</c:v>
                </c:pt>
                <c:pt idx="12">
                  <c:v>10984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F-4E6C-B71D-AB205F78B048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8F-4E6C-B71D-AB205F78B04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1221</c:v>
                </c:pt>
                <c:pt idx="1">
                  <c:v>1547</c:v>
                </c:pt>
                <c:pt idx="2">
                  <c:v>1386</c:v>
                </c:pt>
                <c:pt idx="3">
                  <c:v>526</c:v>
                </c:pt>
                <c:pt idx="4">
                  <c:v>143</c:v>
                </c:pt>
                <c:pt idx="5">
                  <c:v>93</c:v>
                </c:pt>
                <c:pt idx="6">
                  <c:v>102</c:v>
                </c:pt>
                <c:pt idx="7">
                  <c:v>4</c:v>
                </c:pt>
                <c:pt idx="8">
                  <c:v>80</c:v>
                </c:pt>
                <c:pt idx="9">
                  <c:v>270</c:v>
                </c:pt>
                <c:pt idx="10">
                  <c:v>385</c:v>
                </c:pt>
                <c:pt idx="11">
                  <c:v>960</c:v>
                </c:pt>
                <c:pt idx="12">
                  <c:v>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8F-4E6C-B71D-AB205F78B048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8F-4E6C-B71D-AB205F78B0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8F-4E6C-B71D-AB205F78B04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1075</c:v>
                </c:pt>
                <c:pt idx="1">
                  <c:v>990</c:v>
                </c:pt>
                <c:pt idx="2">
                  <c:v>684</c:v>
                </c:pt>
                <c:pt idx="3">
                  <c:v>806</c:v>
                </c:pt>
                <c:pt idx="4">
                  <c:v>621</c:v>
                </c:pt>
                <c:pt idx="12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8F-4E6C-B71D-AB205F78B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8F-4E6C-B71D-AB205F78B0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1330</c:v>
                      </c:pt>
                      <c:pt idx="1">
                        <c:v>922</c:v>
                      </c:pt>
                      <c:pt idx="2">
                        <c:v>1729</c:v>
                      </c:pt>
                      <c:pt idx="3">
                        <c:v>782</c:v>
                      </c:pt>
                      <c:pt idx="4">
                        <c:v>175</c:v>
                      </c:pt>
                      <c:pt idx="5">
                        <c:v>278</c:v>
                      </c:pt>
                      <c:pt idx="6">
                        <c:v>26</c:v>
                      </c:pt>
                      <c:pt idx="7">
                        <c:v>38</c:v>
                      </c:pt>
                      <c:pt idx="8">
                        <c:v>81</c:v>
                      </c:pt>
                      <c:pt idx="9">
                        <c:v>258</c:v>
                      </c:pt>
                      <c:pt idx="10">
                        <c:v>980</c:v>
                      </c:pt>
                      <c:pt idx="11">
                        <c:v>908</c:v>
                      </c:pt>
                      <c:pt idx="12">
                        <c:v>7507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8F-4E6C-B71D-AB205F78B0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8F-4E6C-B71D-AB205F78B0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8F-4E6C-B71D-AB205F78B0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8F-4E6C-B71D-AB205F78B0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8F-4E6C-B71D-AB205F78B0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8F-4E6C-B71D-AB205F78B0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8F-4E6C-B71D-AB205F78B0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8F-4E6C-B71D-AB205F78B0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8F-4E6C-B71D-AB205F78B0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8F-4E6C-B71D-AB205F78B0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8F-4E6C-B71D-AB205F78B0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8F-4E6C-B71D-AB205F78B0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8F-4E6C-B71D-AB205F78B0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8F-4E6C-B71D-AB205F78B048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-0.11957411957411956</c:v>
                </c:pt>
                <c:pt idx="1">
                  <c:v>-0.36005171299288952</c:v>
                </c:pt>
                <c:pt idx="2">
                  <c:v>-0.50649350649350655</c:v>
                </c:pt>
                <c:pt idx="3">
                  <c:v>0.5323193916349811</c:v>
                </c:pt>
                <c:pt idx="4">
                  <c:v>3.3426573426573425</c:v>
                </c:pt>
                <c:pt idx="12">
                  <c:v>-0.13414886999792663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8F-4E6C-B71D-AB205F78B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E-40A4-9A1D-C920581795DC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E-40A4-9A1D-C920581795DC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FE-40A4-9A1D-C920581795D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8">
                  <c:v>107287</c:v>
                </c:pt>
                <c:pt idx="9">
                  <c:v>119104</c:v>
                </c:pt>
                <c:pt idx="10">
                  <c:v>94188</c:v>
                </c:pt>
                <c:pt idx="11">
                  <c:v>108317</c:v>
                </c:pt>
                <c:pt idx="12">
                  <c:v>1411233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FE-40A4-9A1D-C920581795DC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FE-40A4-9A1D-C920581795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FE-40A4-9A1D-C920581795D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101107</c:v>
                </c:pt>
                <c:pt idx="1">
                  <c:v>95610</c:v>
                </c:pt>
                <c:pt idx="2">
                  <c:v>104769</c:v>
                </c:pt>
                <c:pt idx="3">
                  <c:v>102887</c:v>
                </c:pt>
                <c:pt idx="4">
                  <c:v>101917</c:v>
                </c:pt>
                <c:pt idx="12">
                  <c:v>506290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FE-40A4-9A1D-C9205817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FE-40A4-9A1D-C920581795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18472</c:v>
                      </c:pt>
                      <c:pt idx="1">
                        <c:v>9638</c:v>
                      </c:pt>
                      <c:pt idx="2">
                        <c:v>26161</c:v>
                      </c:pt>
                      <c:pt idx="3">
                        <c:v>34934</c:v>
                      </c:pt>
                      <c:pt idx="4">
                        <c:v>42859</c:v>
                      </c:pt>
                      <c:pt idx="5">
                        <c:v>64992</c:v>
                      </c:pt>
                      <c:pt idx="6">
                        <c:v>75700</c:v>
                      </c:pt>
                      <c:pt idx="7">
                        <c:v>93383</c:v>
                      </c:pt>
                      <c:pt idx="8">
                        <c:v>89465</c:v>
                      </c:pt>
                      <c:pt idx="9">
                        <c:v>105169</c:v>
                      </c:pt>
                      <c:pt idx="10">
                        <c:v>91621</c:v>
                      </c:pt>
                      <c:pt idx="11">
                        <c:v>96818</c:v>
                      </c:pt>
                      <c:pt idx="12">
                        <c:v>749212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FE-40A4-9A1D-C920581795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FE-40A4-9A1D-C920581795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FE-40A4-9A1D-C920581795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FE-40A4-9A1D-C920581795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FE-40A4-9A1D-C920581795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FE-40A4-9A1D-C920581795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FE-40A4-9A1D-C920581795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FE-40A4-9A1D-C920581795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FE-40A4-9A1D-C920581795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FE-40A4-9A1D-C920581795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FE-40A4-9A1D-C920581795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FE-40A4-9A1D-C920581795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FE-40A4-9A1D-C920581795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FE-40A4-9A1D-C920581795DC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-0.12202259484712441</c:v>
                </c:pt>
                <c:pt idx="1">
                  <c:v>-0.17164838592296094</c:v>
                </c:pt>
                <c:pt idx="2">
                  <c:v>-7.0718986713026233E-2</c:v>
                </c:pt>
                <c:pt idx="3">
                  <c:v>-0.20337119540390081</c:v>
                </c:pt>
                <c:pt idx="4">
                  <c:v>-0.12052569811190506</c:v>
                </c:pt>
                <c:pt idx="12">
                  <c:v>-0.13948942824121291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FE-40A4-9A1D-C9205817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D-4A23-ABC8-7000F2137F65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94186</c:v>
                </c:pt>
                <c:pt idx="1">
                  <c:v>93044</c:v>
                </c:pt>
                <c:pt idx="2">
                  <c:v>101928</c:v>
                </c:pt>
                <c:pt idx="3">
                  <c:v>90674</c:v>
                </c:pt>
                <c:pt idx="4">
                  <c:v>97635</c:v>
                </c:pt>
                <c:pt idx="5">
                  <c:v>106420</c:v>
                </c:pt>
                <c:pt idx="6">
                  <c:v>112902</c:v>
                </c:pt>
                <c:pt idx="7">
                  <c:v>123329</c:v>
                </c:pt>
                <c:pt idx="8">
                  <c:v>103394</c:v>
                </c:pt>
                <c:pt idx="9">
                  <c:v>101754</c:v>
                </c:pt>
                <c:pt idx="10">
                  <c:v>88737</c:v>
                </c:pt>
                <c:pt idx="11">
                  <c:v>74638</c:v>
                </c:pt>
                <c:pt idx="12">
                  <c:v>1188641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D-4A23-ABC8-7000F2137F65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6D-4A23-ABC8-7000F2137F6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93832</c:v>
                </c:pt>
                <c:pt idx="1">
                  <c:v>96064</c:v>
                </c:pt>
                <c:pt idx="2">
                  <c:v>91772</c:v>
                </c:pt>
                <c:pt idx="3">
                  <c:v>103393</c:v>
                </c:pt>
                <c:pt idx="4">
                  <c:v>92523</c:v>
                </c:pt>
                <c:pt idx="5">
                  <c:v>97898</c:v>
                </c:pt>
                <c:pt idx="6">
                  <c:v>106513</c:v>
                </c:pt>
                <c:pt idx="7">
                  <c:v>110602</c:v>
                </c:pt>
                <c:pt idx="8">
                  <c:v>85635</c:v>
                </c:pt>
                <c:pt idx="9">
                  <c:v>95282</c:v>
                </c:pt>
                <c:pt idx="10">
                  <c:v>73967</c:v>
                </c:pt>
                <c:pt idx="11">
                  <c:v>87416</c:v>
                </c:pt>
                <c:pt idx="12">
                  <c:v>1134897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D-4A23-ABC8-7000F2137F65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6D-4A23-ABC8-7000F2137F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6D-4A23-ABC8-7000F2137F6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81736</c:v>
                </c:pt>
                <c:pt idx="1">
                  <c:v>76535</c:v>
                </c:pt>
                <c:pt idx="2">
                  <c:v>82709</c:v>
                </c:pt>
                <c:pt idx="3">
                  <c:v>78840</c:v>
                </c:pt>
                <c:pt idx="4">
                  <c:v>79526</c:v>
                </c:pt>
                <c:pt idx="12">
                  <c:v>399346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6D-4A23-ABC8-7000F213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6D-4A23-ABC8-7000F2137F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82498</c:v>
                      </c:pt>
                      <c:pt idx="1">
                        <c:v>87548</c:v>
                      </c:pt>
                      <c:pt idx="2">
                        <c:v>95606</c:v>
                      </c:pt>
                      <c:pt idx="3">
                        <c:v>99428</c:v>
                      </c:pt>
                      <c:pt idx="4">
                        <c:v>91838</c:v>
                      </c:pt>
                      <c:pt idx="5">
                        <c:v>81401</c:v>
                      </c:pt>
                      <c:pt idx="6">
                        <c:v>84367</c:v>
                      </c:pt>
                      <c:pt idx="7">
                        <c:v>115980</c:v>
                      </c:pt>
                      <c:pt idx="8">
                        <c:v>92418</c:v>
                      </c:pt>
                      <c:pt idx="9">
                        <c:v>115251</c:v>
                      </c:pt>
                      <c:pt idx="10">
                        <c:v>96584</c:v>
                      </c:pt>
                      <c:pt idx="11">
                        <c:v>90601</c:v>
                      </c:pt>
                      <c:pt idx="12">
                        <c:v>1133520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6D-4A23-ABC8-7000F2137F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6D-4A23-ABC8-7000F2137F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6D-4A23-ABC8-7000F2137F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6D-4A23-ABC8-7000F2137F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6D-4A23-ABC8-7000F2137F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6D-4A23-ABC8-7000F2137F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6D-4A23-ABC8-7000F2137F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6D-4A23-ABC8-7000F2137F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6D-4A23-ABC8-7000F2137F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6D-4A23-ABC8-7000F2137F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6D-4A23-ABC8-7000F2137F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6D-4A23-ABC8-7000F2137F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6D-4A23-ABC8-7000F2137F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6D-4A23-ABC8-7000F2137F6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-0.1289112456304885</c:v>
                </c:pt>
                <c:pt idx="1">
                  <c:v>-0.20329155562958023</c:v>
                </c:pt>
                <c:pt idx="2">
                  <c:v>-9.8755611733426285E-2</c:v>
                </c:pt>
                <c:pt idx="3">
                  <c:v>-0.23747255616917973</c:v>
                </c:pt>
                <c:pt idx="4">
                  <c:v>-0.14047317964181882</c:v>
                </c:pt>
                <c:pt idx="12">
                  <c:v>-0.16382039599316556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6D-4A23-ABC8-7000F213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5-455D-A0F2-A895D8027738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5-455D-A0F2-A895D8027738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E5-455D-A0F2-A895D802773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E5-455D-A0F2-A895D8027738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E5-455D-A0F2-A895D80277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E5-455D-A0F2-A895D802773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E5-455D-A0F2-A895D802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E5-455D-A0F2-A895D80277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E5-455D-A0F2-A895D80277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E5-455D-A0F2-A895D80277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E5-455D-A0F2-A895D80277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E5-455D-A0F2-A895D80277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E5-455D-A0F2-A895D80277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E5-455D-A0F2-A895D80277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E5-455D-A0F2-A895D80277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E5-455D-A0F2-A895D80277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E5-455D-A0F2-A895D80277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E5-455D-A0F2-A895D80277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E5-455D-A0F2-A895D80277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E5-455D-A0F2-A895D80277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E5-455D-A0F2-A895D80277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E5-455D-A0F2-A895D8027738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E5-455D-A0F2-A895D802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77-438F-A8CC-F1442EBDB27B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7-438F-A8CC-F1442EBDB27B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77-438F-A8CC-F1442EBDB27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77-438F-A8CC-F1442EBDB27B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77-438F-A8CC-F1442EBDB2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77-438F-A8CC-F1442EBDB27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77-438F-A8CC-F1442EBD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77-438F-A8CC-F1442EBDB2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77-438F-A8CC-F1442EBDB2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77-438F-A8CC-F1442EBDB2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77-438F-A8CC-F1442EBDB2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77-438F-A8CC-F1442EBDB2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77-438F-A8CC-F1442EBDB2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77-438F-A8CC-F1442EBDB2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77-438F-A8CC-F1442EBDB2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77-438F-A8CC-F1442EBDB2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77-438F-A8CC-F1442EBDB2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77-438F-A8CC-F1442EBDB2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77-438F-A8CC-F1442EBDB2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77-438F-A8CC-F1442EBDB2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77-438F-A8CC-F1442EBDB2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77-438F-A8CC-F1442EBDB27B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77-438F-A8CC-F1442EBD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87-44C3-BB80-7135E0313709}"/>
              </c:ext>
            </c:extLst>
          </c:dPt>
          <c:val>
            <c:numRef>
              <c:f>'Pernocta evol mensu TF cat'!$G$97:$G$109</c:f>
              <c:numCache>
                <c:formatCode>#,##0</c:formatCode>
                <c:ptCount val="13"/>
                <c:pt idx="0">
                  <c:v>20807</c:v>
                </c:pt>
                <c:pt idx="1">
                  <c:v>20151</c:v>
                </c:pt>
                <c:pt idx="2">
                  <c:v>20625</c:v>
                </c:pt>
                <c:pt idx="3">
                  <c:v>22359</c:v>
                </c:pt>
                <c:pt idx="4">
                  <c:v>20363</c:v>
                </c:pt>
                <c:pt idx="5">
                  <c:v>18509</c:v>
                </c:pt>
                <c:pt idx="6">
                  <c:v>25609</c:v>
                </c:pt>
                <c:pt idx="7">
                  <c:v>26931</c:v>
                </c:pt>
                <c:pt idx="8">
                  <c:v>20837</c:v>
                </c:pt>
                <c:pt idx="9">
                  <c:v>24325</c:v>
                </c:pt>
                <c:pt idx="10">
                  <c:v>20938</c:v>
                </c:pt>
                <c:pt idx="11">
                  <c:v>23199</c:v>
                </c:pt>
                <c:pt idx="12">
                  <c:v>264653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7-44C3-BB80-7135E0313709}"/>
            </c:ext>
          </c:extLst>
        </c:ser>
        <c:ser>
          <c:idx val="0"/>
          <c:order val="2"/>
          <c:tx>
            <c:strRef>
              <c:f>'Pernocta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87-44C3-BB80-7135E031370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21327</c:v>
                </c:pt>
                <c:pt idx="1">
                  <c:v>19358</c:v>
                </c:pt>
                <c:pt idx="2">
                  <c:v>20970</c:v>
                </c:pt>
                <c:pt idx="3">
                  <c:v>25760</c:v>
                </c:pt>
                <c:pt idx="4">
                  <c:v>23361</c:v>
                </c:pt>
                <c:pt idx="5">
                  <c:v>23213</c:v>
                </c:pt>
                <c:pt idx="6">
                  <c:v>27040</c:v>
                </c:pt>
                <c:pt idx="7">
                  <c:v>28711</c:v>
                </c:pt>
                <c:pt idx="8">
                  <c:v>21652</c:v>
                </c:pt>
                <c:pt idx="9">
                  <c:v>23822</c:v>
                </c:pt>
                <c:pt idx="10">
                  <c:v>20221</c:v>
                </c:pt>
                <c:pt idx="11">
                  <c:v>20901</c:v>
                </c:pt>
                <c:pt idx="12">
                  <c:v>276336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87-44C3-BB80-7135E0313709}"/>
            </c:ext>
          </c:extLst>
        </c:ser>
        <c:ser>
          <c:idx val="1"/>
          <c:order val="3"/>
          <c:tx>
            <c:strRef>
              <c:f>'Pernocta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87-44C3-BB80-7135E03137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87-44C3-BB80-7135E031370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19371</c:v>
                </c:pt>
                <c:pt idx="1">
                  <c:v>19075</c:v>
                </c:pt>
                <c:pt idx="2">
                  <c:v>22060</c:v>
                </c:pt>
                <c:pt idx="3">
                  <c:v>24047</c:v>
                </c:pt>
                <c:pt idx="4">
                  <c:v>22391</c:v>
                </c:pt>
                <c:pt idx="12">
                  <c:v>106944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87-44C3-BB80-7135E031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587-44C3-BB80-7135E03137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13386</c:v>
                      </c:pt>
                      <c:pt idx="1">
                        <c:v>13602</c:v>
                      </c:pt>
                      <c:pt idx="2">
                        <c:v>13705</c:v>
                      </c:pt>
                      <c:pt idx="3">
                        <c:v>13588</c:v>
                      </c:pt>
                      <c:pt idx="4">
                        <c:v>12214</c:v>
                      </c:pt>
                      <c:pt idx="5">
                        <c:v>11682</c:v>
                      </c:pt>
                      <c:pt idx="6">
                        <c:v>15593</c:v>
                      </c:pt>
                      <c:pt idx="7">
                        <c:v>20831</c:v>
                      </c:pt>
                      <c:pt idx="8">
                        <c:v>15007</c:v>
                      </c:pt>
                      <c:pt idx="9">
                        <c:v>17361</c:v>
                      </c:pt>
                      <c:pt idx="10">
                        <c:v>17189</c:v>
                      </c:pt>
                      <c:pt idx="11">
                        <c:v>18386</c:v>
                      </c:pt>
                      <c:pt idx="12">
                        <c:v>182544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587-44C3-BB80-7135E03137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587-44C3-BB80-7135E03137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587-44C3-BB80-7135E03137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587-44C3-BB80-7135E03137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587-44C3-BB80-7135E03137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587-44C3-BB80-7135E03137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587-44C3-BB80-7135E03137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587-44C3-BB80-7135E03137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587-44C3-BB80-7135E03137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587-44C3-BB80-7135E03137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587-44C3-BB80-7135E03137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587-44C3-BB80-7135E03137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587-44C3-BB80-7135E03137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587-44C3-BB80-7135E0313709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cat'!$L$97:$L$109</c:f>
              <c:numCache>
                <c:formatCode>0.0%</c:formatCode>
                <c:ptCount val="13"/>
                <c:pt idx="0">
                  <c:v>-9.1714727809818486E-2</c:v>
                </c:pt>
                <c:pt idx="1">
                  <c:v>-1.461927885112102E-2</c:v>
                </c:pt>
                <c:pt idx="2">
                  <c:v>5.1979017644253611E-2</c:v>
                </c:pt>
                <c:pt idx="3">
                  <c:v>-6.6498447204968891E-2</c:v>
                </c:pt>
                <c:pt idx="4">
                  <c:v>-4.1522195111510674E-2</c:v>
                </c:pt>
                <c:pt idx="12">
                  <c:v>-3.4592330468693588E-2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587-44C3-BB80-7135E031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DF-48BF-9721-7FF53F99AFD4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F-48BF-9721-7FF53F99AFD4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DF-48BF-9721-7FF53F99AF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8">
                  <c:v>5.9023491225174674</c:v>
                </c:pt>
                <c:pt idx="9">
                  <c:v>5.8542147947898746</c:v>
                </c:pt>
                <c:pt idx="10">
                  <c:v>5.4506944444444443</c:v>
                </c:pt>
                <c:pt idx="11">
                  <c:v>5.1518192627824018</c:v>
                </c:pt>
                <c:pt idx="12">
                  <c:v>5.6298889367609748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DF-48BF-9721-7FF53F99AFD4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DF-48BF-9721-7FF53F99AF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DF-48BF-9721-7FF53F99AF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5.9717087000177189</c:v>
                </c:pt>
                <c:pt idx="1">
                  <c:v>5.4357837284666557</c:v>
                </c:pt>
                <c:pt idx="2">
                  <c:v>5.6032195956786826</c:v>
                </c:pt>
                <c:pt idx="3">
                  <c:v>5.0954338351822503</c:v>
                </c:pt>
                <c:pt idx="4">
                  <c:v>5.1083654954638869</c:v>
                </c:pt>
                <c:pt idx="12">
                  <c:v>5.4229282034254132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DF-48BF-9721-7FF53F99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DF-48BF-9721-7FF53F99AF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8.2772790055248624</c:v>
                      </c:pt>
                      <c:pt idx="1">
                        <c:v>6.8945538818076475</c:v>
                      </c:pt>
                      <c:pt idx="2">
                        <c:v>5.4817210771776743</c:v>
                      </c:pt>
                      <c:pt idx="3">
                        <c:v>6.9211831710453797</c:v>
                      </c:pt>
                      <c:pt idx="4">
                        <c:v>6.5240453946955919</c:v>
                      </c:pt>
                      <c:pt idx="5">
                        <c:v>6.8413200058797585</c:v>
                      </c:pt>
                      <c:pt idx="6">
                        <c:v>6.4427972929423136</c:v>
                      </c:pt>
                      <c:pt idx="7">
                        <c:v>6.491933187814368</c:v>
                      </c:pt>
                      <c:pt idx="8">
                        <c:v>6.1649928263988523</c:v>
                      </c:pt>
                      <c:pt idx="9">
                        <c:v>6.6140648379052367</c:v>
                      </c:pt>
                      <c:pt idx="10">
                        <c:v>7.6749190501888833</c:v>
                      </c:pt>
                      <c:pt idx="11">
                        <c:v>6.0869589500139627</c:v>
                      </c:pt>
                      <c:pt idx="12">
                        <c:v>6.6176102336667117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DF-48BF-9721-7FF53F99AF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DF-48BF-9721-7FF53F99AF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DF-48BF-9721-7FF53F99AF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DF-48BF-9721-7FF53F99AF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DF-48BF-9721-7FF53F99AF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DF-48BF-9721-7FF53F99AF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DF-48BF-9721-7FF53F99AF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DF-48BF-9721-7FF53F99AF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DF-48BF-9721-7FF53F99AF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DF-48BF-9721-7FF53F99AF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DF-48BF-9721-7FF53F99AF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DF-48BF-9721-7FF53F99AF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DF-48BF-9721-7FF53F99AF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DF-48BF-9721-7FF53F99AFD4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0.33218862166316487</c:v>
                </c:pt>
                <c:pt idx="1">
                  <c:v>-0.50247834901443689</c:v>
                </c:pt>
                <c:pt idx="2">
                  <c:v>0.10495088073110903</c:v>
                </c:pt>
                <c:pt idx="3">
                  <c:v>-0.12350179337878764</c:v>
                </c:pt>
                <c:pt idx="4">
                  <c:v>9.4780655107393308E-2</c:v>
                </c:pt>
                <c:pt idx="12">
                  <c:v>-1.3624100613469636E-2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DF-48BF-9721-7FF53F99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49-408D-B344-2C1459194913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5.8763700131521261</c:v>
                </c:pt>
                <c:pt idx="1">
                  <c:v>4.4685176003966287</c:v>
                </c:pt>
                <c:pt idx="2">
                  <c:v>3.9461856889414548</c:v>
                </c:pt>
                <c:pt idx="3">
                  <c:v>3.9336407891365615</c:v>
                </c:pt>
                <c:pt idx="4">
                  <c:v>3.541118975396023</c:v>
                </c:pt>
                <c:pt idx="5">
                  <c:v>3.7602405110860579</c:v>
                </c:pt>
                <c:pt idx="6">
                  <c:v>4.7870076535374277</c:v>
                </c:pt>
                <c:pt idx="7">
                  <c:v>4.5175011076650424</c:v>
                </c:pt>
                <c:pt idx="8">
                  <c:v>3.9471493212669682</c:v>
                </c:pt>
                <c:pt idx="9">
                  <c:v>3.8102577730534146</c:v>
                </c:pt>
                <c:pt idx="10">
                  <c:v>3.8013937282229966</c:v>
                </c:pt>
                <c:pt idx="11">
                  <c:v>4.5405860559110813</c:v>
                </c:pt>
                <c:pt idx="12">
                  <c:v>4.1724857951693535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9-408D-B344-2C1459194913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49-408D-B344-2C145919491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5.2023855328972681</c:v>
                </c:pt>
                <c:pt idx="1">
                  <c:v>4.9221044045677003</c:v>
                </c:pt>
                <c:pt idx="2">
                  <c:v>4.094777562862669</c:v>
                </c:pt>
                <c:pt idx="3">
                  <c:v>3.4381875815774752</c:v>
                </c:pt>
                <c:pt idx="4">
                  <c:v>2.8805302667305543</c:v>
                </c:pt>
                <c:pt idx="5">
                  <c:v>4.3386262924667651</c:v>
                </c:pt>
                <c:pt idx="6">
                  <c:v>4.099283208784505</c:v>
                </c:pt>
                <c:pt idx="7">
                  <c:v>4.3943283582089556</c:v>
                </c:pt>
                <c:pt idx="8">
                  <c:v>4.7102579484103178</c:v>
                </c:pt>
                <c:pt idx="9">
                  <c:v>4.4106239460370995</c:v>
                </c:pt>
                <c:pt idx="10">
                  <c:v>4.2302335108562064</c:v>
                </c:pt>
                <c:pt idx="11">
                  <c:v>4.5</c:v>
                </c:pt>
                <c:pt idx="12">
                  <c:v>4.1476535819807374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9-408D-B344-2C1459194913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49-408D-B344-2C145919491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49-408D-B344-2C145919491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6.6355617455896008</c:v>
                </c:pt>
                <c:pt idx="1">
                  <c:v>5.6825095057034218</c:v>
                </c:pt>
                <c:pt idx="2">
                  <c:v>5.190260475651189</c:v>
                </c:pt>
                <c:pt idx="3">
                  <c:v>4.3048433048433052</c:v>
                </c:pt>
                <c:pt idx="4">
                  <c:v>4.3055242390078918</c:v>
                </c:pt>
                <c:pt idx="12">
                  <c:v>4.964960781792465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9-408D-B344-2C145919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49-408D-B344-2C14591949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6.0051948051948054</c:v>
                      </c:pt>
                      <c:pt idx="1">
                        <c:v>3.9639963996399641</c:v>
                      </c:pt>
                      <c:pt idx="2">
                        <c:v>3.1939457937346005</c:v>
                      </c:pt>
                      <c:pt idx="3">
                        <c:v>3.5400782013685239</c:v>
                      </c:pt>
                      <c:pt idx="4">
                        <c:v>3.4948630136986303</c:v>
                      </c:pt>
                      <c:pt idx="5">
                        <c:v>3.548218290555694</c:v>
                      </c:pt>
                      <c:pt idx="6">
                        <c:v>3.6482850104225886</c:v>
                      </c:pt>
                      <c:pt idx="7">
                        <c:v>4.1874088800530149</c:v>
                      </c:pt>
                      <c:pt idx="8">
                        <c:v>3.9209310285812085</c:v>
                      </c:pt>
                      <c:pt idx="9">
                        <c:v>5.8182459440395018</c:v>
                      </c:pt>
                      <c:pt idx="10">
                        <c:v>7.9188503803888421</c:v>
                      </c:pt>
                      <c:pt idx="11">
                        <c:v>7.2166331321260895</c:v>
                      </c:pt>
                      <c:pt idx="12">
                        <c:v>4.5358626362327783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49-408D-B344-2C145919491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49-408D-B344-2C145919491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49-408D-B344-2C145919491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49-408D-B344-2C145919491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49-408D-B344-2C145919491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49-408D-B344-2C145919491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49-408D-B344-2C145919491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49-408D-B344-2C145919491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49-408D-B344-2C145919491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49-408D-B344-2C145919491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49-408D-B344-2C145919491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49-408D-B344-2C145919491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49-408D-B344-2C145919491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49-408D-B344-2C1459194913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1.4331762126923326</c:v>
                </c:pt>
                <c:pt idx="1">
                  <c:v>0.76040510113572157</c:v>
                </c:pt>
                <c:pt idx="2">
                  <c:v>1.0954829127885199</c:v>
                </c:pt>
                <c:pt idx="3">
                  <c:v>0.86665572326583007</c:v>
                </c:pt>
                <c:pt idx="4">
                  <c:v>1.4249939722773375</c:v>
                </c:pt>
                <c:pt idx="12">
                  <c:v>1.184508741543691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49-408D-B344-2C145919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1-40AE-A8D1-C491DA624CDF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6.3604584527220629</c:v>
                </c:pt>
                <c:pt idx="1">
                  <c:v>4.6428038777032068</c:v>
                </c:pt>
                <c:pt idx="2">
                  <c:v>4.1687797147385099</c:v>
                </c:pt>
                <c:pt idx="3">
                  <c:v>4.3753591954022992</c:v>
                </c:pt>
                <c:pt idx="4">
                  <c:v>3.8603225073813308</c:v>
                </c:pt>
                <c:pt idx="5">
                  <c:v>4.5333741579914264</c:v>
                </c:pt>
                <c:pt idx="6">
                  <c:v>4.9378465129851179</c:v>
                </c:pt>
                <c:pt idx="7">
                  <c:v>4.490038872691934</c:v>
                </c:pt>
                <c:pt idx="8">
                  <c:v>4.1515237020316027</c:v>
                </c:pt>
                <c:pt idx="9">
                  <c:v>4.0380479735318442</c:v>
                </c:pt>
                <c:pt idx="10">
                  <c:v>3.7836822329575952</c:v>
                </c:pt>
                <c:pt idx="11">
                  <c:v>4.3829600351339479</c:v>
                </c:pt>
                <c:pt idx="12">
                  <c:v>4.4126023495906015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1-40AE-A8D1-C491DA624CDF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91-40AE-A8D1-C491DA624CD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4.8804071246819341</c:v>
                </c:pt>
                <c:pt idx="1">
                  <c:v>4.6215621562156217</c:v>
                </c:pt>
                <c:pt idx="2">
                  <c:v>4.1008280565026789</c:v>
                </c:pt>
                <c:pt idx="3">
                  <c:v>3.5511833475905332</c:v>
                </c:pt>
                <c:pt idx="4">
                  <c:v>2.9176039759351293</c:v>
                </c:pt>
                <c:pt idx="5">
                  <c:v>4.2093297903749631</c:v>
                </c:pt>
                <c:pt idx="6">
                  <c:v>4.4232161323681485</c:v>
                </c:pt>
                <c:pt idx="7">
                  <c:v>5.0544290288153686</c:v>
                </c:pt>
                <c:pt idx="8">
                  <c:v>5.2701959436232384</c:v>
                </c:pt>
                <c:pt idx="9">
                  <c:v>4.8074375955170661</c:v>
                </c:pt>
                <c:pt idx="10">
                  <c:v>5.6777358490566039</c:v>
                </c:pt>
                <c:pt idx="11">
                  <c:v>5.77007874015748</c:v>
                </c:pt>
                <c:pt idx="12">
                  <c:v>4.4236945252244277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91-40AE-A8D1-C491DA624CDF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91-40AE-A8D1-C491DA624C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91-40AE-A8D1-C491DA624CD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9.519922254616132</c:v>
                </c:pt>
                <c:pt idx="1">
                  <c:v>9.2485414235705949</c:v>
                </c:pt>
                <c:pt idx="2">
                  <c:v>7.2077151335311571</c:v>
                </c:pt>
                <c:pt idx="3">
                  <c:v>5.5567991046446554</c:v>
                </c:pt>
                <c:pt idx="4">
                  <c:v>4.3092967818831944</c:v>
                </c:pt>
                <c:pt idx="12">
                  <c:v>6.6575608299746234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91-40AE-A8D1-C491DA62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91-40AE-A8D1-C491DA624C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5.8543689320388346</c:v>
                      </c:pt>
                      <c:pt idx="1">
                        <c:v>3.1932515337423313</c:v>
                      </c:pt>
                      <c:pt idx="2">
                        <c:v>4.1188260558339298</c:v>
                      </c:pt>
                      <c:pt idx="3">
                        <c:v>3.5085178875638841</c:v>
                      </c:pt>
                      <c:pt idx="4">
                        <c:v>3.2697655939610648</c:v>
                      </c:pt>
                      <c:pt idx="5">
                        <c:v>3.8176451295506721</c:v>
                      </c:pt>
                      <c:pt idx="6">
                        <c:v>4.0505914925748803</c:v>
                      </c:pt>
                      <c:pt idx="7">
                        <c:v>4.2587159863945576</c:v>
                      </c:pt>
                      <c:pt idx="8">
                        <c:v>4.5078840284842316</c:v>
                      </c:pt>
                      <c:pt idx="9">
                        <c:v>4.7737603305785123</c:v>
                      </c:pt>
                      <c:pt idx="10">
                        <c:v>6.0600706713780923</c:v>
                      </c:pt>
                      <c:pt idx="11">
                        <c:v>7.0762155059132716</c:v>
                      </c:pt>
                      <c:pt idx="12">
                        <c:v>4.4955222955594802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91-40AE-A8D1-C491DA624C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91-40AE-A8D1-C491DA624C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91-40AE-A8D1-C491DA624C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91-40AE-A8D1-C491DA624C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91-40AE-A8D1-C491DA624C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91-40AE-A8D1-C491DA624C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91-40AE-A8D1-C491DA624C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91-40AE-A8D1-C491DA624C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91-40AE-A8D1-C491DA624C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91-40AE-A8D1-C491DA624C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91-40AE-A8D1-C491DA624C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91-40AE-A8D1-C491DA624C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91-40AE-A8D1-C491DA624C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91-40AE-A8D1-C491DA624CDF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4.6395151299341979</c:v>
                </c:pt>
                <c:pt idx="1">
                  <c:v>4.6269792673549732</c:v>
                </c:pt>
                <c:pt idx="2">
                  <c:v>3.1068870770284782</c:v>
                </c:pt>
                <c:pt idx="3">
                  <c:v>2.0056157570541222</c:v>
                </c:pt>
                <c:pt idx="4">
                  <c:v>1.3916928059480651</c:v>
                </c:pt>
                <c:pt idx="12">
                  <c:v>2.8584570778859102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91-40AE-A8D1-C491DA62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83-416C-9315-E74A1346F097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4.3003731343283578</c:v>
                </c:pt>
                <c:pt idx="1">
                  <c:v>4.1227810650887573</c:v>
                </c:pt>
                <c:pt idx="2">
                  <c:v>3.2913752913752914</c:v>
                </c:pt>
                <c:pt idx="3">
                  <c:v>2.8346738159070597</c:v>
                </c:pt>
                <c:pt idx="4">
                  <c:v>2.6231221423905944</c:v>
                </c:pt>
                <c:pt idx="5">
                  <c:v>2.532101167315175</c:v>
                </c:pt>
                <c:pt idx="6">
                  <c:v>4.5191709844559584</c:v>
                </c:pt>
                <c:pt idx="7">
                  <c:v>4.560075329566855</c:v>
                </c:pt>
                <c:pt idx="8">
                  <c:v>3.5815244825845531</c:v>
                </c:pt>
                <c:pt idx="9">
                  <c:v>3.400743494423792</c:v>
                </c:pt>
                <c:pt idx="10">
                  <c:v>3.8472222222222223</c:v>
                </c:pt>
                <c:pt idx="11">
                  <c:v>5.0592485549132951</c:v>
                </c:pt>
                <c:pt idx="12">
                  <c:v>3.6697310391949811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3-416C-9315-E74A1346F097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83-416C-9315-E74A1346F09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6.2003154574132493</c:v>
                </c:pt>
                <c:pt idx="1">
                  <c:v>5.7839116719242902</c:v>
                </c:pt>
                <c:pt idx="2">
                  <c:v>4.0829361296472833</c:v>
                </c:pt>
                <c:pt idx="3">
                  <c:v>3.224676724137931</c:v>
                </c:pt>
                <c:pt idx="4">
                  <c:v>2.8223954060705498</c:v>
                </c:pt>
                <c:pt idx="5">
                  <c:v>4.5544603252833911</c:v>
                </c:pt>
                <c:pt idx="6">
                  <c:v>3.6333209371513573</c:v>
                </c:pt>
                <c:pt idx="7">
                  <c:v>3.5562330623306231</c:v>
                </c:pt>
                <c:pt idx="8">
                  <c:v>3.9316443594646273</c:v>
                </c:pt>
                <c:pt idx="9">
                  <c:v>3.9222570532915362</c:v>
                </c:pt>
                <c:pt idx="10">
                  <c:v>2.5116487455197132</c:v>
                </c:pt>
                <c:pt idx="11">
                  <c:v>3.3495007132667616</c:v>
                </c:pt>
                <c:pt idx="12">
                  <c:v>3.7213706921800256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83-416C-9315-E74A1346F097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83-416C-9315-E74A1346F09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83-416C-9315-E74A1346F09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3.9973333333333332</c:v>
                </c:pt>
                <c:pt idx="1">
                  <c:v>3.2317562149157979</c:v>
                </c:pt>
                <c:pt idx="2">
                  <c:v>3.0999231360491928</c:v>
                </c:pt>
                <c:pt idx="3">
                  <c:v>3.3822680412371136</c:v>
                </c:pt>
                <c:pt idx="4">
                  <c:v>4.3032281465360898</c:v>
                </c:pt>
                <c:pt idx="12">
                  <c:v>3.684472049689441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83-416C-9315-E74A1346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83-416C-9315-E74A1346F09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6.1787709497206702</c:v>
                      </c:pt>
                      <c:pt idx="1">
                        <c:v>5.0588235294117645</c:v>
                      </c:pt>
                      <c:pt idx="2">
                        <c:v>2.2991689750692519</c:v>
                      </c:pt>
                      <c:pt idx="3">
                        <c:v>3.5825688073394497</c:v>
                      </c:pt>
                      <c:pt idx="4">
                        <c:v>3.8555060471037557</c:v>
                      </c:pt>
                      <c:pt idx="5">
                        <c:v>2.6960580912863072</c:v>
                      </c:pt>
                      <c:pt idx="6">
                        <c:v>2.4225460122699385</c:v>
                      </c:pt>
                      <c:pt idx="7">
                        <c:v>4.0693417810630059</c:v>
                      </c:pt>
                      <c:pt idx="8">
                        <c:v>2.7132391418105706</c:v>
                      </c:pt>
                      <c:pt idx="9">
                        <c:v>8.0667160859896221</c:v>
                      </c:pt>
                      <c:pt idx="10">
                        <c:v>15.235048678720444</c:v>
                      </c:pt>
                      <c:pt idx="11">
                        <c:v>7.6752503576537912</c:v>
                      </c:pt>
                      <c:pt idx="12">
                        <c:v>4.6154410416284612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83-416C-9315-E74A1346F09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83-416C-9315-E74A1346F09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83-416C-9315-E74A1346F09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83-416C-9315-E74A1346F09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83-416C-9315-E74A1346F09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83-416C-9315-E74A1346F09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83-416C-9315-E74A1346F09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83-416C-9315-E74A1346F09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83-416C-9315-E74A1346F09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83-416C-9315-E74A1346F09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83-416C-9315-E74A1346F09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83-416C-9315-E74A1346F09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83-416C-9315-E74A1346F09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83-416C-9315-E74A1346F097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-2.2029821240799161</c:v>
                </c:pt>
                <c:pt idx="1">
                  <c:v>-2.5521554570084923</c:v>
                </c:pt>
                <c:pt idx="2">
                  <c:v>-0.98301299359809047</c:v>
                </c:pt>
                <c:pt idx="3">
                  <c:v>0.1575913170991825</c:v>
                </c:pt>
                <c:pt idx="4">
                  <c:v>1.4808327404655399</c:v>
                </c:pt>
                <c:pt idx="12">
                  <c:v>-5.8834560505688138E-2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83-416C-9315-E74A1346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6F-4176-9630-322EE0A8D84F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14947</c:v>
                </c:pt>
                <c:pt idx="1">
                  <c:v>15947</c:v>
                </c:pt>
                <c:pt idx="2">
                  <c:v>17806</c:v>
                </c:pt>
                <c:pt idx="3">
                  <c:v>16557</c:v>
                </c:pt>
                <c:pt idx="4">
                  <c:v>15781</c:v>
                </c:pt>
                <c:pt idx="5">
                  <c:v>14399</c:v>
                </c:pt>
                <c:pt idx="6">
                  <c:v>15232</c:v>
                </c:pt>
                <c:pt idx="7">
                  <c:v>15250</c:v>
                </c:pt>
                <c:pt idx="8">
                  <c:v>14944</c:v>
                </c:pt>
                <c:pt idx="9">
                  <c:v>17449</c:v>
                </c:pt>
                <c:pt idx="10">
                  <c:v>15681</c:v>
                </c:pt>
                <c:pt idx="11">
                  <c:v>15346</c:v>
                </c:pt>
                <c:pt idx="12">
                  <c:v>189339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F-4176-9630-322EE0A8D84F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6F-4176-9630-322EE0A8D84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17821</c:v>
                </c:pt>
                <c:pt idx="1">
                  <c:v>16985</c:v>
                </c:pt>
                <c:pt idx="2">
                  <c:v>17403</c:v>
                </c:pt>
                <c:pt idx="3">
                  <c:v>19384</c:v>
                </c:pt>
                <c:pt idx="4">
                  <c:v>16853</c:v>
                </c:pt>
                <c:pt idx="5">
                  <c:v>14938</c:v>
                </c:pt>
                <c:pt idx="6">
                  <c:v>16025</c:v>
                </c:pt>
                <c:pt idx="7">
                  <c:v>15982</c:v>
                </c:pt>
                <c:pt idx="8">
                  <c:v>13176</c:v>
                </c:pt>
                <c:pt idx="9">
                  <c:v>16787</c:v>
                </c:pt>
                <c:pt idx="10">
                  <c:v>14839</c:v>
                </c:pt>
                <c:pt idx="11">
                  <c:v>18353</c:v>
                </c:pt>
                <c:pt idx="12">
                  <c:v>198546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6F-4176-9630-322EE0A8D84F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6F-4176-9630-322EE0A8D84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6F-4176-9630-322EE0A8D84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14777</c:v>
                </c:pt>
                <c:pt idx="1">
                  <c:v>15485</c:v>
                </c:pt>
                <c:pt idx="2">
                  <c:v>16049</c:v>
                </c:pt>
                <c:pt idx="3">
                  <c:v>15980</c:v>
                </c:pt>
                <c:pt idx="4">
                  <c:v>15516</c:v>
                </c:pt>
                <c:pt idx="12">
                  <c:v>77807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6F-4176-9630-322EE0A8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6F-4176-9630-322EE0A8D84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9659</c:v>
                      </c:pt>
                      <c:pt idx="1">
                        <c:v>12449</c:v>
                      </c:pt>
                      <c:pt idx="2">
                        <c:v>17100</c:v>
                      </c:pt>
                      <c:pt idx="3">
                        <c:v>12237</c:v>
                      </c:pt>
                      <c:pt idx="4">
                        <c:v>11861</c:v>
                      </c:pt>
                      <c:pt idx="5">
                        <c:v>9593</c:v>
                      </c:pt>
                      <c:pt idx="6">
                        <c:v>10238</c:v>
                      </c:pt>
                      <c:pt idx="7">
                        <c:v>13529</c:v>
                      </c:pt>
                      <c:pt idx="8">
                        <c:v>11582</c:v>
                      </c:pt>
                      <c:pt idx="9">
                        <c:v>15797</c:v>
                      </c:pt>
                      <c:pt idx="10">
                        <c:v>11275</c:v>
                      </c:pt>
                      <c:pt idx="11">
                        <c:v>14923</c:v>
                      </c:pt>
                      <c:pt idx="12">
                        <c:v>150243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6F-4176-9630-322EE0A8D84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6F-4176-9630-322EE0A8D8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6F-4176-9630-322EE0A8D8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6F-4176-9630-322EE0A8D8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6F-4176-9630-322EE0A8D8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6F-4176-9630-322EE0A8D8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6F-4176-9630-322EE0A8D8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6F-4176-9630-322EE0A8D8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6F-4176-9630-322EE0A8D8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6F-4176-9630-322EE0A8D8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6F-4176-9630-322EE0A8D8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6F-4176-9630-322EE0A8D8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6F-4176-9630-322EE0A8D8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6F-4176-9630-322EE0A8D84F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-0.17080971887099494</c:v>
                </c:pt>
                <c:pt idx="1">
                  <c:v>-8.8313217544892519E-2</c:v>
                </c:pt>
                <c:pt idx="2">
                  <c:v>-7.7802677699247202E-2</c:v>
                </c:pt>
                <c:pt idx="3">
                  <c:v>-0.17560874948411065</c:v>
                </c:pt>
                <c:pt idx="4">
                  <c:v>-7.9333056429122362E-2</c:v>
                </c:pt>
                <c:pt idx="12">
                  <c:v>-0.1202880853854329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6F-4176-9630-322EE0A8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8-4E8D-9699-C4B312C987A8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6.7966147052920318</c:v>
                </c:pt>
                <c:pt idx="1">
                  <c:v>6.5330156142221103</c:v>
                </c:pt>
                <c:pt idx="2">
                  <c:v>6.1331573626867346</c:v>
                </c:pt>
                <c:pt idx="3">
                  <c:v>5.8996194962855588</c:v>
                </c:pt>
                <c:pt idx="4">
                  <c:v>6.1456815157467837</c:v>
                </c:pt>
                <c:pt idx="5">
                  <c:v>7.2864087783873881</c:v>
                </c:pt>
                <c:pt idx="6">
                  <c:v>7.4098608193277311</c:v>
                </c:pt>
                <c:pt idx="7">
                  <c:v>7.8473442622950822</c:v>
                </c:pt>
                <c:pt idx="8">
                  <c:v>6.853787473233405</c:v>
                </c:pt>
                <c:pt idx="9">
                  <c:v>6.4038626855407186</c:v>
                </c:pt>
                <c:pt idx="10">
                  <c:v>6.3679612269625663</c:v>
                </c:pt>
                <c:pt idx="11">
                  <c:v>5.4969373126547634</c:v>
                </c:pt>
                <c:pt idx="12">
                  <c:v>6.5780161509250608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8-4E8D-9699-C4B312C987A8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E8-4E8D-9699-C4B312C987A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5.7032714213568259</c:v>
                </c:pt>
                <c:pt idx="1">
                  <c:v>6.0849573152781868</c:v>
                </c:pt>
                <c:pt idx="2">
                  <c:v>5.7484341780152848</c:v>
                </c:pt>
                <c:pt idx="3">
                  <c:v>5.7116178291374329</c:v>
                </c:pt>
                <c:pt idx="4">
                  <c:v>5.8060286002492134</c:v>
                </c:pt>
                <c:pt idx="5">
                  <c:v>6.5345427768108184</c:v>
                </c:pt>
                <c:pt idx="6">
                  <c:v>6.6567238689547583</c:v>
                </c:pt>
                <c:pt idx="7">
                  <c:v>6.874671505443624</c:v>
                </c:pt>
                <c:pt idx="8">
                  <c:v>6.354811778992107</c:v>
                </c:pt>
                <c:pt idx="9">
                  <c:v>6.1601834753082745</c:v>
                </c:pt>
                <c:pt idx="10">
                  <c:v>5.6514589931936117</c:v>
                </c:pt>
                <c:pt idx="11">
                  <c:v>5.2467171579578267</c:v>
                </c:pt>
                <c:pt idx="12">
                  <c:v>6.0190031529217407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E8-4E8D-9699-C4B312C987A8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8-4E8D-9699-C4B312C987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E8-4E8D-9699-C4B312C987A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5.8749407863571763</c:v>
                </c:pt>
                <c:pt idx="1">
                  <c:v>5.4022602518566352</c:v>
                </c:pt>
                <c:pt idx="2">
                  <c:v>5.6713813944794067</c:v>
                </c:pt>
                <c:pt idx="3">
                  <c:v>5.3038172715894865</c:v>
                </c:pt>
                <c:pt idx="4">
                  <c:v>5.3378448053622067</c:v>
                </c:pt>
                <c:pt idx="12">
                  <c:v>5.5144781317876284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E8-4E8D-9699-C4B312C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E8-4E8D-9699-C4B312C987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10.840336134453782</c:v>
                      </c:pt>
                      <c:pt idx="1">
                        <c:v>6.483386923901393</c:v>
                      </c:pt>
                      <c:pt idx="2">
                        <c:v>14.005054759898904</c:v>
                      </c:pt>
                      <c:pt idx="3">
                        <c:v>12.037222222222223</c:v>
                      </c:pt>
                      <c:pt idx="4">
                        <c:v>10.333473330533389</c:v>
                      </c:pt>
                      <c:pt idx="5">
                        <c:v>8.1765730880929333</c:v>
                      </c:pt>
                      <c:pt idx="6">
                        <c:v>9.841807909604519</c:v>
                      </c:pt>
                      <c:pt idx="7">
                        <c:v>9.0528089887640455</c:v>
                      </c:pt>
                      <c:pt idx="8">
                        <c:v>8.8807339449541285</c:v>
                      </c:pt>
                      <c:pt idx="9">
                        <c:v>7.532561379070172</c:v>
                      </c:pt>
                      <c:pt idx="10">
                        <c:v>8.5613607460788472</c:v>
                      </c:pt>
                      <c:pt idx="11">
                        <c:v>7.9421218694537563</c:v>
                      </c:pt>
                      <c:pt idx="12">
                        <c:v>8.7250281473493914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E8-4E8D-9699-C4B312C987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E8-4E8D-9699-C4B312C987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E8-4E8D-9699-C4B312C987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E8-4E8D-9699-C4B312C987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E8-4E8D-9699-C4B312C987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E8-4E8D-9699-C4B312C987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E8-4E8D-9699-C4B312C987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E8-4E8D-9699-C4B312C987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E8-4E8D-9699-C4B312C987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E8-4E8D-9699-C4B312C987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E8-4E8D-9699-C4B312C987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E8-4E8D-9699-C4B312C987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E8-4E8D-9699-C4B312C987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E8-4E8D-9699-C4B312C987A8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0.17166936500035046</c:v>
                </c:pt>
                <c:pt idx="1">
                  <c:v>-0.68269706342155168</c:v>
                </c:pt>
                <c:pt idx="2">
                  <c:v>-7.7052783535878078E-2</c:v>
                </c:pt>
                <c:pt idx="3">
                  <c:v>-0.40780055754794642</c:v>
                </c:pt>
                <c:pt idx="4">
                  <c:v>-0.46818379488700668</c:v>
                </c:pt>
                <c:pt idx="12">
                  <c:v>-0.29238707410071019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E8-4E8D-9699-C4B312C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E-456E-9551-A02FE5CCA383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7.0759036144578316</c:v>
                </c:pt>
                <c:pt idx="1">
                  <c:v>6.4152956869719873</c:v>
                </c:pt>
                <c:pt idx="2">
                  <c:v>5.6702086553323028</c:v>
                </c:pt>
                <c:pt idx="3">
                  <c:v>5.6477987421383649</c:v>
                </c:pt>
                <c:pt idx="4">
                  <c:v>5.6281161403851794</c:v>
                </c:pt>
                <c:pt idx="5">
                  <c:v>7.3081058726220016</c:v>
                </c:pt>
                <c:pt idx="6">
                  <c:v>7.6511909568025835</c:v>
                </c:pt>
                <c:pt idx="7">
                  <c:v>8.3209278870398382</c:v>
                </c:pt>
                <c:pt idx="8">
                  <c:v>7.0556511180815544</c:v>
                </c:pt>
                <c:pt idx="9">
                  <c:v>6.4350112697220139</c:v>
                </c:pt>
                <c:pt idx="10">
                  <c:v>6.2889388104407358</c:v>
                </c:pt>
                <c:pt idx="11">
                  <c:v>4.8761477918670746</c:v>
                </c:pt>
                <c:pt idx="12">
                  <c:v>6.5252711292339853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E-456E-9551-A02FE5CCA383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5E-456E-9551-A02FE5CCA38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5.3075824063679971</c:v>
                </c:pt>
                <c:pt idx="1">
                  <c:v>6.0825576241134751</c:v>
                </c:pt>
                <c:pt idx="2">
                  <c:v>6.0071238702817649</c:v>
                </c:pt>
                <c:pt idx="3">
                  <c:v>5.5141093474426812</c:v>
                </c:pt>
                <c:pt idx="4">
                  <c:v>5.1931303244516949</c:v>
                </c:pt>
                <c:pt idx="5">
                  <c:v>6.1108343711083437</c:v>
                </c:pt>
                <c:pt idx="6">
                  <c:v>6.5658185309649548</c:v>
                </c:pt>
                <c:pt idx="7">
                  <c:v>6.6951910112359547</c:v>
                </c:pt>
                <c:pt idx="8">
                  <c:v>6.4777700186219738</c:v>
                </c:pt>
                <c:pt idx="9">
                  <c:v>6.0587956377430059</c:v>
                </c:pt>
                <c:pt idx="10">
                  <c:v>5.0955604883462815</c:v>
                </c:pt>
                <c:pt idx="11">
                  <c:v>5.0070480441677434</c:v>
                </c:pt>
                <c:pt idx="12">
                  <c:v>5.851669227781624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5E-456E-9551-A02FE5CCA383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E-456E-9551-A02FE5CCA3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E-456E-9551-A02FE5CCA38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5.485535029627048</c:v>
                </c:pt>
                <c:pt idx="1">
                  <c:v>4.9888579387186631</c:v>
                </c:pt>
                <c:pt idx="2">
                  <c:v>5.4193778684344718</c:v>
                </c:pt>
                <c:pt idx="3">
                  <c:v>5.1974039460020771</c:v>
                </c:pt>
                <c:pt idx="4">
                  <c:v>5.2536204268292686</c:v>
                </c:pt>
                <c:pt idx="12">
                  <c:v>5.2705602918098142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5E-456E-9551-A02FE5CC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5E-456E-9551-A02FE5CCA3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23.921666666666667</c:v>
                      </c:pt>
                      <c:pt idx="1">
                        <c:v>11.833333333333334</c:v>
                      </c:pt>
                      <c:pt idx="2">
                        <c:v>17.187134502923978</c:v>
                      </c:pt>
                      <c:pt idx="3">
                        <c:v>29.11392405063291</c:v>
                      </c:pt>
                      <c:pt idx="4">
                        <c:v>14.308724832214764</c:v>
                      </c:pt>
                      <c:pt idx="5">
                        <c:v>12.987714987714988</c:v>
                      </c:pt>
                      <c:pt idx="6">
                        <c:v>8.2203659506762126</c:v>
                      </c:pt>
                      <c:pt idx="7">
                        <c:v>8.5341272146383975</c:v>
                      </c:pt>
                      <c:pt idx="8">
                        <c:v>8.8707849249079054</c:v>
                      </c:pt>
                      <c:pt idx="9">
                        <c:v>7.5337959750173491</c:v>
                      </c:pt>
                      <c:pt idx="10">
                        <c:v>9.3559194428759653</c:v>
                      </c:pt>
                      <c:pt idx="11">
                        <c:v>10.613690865489426</c:v>
                      </c:pt>
                      <c:pt idx="12">
                        <c:v>9.382254214530807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5E-456E-9551-A02FE5CCA3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5E-456E-9551-A02FE5CCA3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5E-456E-9551-A02FE5CCA3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5E-456E-9551-A02FE5CCA3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5E-456E-9551-A02FE5CCA3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5E-456E-9551-A02FE5CCA3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5E-456E-9551-A02FE5CCA3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5E-456E-9551-A02FE5CCA3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5E-456E-9551-A02FE5CCA3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5E-456E-9551-A02FE5CCA3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5E-456E-9551-A02FE5CCA3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5E-456E-9551-A02FE5CCA3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5E-456E-9551-A02FE5CCA3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5E-456E-9551-A02FE5CCA383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0.17795262325905092</c:v>
                </c:pt>
                <c:pt idx="1">
                  <c:v>-1.093699685394812</c:v>
                </c:pt>
                <c:pt idx="2">
                  <c:v>-0.58774600184729309</c:v>
                </c:pt>
                <c:pt idx="3">
                  <c:v>-0.31670540144060411</c:v>
                </c:pt>
                <c:pt idx="4">
                  <c:v>6.0490102377573685E-2</c:v>
                </c:pt>
                <c:pt idx="12">
                  <c:v>-0.32657025638986159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5E-456E-9551-A02FE5CC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E9-44EE-BF4E-817300AF1BA6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5.2128966223132034</c:v>
                </c:pt>
                <c:pt idx="1">
                  <c:v>6.93213296398892</c:v>
                </c:pt>
                <c:pt idx="2">
                  <c:v>6.4939759036144578</c:v>
                </c:pt>
                <c:pt idx="3">
                  <c:v>7.5632377740303545</c:v>
                </c:pt>
                <c:pt idx="4">
                  <c:v>7.9407540394973068</c:v>
                </c:pt>
                <c:pt idx="5">
                  <c:v>6.8303393213572852</c:v>
                </c:pt>
                <c:pt idx="6">
                  <c:v>6.9790476190476189</c:v>
                </c:pt>
                <c:pt idx="7">
                  <c:v>7.5965217391304352</c:v>
                </c:pt>
                <c:pt idx="8">
                  <c:v>7.6707818930041149</c:v>
                </c:pt>
                <c:pt idx="9">
                  <c:v>7.9536152796725785</c:v>
                </c:pt>
                <c:pt idx="10">
                  <c:v>7.3637274549098199</c:v>
                </c:pt>
                <c:pt idx="11">
                  <c:v>8.2883116883116887</c:v>
                </c:pt>
                <c:pt idx="12">
                  <c:v>7.134335368717708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9-44EE-BF4E-817300AF1BA6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E9-44EE-BF4E-817300AF1B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8.7137850467289724</c:v>
                </c:pt>
                <c:pt idx="1">
                  <c:v>7.9866488651535379</c:v>
                </c:pt>
                <c:pt idx="2">
                  <c:v>4.7348798674399335</c:v>
                </c:pt>
                <c:pt idx="3">
                  <c:v>6.1542699724517904</c:v>
                </c:pt>
                <c:pt idx="4">
                  <c:v>7.2033639143730888</c:v>
                </c:pt>
                <c:pt idx="5">
                  <c:v>7.620056497175141</c:v>
                </c:pt>
                <c:pt idx="6">
                  <c:v>6.3723776223776225</c:v>
                </c:pt>
                <c:pt idx="7">
                  <c:v>7.2854077253218881</c:v>
                </c:pt>
                <c:pt idx="8">
                  <c:v>6.6504201680672272</c:v>
                </c:pt>
                <c:pt idx="9">
                  <c:v>6.045300113250283</c:v>
                </c:pt>
                <c:pt idx="10">
                  <c:v>6.376753507014028</c:v>
                </c:pt>
                <c:pt idx="11">
                  <c:v>5.4688679245283023</c:v>
                </c:pt>
                <c:pt idx="12">
                  <c:v>6.5528108163057839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E9-44EE-BF4E-817300AF1BA6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E9-44EE-BF4E-817300AF1B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E9-44EE-BF4E-817300AF1B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5.7509157509157509</c:v>
                </c:pt>
                <c:pt idx="1">
                  <c:v>5.5122699386503067</c:v>
                </c:pt>
                <c:pt idx="2">
                  <c:v>5.6255886970172684</c:v>
                </c:pt>
                <c:pt idx="3">
                  <c:v>5.2841854934601669</c:v>
                </c:pt>
                <c:pt idx="4">
                  <c:v>6.2518159806295399</c:v>
                </c:pt>
                <c:pt idx="12">
                  <c:v>5.6171098265895951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0E9-44EE-BF4E-817300AF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0E9-44EE-BF4E-817300AF1B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</c:v>
                      </c:pt>
                      <c:pt idx="1">
                        <c:v>9.4146341463414629</c:v>
                      </c:pt>
                      <c:pt idx="2">
                        <c:v>12.169139465875372</c:v>
                      </c:pt>
                      <c:pt idx="3">
                        <c:v>16.604166666666668</c:v>
                      </c:pt>
                      <c:pt idx="4">
                        <c:v>14.590452261306533</c:v>
                      </c:pt>
                      <c:pt idx="5">
                        <c:v>4.7831498324557202</c:v>
                      </c:pt>
                      <c:pt idx="6">
                        <c:v>13.025882352941176</c:v>
                      </c:pt>
                      <c:pt idx="7">
                        <c:v>9.3961218836565106</c:v>
                      </c:pt>
                      <c:pt idx="8">
                        <c:v>7.9540229885057467</c:v>
                      </c:pt>
                      <c:pt idx="9">
                        <c:v>7.3981191222570537</c:v>
                      </c:pt>
                      <c:pt idx="10">
                        <c:v>8.9674220963172804</c:v>
                      </c:pt>
                      <c:pt idx="11">
                        <c:v>6.4748110831234253</c:v>
                      </c:pt>
                      <c:pt idx="12">
                        <c:v>7.9309434486591632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0E9-44EE-BF4E-817300AF1BA6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0E9-44EE-BF4E-817300AF1BA6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6.2490613266583228</c:v>
                      </c:pt>
                      <c:pt idx="1">
                        <c:v>5.5432989690721648</c:v>
                      </c:pt>
                      <c:pt idx="2">
                        <c:v>6.3925327951564075</c:v>
                      </c:pt>
                      <c:pt idx="3">
                        <c:v>6.2307692307692308</c:v>
                      </c:pt>
                      <c:pt idx="4">
                        <c:v>13.061185468451242</c:v>
                      </c:pt>
                      <c:pt idx="5">
                        <c:v>6.6303317535545023</c:v>
                      </c:pt>
                      <c:pt idx="6">
                        <c:v>7.0081521739130439</c:v>
                      </c:pt>
                      <c:pt idx="7">
                        <c:v>8.0383480825958706</c:v>
                      </c:pt>
                      <c:pt idx="8">
                        <c:v>6.5543859649122806</c:v>
                      </c:pt>
                      <c:pt idx="9">
                        <c:v>7.5462478184991273</c:v>
                      </c:pt>
                      <c:pt idx="10">
                        <c:v>6.2333333333333334</c:v>
                      </c:pt>
                      <c:pt idx="11">
                        <c:v>6.0465116279069768</c:v>
                      </c:pt>
                      <c:pt idx="12">
                        <c:v>6.7909909909909913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F0E9-44EE-BF4E-817300AF1B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0E9-44EE-BF4E-817300AF1B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0E9-44EE-BF4E-817300AF1B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0E9-44EE-BF4E-817300AF1B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E9-44EE-BF4E-817300AF1B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0E9-44EE-BF4E-817300AF1B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0E9-44EE-BF4E-817300AF1B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0E9-44EE-BF4E-817300AF1B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0E9-44EE-BF4E-817300AF1B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0E9-44EE-BF4E-817300AF1B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0E9-44EE-BF4E-817300AF1B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0E9-44EE-BF4E-817300AF1B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0E9-44EE-BF4E-817300AF1B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0E9-44EE-BF4E-817300AF1BA6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-2.9628692958132214</c:v>
                </c:pt>
                <c:pt idx="1">
                  <c:v>-2.4743789265032312</c:v>
                </c:pt>
                <c:pt idx="2">
                  <c:v>0.89070882957733488</c:v>
                </c:pt>
                <c:pt idx="3">
                  <c:v>-0.87008447899162356</c:v>
                </c:pt>
                <c:pt idx="4">
                  <c:v>-0.95154793374354885</c:v>
                </c:pt>
                <c:pt idx="12">
                  <c:v>-1.0939768913028312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0E9-44EE-BF4E-817300AF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A4-41AB-A8F9-33FD7077A7F3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5.5057324840764332</c:v>
                </c:pt>
                <c:pt idx="1">
                  <c:v>5.2434266327396095</c:v>
                </c:pt>
                <c:pt idx="2">
                  <c:v>6.1583541147132168</c:v>
                </c:pt>
                <c:pt idx="3">
                  <c:v>5.5823442136498516</c:v>
                </c:pt>
                <c:pt idx="4">
                  <c:v>5.4254787676935887</c:v>
                </c:pt>
                <c:pt idx="5">
                  <c:v>7.024236037934668</c:v>
                </c:pt>
                <c:pt idx="6">
                  <c:v>5.4546912590216516</c:v>
                </c:pt>
                <c:pt idx="7">
                  <c:v>5.6917431192660555</c:v>
                </c:pt>
                <c:pt idx="8">
                  <c:v>6.1805447470817123</c:v>
                </c:pt>
                <c:pt idx="9">
                  <c:v>6.4866151100535392</c:v>
                </c:pt>
                <c:pt idx="10">
                  <c:v>6.8727436823104693</c:v>
                </c:pt>
                <c:pt idx="11">
                  <c:v>6.3512195121951223</c:v>
                </c:pt>
                <c:pt idx="12">
                  <c:v>5.9830817830817828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A4-41AB-A8F9-33FD7077A7F3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A4-41AB-A8F9-33FD7077A7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5.8741319444444446</c:v>
                </c:pt>
                <c:pt idx="1">
                  <c:v>5.3264248704663215</c:v>
                </c:pt>
                <c:pt idx="2">
                  <c:v>5.303303303303303</c:v>
                </c:pt>
                <c:pt idx="3">
                  <c:v>7.2269457161543489</c:v>
                </c:pt>
                <c:pt idx="4">
                  <c:v>9.0991501416430598</c:v>
                </c:pt>
                <c:pt idx="5">
                  <c:v>9.6474677259185704</c:v>
                </c:pt>
                <c:pt idx="6">
                  <c:v>5.4677650429799423</c:v>
                </c:pt>
                <c:pt idx="7">
                  <c:v>6.6182873730043541</c:v>
                </c:pt>
                <c:pt idx="8">
                  <c:v>5.0216262975778543</c:v>
                </c:pt>
                <c:pt idx="9">
                  <c:v>6.2872340425531918</c:v>
                </c:pt>
                <c:pt idx="10">
                  <c:v>6.0352622061482819</c:v>
                </c:pt>
                <c:pt idx="11">
                  <c:v>7.3898305084745761</c:v>
                </c:pt>
                <c:pt idx="12">
                  <c:v>6.5687732342007434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A4-41AB-A8F9-33FD7077A7F3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A4-41AB-A8F9-33FD7077A7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A4-41AB-A8F9-33FD7077A7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7.1914257228315055</c:v>
                </c:pt>
                <c:pt idx="1">
                  <c:v>6.2199074074074074</c:v>
                </c:pt>
                <c:pt idx="2">
                  <c:v>6.6672661870503598</c:v>
                </c:pt>
                <c:pt idx="3">
                  <c:v>5.7203114860480211</c:v>
                </c:pt>
                <c:pt idx="4">
                  <c:v>4.5783549783549784</c:v>
                </c:pt>
                <c:pt idx="12">
                  <c:v>6.0243982315375799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A4-41AB-A8F9-33FD7077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9A4-41AB-A8F9-33FD7077A7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1.9777777777777779</c:v>
                      </c:pt>
                      <c:pt idx="1">
                        <c:v>6.0033557046979862</c:v>
                      </c:pt>
                      <c:pt idx="2">
                        <c:v>12.337563451776649</c:v>
                      </c:pt>
                      <c:pt idx="3">
                        <c:v>12.670378619153675</c:v>
                      </c:pt>
                      <c:pt idx="4">
                        <c:v>8.8278236914600559</c:v>
                      </c:pt>
                      <c:pt idx="5">
                        <c:v>13.403603603603603</c:v>
                      </c:pt>
                      <c:pt idx="6">
                        <c:v>12.340579710144928</c:v>
                      </c:pt>
                      <c:pt idx="7">
                        <c:v>11.88422247446084</c:v>
                      </c:pt>
                      <c:pt idx="8">
                        <c:v>12.139837398373984</c:v>
                      </c:pt>
                      <c:pt idx="9">
                        <c:v>9.1653027823240585</c:v>
                      </c:pt>
                      <c:pt idx="10">
                        <c:v>8.2072243346007596</c:v>
                      </c:pt>
                      <c:pt idx="11">
                        <c:v>5.6374829001367992</c:v>
                      </c:pt>
                      <c:pt idx="12">
                        <c:v>9.9629410020753042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9A4-41AB-A8F9-33FD7077A7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9A4-41AB-A8F9-33FD7077A7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9A4-41AB-A8F9-33FD7077A7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9A4-41AB-A8F9-33FD7077A7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9A4-41AB-A8F9-33FD7077A7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9A4-41AB-A8F9-33FD7077A7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9A4-41AB-A8F9-33FD7077A7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9A4-41AB-A8F9-33FD7077A7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9A4-41AB-A8F9-33FD7077A7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9A4-41AB-A8F9-33FD7077A7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9A4-41AB-A8F9-33FD7077A7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9A4-41AB-A8F9-33FD7077A7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9A4-41AB-A8F9-33FD7077A7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9A4-41AB-A8F9-33FD7077A7F3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1.3172937783870609</c:v>
                </c:pt>
                <c:pt idx="1">
                  <c:v>0.89348253694108593</c:v>
                </c:pt>
                <c:pt idx="2">
                  <c:v>1.3639628837470568</c:v>
                </c:pt>
                <c:pt idx="3">
                  <c:v>-1.5066342301063278</c:v>
                </c:pt>
                <c:pt idx="4">
                  <c:v>-4.5207951632880814</c:v>
                </c:pt>
                <c:pt idx="12">
                  <c:v>-0.56951768179288376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A4-41AB-A8F9-33FD7077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EE-41EF-BB4F-7B703CB2E896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1EF-BB4F-7B703CB2E896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EE-41EF-BB4F-7B703CB2E89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8">
                  <c:v>6.2575757575757578</c:v>
                </c:pt>
                <c:pt idx="9">
                  <c:v>6.2095671981776768</c:v>
                </c:pt>
                <c:pt idx="10">
                  <c:v>6.5874673629242819</c:v>
                </c:pt>
                <c:pt idx="11">
                  <c:v>6.7229916897506925</c:v>
                </c:pt>
                <c:pt idx="12">
                  <c:v>7.0016570008285006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EE-41EF-BB4F-7B703CB2E896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EE-41EF-BB4F-7B703CB2E89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EE-41EF-BB4F-7B703CB2E89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7.5701219512195124</c:v>
                </c:pt>
                <c:pt idx="1">
                  <c:v>6.5372750642673525</c:v>
                </c:pt>
                <c:pt idx="2">
                  <c:v>6.73109243697479</c:v>
                </c:pt>
                <c:pt idx="3">
                  <c:v>5.098507462686567</c:v>
                </c:pt>
                <c:pt idx="4">
                  <c:v>6.3520408163265305</c:v>
                </c:pt>
                <c:pt idx="12">
                  <c:v>6.4475100942126513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EE-41EF-BB4F-7B703CB2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EE-41EF-BB4F-7B703CB2E89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</c:v>
                      </c:pt>
                      <c:pt idx="1">
                        <c:v>3.88</c:v>
                      </c:pt>
                      <c:pt idx="2">
                        <c:v>26.625</c:v>
                      </c:pt>
                      <c:pt idx="3">
                        <c:v>12.12087912087912</c:v>
                      </c:pt>
                      <c:pt idx="4">
                        <c:v>8.9658385093167698</c:v>
                      </c:pt>
                      <c:pt idx="5">
                        <c:v>9.638461538461538</c:v>
                      </c:pt>
                      <c:pt idx="6">
                        <c:v>10.96140350877193</c:v>
                      </c:pt>
                      <c:pt idx="7">
                        <c:v>8.9747368421052638</c:v>
                      </c:pt>
                      <c:pt idx="8">
                        <c:v>7.5906148867313918</c:v>
                      </c:pt>
                      <c:pt idx="9">
                        <c:v>5.8525641025641022</c:v>
                      </c:pt>
                      <c:pt idx="10">
                        <c:v>9.7633262260127935</c:v>
                      </c:pt>
                      <c:pt idx="11">
                        <c:v>5.6547811993517021</c:v>
                      </c:pt>
                      <c:pt idx="12">
                        <c:v>8.447115384615385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EE-41EF-BB4F-7B703CB2E89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EE-41EF-BB4F-7B703CB2E89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EE-41EF-BB4F-7B703CB2E89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EE-41EF-BB4F-7B703CB2E89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EE-41EF-BB4F-7B703CB2E89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EE-41EF-BB4F-7B703CB2E89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EE-41EF-BB4F-7B703CB2E89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EE-41EF-BB4F-7B703CB2E89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EE-41EF-BB4F-7B703CB2E89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EE-41EF-BB4F-7B703CB2E89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EE-41EF-BB4F-7B703CB2E89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EE-41EF-BB4F-7B703CB2E89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EE-41EF-BB4F-7B703CB2E89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EE-41EF-BB4F-7B703CB2E896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0.1610310421286032</c:v>
                </c:pt>
                <c:pt idx="1">
                  <c:v>0.32685839760068625</c:v>
                </c:pt>
                <c:pt idx="2">
                  <c:v>-0.35496608281866937</c:v>
                </c:pt>
                <c:pt idx="3">
                  <c:v>-1.2060281744624612</c:v>
                </c:pt>
                <c:pt idx="4">
                  <c:v>-1.6263542454018642</c:v>
                </c:pt>
                <c:pt idx="12">
                  <c:v>-0.47584106443262542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E-41EF-BB4F-7B703CB2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C3-40BE-B923-CCB480C6BB02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4.6744186046511631</c:v>
                </c:pt>
                <c:pt idx="1">
                  <c:v>5.1681614349775788</c:v>
                </c:pt>
                <c:pt idx="2">
                  <c:v>5.6603415559772294</c:v>
                </c:pt>
                <c:pt idx="3">
                  <c:v>5.6619915848527347</c:v>
                </c:pt>
                <c:pt idx="4">
                  <c:v>9.7833655705996136</c:v>
                </c:pt>
                <c:pt idx="5">
                  <c:v>12.087912087912088</c:v>
                </c:pt>
                <c:pt idx="6">
                  <c:v>8.3801369863013697</c:v>
                </c:pt>
                <c:pt idx="7">
                  <c:v>10.188235294117646</c:v>
                </c:pt>
                <c:pt idx="8">
                  <c:v>6.8756476683937819</c:v>
                </c:pt>
                <c:pt idx="9">
                  <c:v>5.7251700680272108</c:v>
                </c:pt>
                <c:pt idx="10">
                  <c:v>5.6180371352785148</c:v>
                </c:pt>
                <c:pt idx="11">
                  <c:v>5.7855822550831792</c:v>
                </c:pt>
                <c:pt idx="12">
                  <c:v>6.3833693304535641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3-40BE-B923-CCB480C6BB02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C3-40BE-B923-CCB480C6BB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4.5970588235294114</c:v>
                </c:pt>
                <c:pt idx="1">
                  <c:v>5.0941597139451726</c:v>
                </c:pt>
                <c:pt idx="2">
                  <c:v>5.5976331360946743</c:v>
                </c:pt>
                <c:pt idx="3">
                  <c:v>6.6625514403292181</c:v>
                </c:pt>
                <c:pt idx="4">
                  <c:v>9.2515337423312882</c:v>
                </c:pt>
                <c:pt idx="5">
                  <c:v>7.6940789473684212</c:v>
                </c:pt>
                <c:pt idx="6">
                  <c:v>7.6267857142857141</c:v>
                </c:pt>
                <c:pt idx="7">
                  <c:v>8.3812785388127846</c:v>
                </c:pt>
                <c:pt idx="8">
                  <c:v>8.1703056768558948</c:v>
                </c:pt>
                <c:pt idx="9">
                  <c:v>7.6472795497185739</c:v>
                </c:pt>
                <c:pt idx="10">
                  <c:v>7.0751295336787567</c:v>
                </c:pt>
                <c:pt idx="11">
                  <c:v>5.4558823529411766</c:v>
                </c:pt>
                <c:pt idx="12">
                  <c:v>6.6329430132708822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C3-40BE-B923-CCB480C6BB02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C3-40BE-B923-CCB480C6BB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C3-40BE-B923-CCB480C6BB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6.7260638297872344</c:v>
                </c:pt>
                <c:pt idx="1">
                  <c:v>6.1536523929471034</c:v>
                </c:pt>
                <c:pt idx="2">
                  <c:v>7.1764705882352944</c:v>
                </c:pt>
                <c:pt idx="3">
                  <c:v>5.7797101449275363</c:v>
                </c:pt>
                <c:pt idx="4">
                  <c:v>8.2177419354838701</c:v>
                </c:pt>
                <c:pt idx="12">
                  <c:v>6.6936555891238667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C3-40BE-B923-CCB480C6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C3-40BE-B923-CCB480C6BB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2.4722222222222223</c:v>
                      </c:pt>
                      <c:pt idx="2">
                        <c:v>8.4444444444444446</c:v>
                      </c:pt>
                      <c:pt idx="3">
                        <c:v>5.5490196078431371</c:v>
                      </c:pt>
                      <c:pt idx="4">
                        <c:v>11.186440677966102</c:v>
                      </c:pt>
                      <c:pt idx="5">
                        <c:v>8.1962774957698823</c:v>
                      </c:pt>
                      <c:pt idx="6">
                        <c:v>9.9950124688279303</c:v>
                      </c:pt>
                      <c:pt idx="7">
                        <c:v>7.3592233009708741</c:v>
                      </c:pt>
                      <c:pt idx="8">
                        <c:v>9.6680161943319831</c:v>
                      </c:pt>
                      <c:pt idx="9">
                        <c:v>8.80722891566265</c:v>
                      </c:pt>
                      <c:pt idx="10">
                        <c:v>7.7906976744186043</c:v>
                      </c:pt>
                      <c:pt idx="11">
                        <c:v>5.3438045375218151</c:v>
                      </c:pt>
                      <c:pt idx="12">
                        <c:v>8.042861042861043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C3-40BE-B923-CCB480C6BB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C3-40BE-B923-CCB480C6BB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C3-40BE-B923-CCB480C6BB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C3-40BE-B923-CCB480C6BB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C3-40BE-B923-CCB480C6BB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C3-40BE-B923-CCB480C6BB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C3-40BE-B923-CCB480C6BB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C3-40BE-B923-CCB480C6BB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C3-40BE-B923-CCB480C6BB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C3-40BE-B923-CCB480C6BB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C3-40BE-B923-CCB480C6BB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C3-40BE-B923-CCB480C6BB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C3-40BE-B923-CCB480C6BB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C3-40BE-B923-CCB480C6BB02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2.129005006257823</c:v>
                </c:pt>
                <c:pt idx="1">
                  <c:v>1.0594926790019308</c:v>
                </c:pt>
                <c:pt idx="2">
                  <c:v>1.5788374521406201</c:v>
                </c:pt>
                <c:pt idx="3">
                  <c:v>-0.88284129540168177</c:v>
                </c:pt>
                <c:pt idx="4">
                  <c:v>-1.0337918068474181</c:v>
                </c:pt>
                <c:pt idx="12">
                  <c:v>0.82996328143155917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C3-40BE-B923-CCB480C6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90-47FC-A01A-23733B07F807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0-47FC-A01A-23733B07F807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90-47FC-A01A-23733B07F8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8">
                  <c:v>6.2575757575757578</c:v>
                </c:pt>
                <c:pt idx="9">
                  <c:v>6.2095671981776768</c:v>
                </c:pt>
                <c:pt idx="10">
                  <c:v>6.5874673629242819</c:v>
                </c:pt>
                <c:pt idx="11">
                  <c:v>6.7229916897506925</c:v>
                </c:pt>
                <c:pt idx="12">
                  <c:v>7.0016570008285006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90-47FC-A01A-23733B07F807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90-47FC-A01A-23733B07F8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90-47FC-A01A-23733B07F8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7.5701219512195124</c:v>
                </c:pt>
                <c:pt idx="1">
                  <c:v>6.5372750642673525</c:v>
                </c:pt>
                <c:pt idx="2">
                  <c:v>6.73109243697479</c:v>
                </c:pt>
                <c:pt idx="3">
                  <c:v>5.098507462686567</c:v>
                </c:pt>
                <c:pt idx="4">
                  <c:v>6.3520408163265305</c:v>
                </c:pt>
                <c:pt idx="12">
                  <c:v>6.4475100942126513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90-47FC-A01A-23733B07F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90-47FC-A01A-23733B07F8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</c:v>
                      </c:pt>
                      <c:pt idx="1">
                        <c:v>3.88</c:v>
                      </c:pt>
                      <c:pt idx="2">
                        <c:v>26.625</c:v>
                      </c:pt>
                      <c:pt idx="3">
                        <c:v>12.12087912087912</c:v>
                      </c:pt>
                      <c:pt idx="4">
                        <c:v>8.9658385093167698</c:v>
                      </c:pt>
                      <c:pt idx="5">
                        <c:v>9.638461538461538</c:v>
                      </c:pt>
                      <c:pt idx="6">
                        <c:v>10.96140350877193</c:v>
                      </c:pt>
                      <c:pt idx="7">
                        <c:v>8.9747368421052638</c:v>
                      </c:pt>
                      <c:pt idx="8">
                        <c:v>7.5906148867313918</c:v>
                      </c:pt>
                      <c:pt idx="9">
                        <c:v>5.8525641025641022</c:v>
                      </c:pt>
                      <c:pt idx="10">
                        <c:v>9.7633262260127935</c:v>
                      </c:pt>
                      <c:pt idx="11">
                        <c:v>5.6547811993517021</c:v>
                      </c:pt>
                      <c:pt idx="12">
                        <c:v>8.447115384615385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90-47FC-A01A-23733B07F8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90-47FC-A01A-23733B07F8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90-47FC-A01A-23733B07F8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90-47FC-A01A-23733B07F8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90-47FC-A01A-23733B07F8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90-47FC-A01A-23733B07F8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90-47FC-A01A-23733B07F8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90-47FC-A01A-23733B07F8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90-47FC-A01A-23733B07F8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90-47FC-A01A-23733B07F8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90-47FC-A01A-23733B07F8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90-47FC-A01A-23733B07F8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90-47FC-A01A-23733B07F8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90-47FC-A01A-23733B07F807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0.1610310421286032</c:v>
                </c:pt>
                <c:pt idx="1">
                  <c:v>0.32685839760068625</c:v>
                </c:pt>
                <c:pt idx="2">
                  <c:v>-0.35496608281866937</c:v>
                </c:pt>
                <c:pt idx="3">
                  <c:v>-1.2060281744624612</c:v>
                </c:pt>
                <c:pt idx="4">
                  <c:v>-1.6263542454018642</c:v>
                </c:pt>
                <c:pt idx="12">
                  <c:v>-0.47584106443262542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90-47FC-A01A-23733B07F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D6-4287-8398-11A690CD0A05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11.904494382022472</c:v>
                </c:pt>
                <c:pt idx="1">
                  <c:v>9.9008042895442365</c:v>
                </c:pt>
                <c:pt idx="2">
                  <c:v>10.94488188976378</c:v>
                </c:pt>
                <c:pt idx="3">
                  <c:v>11.035087719298245</c:v>
                </c:pt>
                <c:pt idx="4">
                  <c:v>34.333333333333336</c:v>
                </c:pt>
                <c:pt idx="5">
                  <c:v>32</c:v>
                </c:pt>
                <c:pt idx="6">
                  <c:v>12.9375</c:v>
                </c:pt>
                <c:pt idx="7">
                  <c:v>1.75</c:v>
                </c:pt>
                <c:pt idx="8">
                  <c:v>1.9230769230769231</c:v>
                </c:pt>
                <c:pt idx="9">
                  <c:v>6.6415094339622645</c:v>
                </c:pt>
                <c:pt idx="10">
                  <c:v>6.639344262295082</c:v>
                </c:pt>
                <c:pt idx="11">
                  <c:v>5.8092105263157894</c:v>
                </c:pt>
                <c:pt idx="12">
                  <c:v>9.8836023789294813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6-4287-8398-11A690CD0A05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D6-4287-8398-11A690CD0A0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6.4300518134715023</c:v>
                </c:pt>
                <c:pt idx="1">
                  <c:v>5.8628762541806019</c:v>
                </c:pt>
                <c:pt idx="2">
                  <c:v>6.6206896551724137</c:v>
                </c:pt>
                <c:pt idx="3">
                  <c:v>9.9555555555555557</c:v>
                </c:pt>
                <c:pt idx="4">
                  <c:v>22.75</c:v>
                </c:pt>
                <c:pt idx="5">
                  <c:v>14.6875</c:v>
                </c:pt>
                <c:pt idx="6">
                  <c:v>8.3589743589743595</c:v>
                </c:pt>
                <c:pt idx="7">
                  <c:v>12.4</c:v>
                </c:pt>
                <c:pt idx="8">
                  <c:v>5.2666666666666666</c:v>
                </c:pt>
                <c:pt idx="9">
                  <c:v>6.1379310344827589</c:v>
                </c:pt>
                <c:pt idx="10">
                  <c:v>6.1822222222222223</c:v>
                </c:pt>
                <c:pt idx="11">
                  <c:v>6.8888888888888893</c:v>
                </c:pt>
                <c:pt idx="12">
                  <c:v>6.8201174743024966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D6-4287-8398-11A690CD0A05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D6-4287-8398-11A690CD0A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D6-4287-8398-11A690CD0A0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7.9022556390977448</c:v>
                </c:pt>
                <c:pt idx="1">
                  <c:v>5.7673469387755105</c:v>
                </c:pt>
                <c:pt idx="2">
                  <c:v>6.4237288135593218</c:v>
                </c:pt>
                <c:pt idx="3">
                  <c:v>3.8608695652173912</c:v>
                </c:pt>
                <c:pt idx="4">
                  <c:v>6.2719298245614032</c:v>
                </c:pt>
                <c:pt idx="12">
                  <c:v>6.0427586206896553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D6-4287-8398-11A690CD0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D6-4287-8398-11A690CD0A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6.75</c:v>
                      </c:pt>
                      <c:pt idx="4">
                        <c:v>0</c:v>
                      </c:pt>
                      <c:pt idx="5">
                        <c:v>2.6</c:v>
                      </c:pt>
                      <c:pt idx="6">
                        <c:v>8.615384615384615</c:v>
                      </c:pt>
                      <c:pt idx="7">
                        <c:v>6.2727272727272725</c:v>
                      </c:pt>
                      <c:pt idx="8">
                        <c:v>5.9</c:v>
                      </c:pt>
                      <c:pt idx="9">
                        <c:v>6.166666666666667</c:v>
                      </c:pt>
                      <c:pt idx="10">
                        <c:v>6.5327102803738315</c:v>
                      </c:pt>
                      <c:pt idx="11">
                        <c:v>5.9268292682926829</c:v>
                      </c:pt>
                      <c:pt idx="12">
                        <c:v>6.2710027100271004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D6-4287-8398-11A690CD0A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D6-4287-8398-11A690CD0A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D6-4287-8398-11A690CD0A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D6-4287-8398-11A690CD0A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D6-4287-8398-11A690CD0A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D6-4287-8398-11A690CD0A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D6-4287-8398-11A690CD0A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D6-4287-8398-11A690CD0A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D6-4287-8398-11A690CD0A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D6-4287-8398-11A690CD0A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D6-4287-8398-11A690CD0A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D6-4287-8398-11A690CD0A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D6-4287-8398-11A690CD0A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D6-4287-8398-11A690CD0A05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1.4722038256262424</c:v>
                </c:pt>
                <c:pt idx="1">
                  <c:v>-9.5529315405091353E-2</c:v>
                </c:pt>
                <c:pt idx="2">
                  <c:v>-0.19696084161309191</c:v>
                </c:pt>
                <c:pt idx="3">
                  <c:v>-6.0946859903381645</c:v>
                </c:pt>
                <c:pt idx="4">
                  <c:v>-16.478070175438596</c:v>
                </c:pt>
                <c:pt idx="12">
                  <c:v>-0.77962580753418909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D6-4287-8398-11A690CD0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BC-43E5-9CE0-AB6F88323AEE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7.0474452554744529</c:v>
                </c:pt>
                <c:pt idx="1">
                  <c:v>7.1980676328502415</c:v>
                </c:pt>
                <c:pt idx="2">
                  <c:v>8.8753993610223638</c:v>
                </c:pt>
                <c:pt idx="3">
                  <c:v>11.145454545454545</c:v>
                </c:pt>
                <c:pt idx="4">
                  <c:v>10.636363636363637</c:v>
                </c:pt>
                <c:pt idx="5">
                  <c:v>6.0909090909090908</c:v>
                </c:pt>
                <c:pt idx="6">
                  <c:v>7.2452830188679247</c:v>
                </c:pt>
                <c:pt idx="7">
                  <c:v>22</c:v>
                </c:pt>
                <c:pt idx="8">
                  <c:v>5.5</c:v>
                </c:pt>
                <c:pt idx="9">
                  <c:v>3.9361702127659575</c:v>
                </c:pt>
                <c:pt idx="10">
                  <c:v>6.1869158878504669</c:v>
                </c:pt>
                <c:pt idx="11">
                  <c:v>5.6100917431192663</c:v>
                </c:pt>
                <c:pt idx="12">
                  <c:v>7.2838196286472146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C-43E5-9CE0-AB6F88323AEE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BC-43E5-9CE0-AB6F88323A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6.0746268656716422</c:v>
                </c:pt>
                <c:pt idx="1">
                  <c:v>7.0639269406392691</c:v>
                </c:pt>
                <c:pt idx="2">
                  <c:v>8.0115606936416182</c:v>
                </c:pt>
                <c:pt idx="3">
                  <c:v>7.6231884057971016</c:v>
                </c:pt>
                <c:pt idx="4">
                  <c:v>5.1071428571428568</c:v>
                </c:pt>
                <c:pt idx="5">
                  <c:v>3.2068965517241379</c:v>
                </c:pt>
                <c:pt idx="6">
                  <c:v>6.375</c:v>
                </c:pt>
                <c:pt idx="7">
                  <c:v>1.3333333333333333</c:v>
                </c:pt>
                <c:pt idx="8">
                  <c:v>5</c:v>
                </c:pt>
                <c:pt idx="9">
                  <c:v>5</c:v>
                </c:pt>
                <c:pt idx="10">
                  <c:v>7.4038461538461542</c:v>
                </c:pt>
                <c:pt idx="11">
                  <c:v>6.4</c:v>
                </c:pt>
                <c:pt idx="12">
                  <c:v>6.6504950495049506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BC-43E5-9CE0-AB6F88323AEE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BC-43E5-9CE0-AB6F88323A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BC-43E5-9CE0-AB6F88323A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5.5412371134020617</c:v>
                </c:pt>
                <c:pt idx="1">
                  <c:v>6.8275862068965516</c:v>
                </c:pt>
                <c:pt idx="2">
                  <c:v>6.1071428571428568</c:v>
                </c:pt>
                <c:pt idx="3">
                  <c:v>4.0913705583756341</c:v>
                </c:pt>
                <c:pt idx="4">
                  <c:v>6.0882352941176467</c:v>
                </c:pt>
                <c:pt idx="12">
                  <c:v>5.5679999999999996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BC-43E5-9CE0-AB6F88323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4BC-43E5-9CE0-AB6F88323A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2.5</c:v>
                      </c:pt>
                      <c:pt idx="4">
                        <c:v>20.5</c:v>
                      </c:pt>
                      <c:pt idx="5">
                        <c:v>3.2857142857142856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4.9230769230769234</c:v>
                      </c:pt>
                      <c:pt idx="9">
                        <c:v>3.459016393442623</c:v>
                      </c:pt>
                      <c:pt idx="10">
                        <c:v>8.0517928286852598</c:v>
                      </c:pt>
                      <c:pt idx="11">
                        <c:v>7.1235294117647054</c:v>
                      </c:pt>
                      <c:pt idx="12">
                        <c:v>6.9289827255278311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4BC-43E5-9CE0-AB6F88323A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BC-43E5-9CE0-AB6F88323A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BC-43E5-9CE0-AB6F88323A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BC-43E5-9CE0-AB6F88323A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BC-43E5-9CE0-AB6F88323A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BC-43E5-9CE0-AB6F88323A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BC-43E5-9CE0-AB6F88323A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BC-43E5-9CE0-AB6F88323A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BC-43E5-9CE0-AB6F88323A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BC-43E5-9CE0-AB6F88323A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BC-43E5-9CE0-AB6F88323A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BC-43E5-9CE0-AB6F88323A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4BC-43E5-9CE0-AB6F88323A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4BC-43E5-9CE0-AB6F88323AEE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-0.53338975226958052</c:v>
                </c:pt>
                <c:pt idx="1">
                  <c:v>-0.23634073374271747</c:v>
                </c:pt>
                <c:pt idx="2">
                  <c:v>-1.9044178364987614</c:v>
                </c:pt>
                <c:pt idx="3">
                  <c:v>-3.5318178474214674</c:v>
                </c:pt>
                <c:pt idx="4">
                  <c:v>0.98109243697478998</c:v>
                </c:pt>
                <c:pt idx="12">
                  <c:v>-1.4218550724637682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4BC-43E5-9CE0-AB6F88323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3B-44D0-913D-1A6FC27597B6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B-44D0-913D-1A6FC27597B6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3B-44D0-913D-1A6FC27597B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8">
                  <c:v>5.9023491225174674</c:v>
                </c:pt>
                <c:pt idx="9">
                  <c:v>5.8542147947898746</c:v>
                </c:pt>
                <c:pt idx="10">
                  <c:v>5.4506944444444443</c:v>
                </c:pt>
                <c:pt idx="11">
                  <c:v>5.1518192627824018</c:v>
                </c:pt>
                <c:pt idx="12">
                  <c:v>5.6298889367609748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3B-44D0-913D-1A6FC27597B6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3B-44D0-913D-1A6FC27597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3B-44D0-913D-1A6FC27597B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5.9717087000177189</c:v>
                </c:pt>
                <c:pt idx="1">
                  <c:v>5.4357837284666557</c:v>
                </c:pt>
                <c:pt idx="2">
                  <c:v>5.6032195956786826</c:v>
                </c:pt>
                <c:pt idx="3">
                  <c:v>5.0954338351822503</c:v>
                </c:pt>
                <c:pt idx="4">
                  <c:v>5.1083654954638869</c:v>
                </c:pt>
                <c:pt idx="12">
                  <c:v>5.4229282034254132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3B-44D0-913D-1A6FC2759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3B-44D0-913D-1A6FC27597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8.2772790055248624</c:v>
                      </c:pt>
                      <c:pt idx="1">
                        <c:v>6.8945538818076475</c:v>
                      </c:pt>
                      <c:pt idx="2">
                        <c:v>5.4817210771776743</c:v>
                      </c:pt>
                      <c:pt idx="3">
                        <c:v>6.9211831710453797</c:v>
                      </c:pt>
                      <c:pt idx="4">
                        <c:v>6.5240453946955919</c:v>
                      </c:pt>
                      <c:pt idx="5">
                        <c:v>6.8413200058797585</c:v>
                      </c:pt>
                      <c:pt idx="6">
                        <c:v>6.4427972929423136</c:v>
                      </c:pt>
                      <c:pt idx="7">
                        <c:v>6.491933187814368</c:v>
                      </c:pt>
                      <c:pt idx="8">
                        <c:v>6.1649928263988523</c:v>
                      </c:pt>
                      <c:pt idx="9">
                        <c:v>6.6140648379052367</c:v>
                      </c:pt>
                      <c:pt idx="10">
                        <c:v>7.6749190501888833</c:v>
                      </c:pt>
                      <c:pt idx="11">
                        <c:v>6.0869589500139627</c:v>
                      </c:pt>
                      <c:pt idx="12">
                        <c:v>6.6176102336667117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3B-44D0-913D-1A6FC27597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3B-44D0-913D-1A6FC27597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3B-44D0-913D-1A6FC27597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3B-44D0-913D-1A6FC27597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3B-44D0-913D-1A6FC27597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3B-44D0-913D-1A6FC27597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3B-44D0-913D-1A6FC27597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3B-44D0-913D-1A6FC27597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3B-44D0-913D-1A6FC27597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3B-44D0-913D-1A6FC27597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3B-44D0-913D-1A6FC27597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3B-44D0-913D-1A6FC27597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3B-44D0-913D-1A6FC27597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3B-44D0-913D-1A6FC27597B6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0.33218862166316487</c:v>
                </c:pt>
                <c:pt idx="1">
                  <c:v>-0.50247834901443689</c:v>
                </c:pt>
                <c:pt idx="2">
                  <c:v>0.10495088073110903</c:v>
                </c:pt>
                <c:pt idx="3">
                  <c:v>-0.12350179337878764</c:v>
                </c:pt>
                <c:pt idx="4">
                  <c:v>9.4780655107393308E-2</c:v>
                </c:pt>
                <c:pt idx="12">
                  <c:v>-1.3624100613469636E-2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3B-44D0-913D-1A6FC2759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56-49FB-8A2B-5AA5259013F5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8300</c:v>
                </c:pt>
                <c:pt idx="1">
                  <c:v>8996</c:v>
                </c:pt>
                <c:pt idx="2">
                  <c:v>10352</c:v>
                </c:pt>
                <c:pt idx="3">
                  <c:v>10335</c:v>
                </c:pt>
                <c:pt idx="4">
                  <c:v>10229</c:v>
                </c:pt>
                <c:pt idx="5">
                  <c:v>9672</c:v>
                </c:pt>
                <c:pt idx="6">
                  <c:v>9908</c:v>
                </c:pt>
                <c:pt idx="7">
                  <c:v>9915</c:v>
                </c:pt>
                <c:pt idx="8">
                  <c:v>9883</c:v>
                </c:pt>
                <c:pt idx="9">
                  <c:v>10648</c:v>
                </c:pt>
                <c:pt idx="10">
                  <c:v>9348</c:v>
                </c:pt>
                <c:pt idx="11">
                  <c:v>9148</c:v>
                </c:pt>
                <c:pt idx="12">
                  <c:v>116734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6-49FB-8A2B-5AA5259013F5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56-49FB-8A2B-5AA5259013F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9799</c:v>
                </c:pt>
                <c:pt idx="1">
                  <c:v>9024</c:v>
                </c:pt>
                <c:pt idx="2">
                  <c:v>9405</c:v>
                </c:pt>
                <c:pt idx="3">
                  <c:v>11340</c:v>
                </c:pt>
                <c:pt idx="4">
                  <c:v>11034</c:v>
                </c:pt>
                <c:pt idx="5">
                  <c:v>9636</c:v>
                </c:pt>
                <c:pt idx="6">
                  <c:v>10415</c:v>
                </c:pt>
                <c:pt idx="7">
                  <c:v>11125</c:v>
                </c:pt>
                <c:pt idx="8">
                  <c:v>8592</c:v>
                </c:pt>
                <c:pt idx="9">
                  <c:v>10545</c:v>
                </c:pt>
                <c:pt idx="10">
                  <c:v>9010</c:v>
                </c:pt>
                <c:pt idx="11">
                  <c:v>8513</c:v>
                </c:pt>
                <c:pt idx="12">
                  <c:v>118438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56-49FB-8A2B-5AA5259013F5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56-49FB-8A2B-5AA5259013F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56-49FB-8A2B-5AA5259013F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8607</c:v>
                </c:pt>
                <c:pt idx="1">
                  <c:v>8616</c:v>
                </c:pt>
                <c:pt idx="2">
                  <c:v>9805</c:v>
                </c:pt>
                <c:pt idx="3">
                  <c:v>9630</c:v>
                </c:pt>
                <c:pt idx="4">
                  <c:v>10496</c:v>
                </c:pt>
                <c:pt idx="12">
                  <c:v>47154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56-49FB-8A2B-5AA52590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56-49FB-8A2B-5AA5259013F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4461</c:v>
                      </c:pt>
                      <c:pt idx="1">
                        <c:v>6730</c:v>
                      </c:pt>
                      <c:pt idx="2">
                        <c:v>8538</c:v>
                      </c:pt>
                      <c:pt idx="3">
                        <c:v>7844</c:v>
                      </c:pt>
                      <c:pt idx="4">
                        <c:v>7614</c:v>
                      </c:pt>
                      <c:pt idx="5">
                        <c:v>6784</c:v>
                      </c:pt>
                      <c:pt idx="6">
                        <c:v>6493</c:v>
                      </c:pt>
                      <c:pt idx="7">
                        <c:v>9215</c:v>
                      </c:pt>
                      <c:pt idx="8">
                        <c:v>7683</c:v>
                      </c:pt>
                      <c:pt idx="9">
                        <c:v>10291</c:v>
                      </c:pt>
                      <c:pt idx="10">
                        <c:v>6030</c:v>
                      </c:pt>
                      <c:pt idx="11">
                        <c:v>9121</c:v>
                      </c:pt>
                      <c:pt idx="12">
                        <c:v>90804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56-49FB-8A2B-5AA5259013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56-49FB-8A2B-5AA5259013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56-49FB-8A2B-5AA5259013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56-49FB-8A2B-5AA5259013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56-49FB-8A2B-5AA5259013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56-49FB-8A2B-5AA5259013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56-49FB-8A2B-5AA5259013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56-49FB-8A2B-5AA5259013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56-49FB-8A2B-5AA5259013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56-49FB-8A2B-5AA5259013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56-49FB-8A2B-5AA5259013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56-49FB-8A2B-5AA5259013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56-49FB-8A2B-5AA5259013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56-49FB-8A2B-5AA5259013F5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-0.12164506582304313</c:v>
                </c:pt>
                <c:pt idx="1">
                  <c:v>-4.5212765957446832E-2</c:v>
                </c:pt>
                <c:pt idx="2">
                  <c:v>4.2530568846358419E-2</c:v>
                </c:pt>
                <c:pt idx="3">
                  <c:v>-0.15079365079365081</c:v>
                </c:pt>
                <c:pt idx="4">
                  <c:v>-4.8758383179264064E-2</c:v>
                </c:pt>
                <c:pt idx="12">
                  <c:v>-6.8139599225327085E-2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56-49FB-8A2B-5AA52590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9F-4296-97D9-F4F9E59D997E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6.1842416283650685</c:v>
                </c:pt>
                <c:pt idx="1">
                  <c:v>5.8989412286819247</c:v>
                </c:pt>
                <c:pt idx="2">
                  <c:v>5.4454535740997967</c:v>
                </c:pt>
                <c:pt idx="3">
                  <c:v>5.112426702751466</c:v>
                </c:pt>
                <c:pt idx="4">
                  <c:v>5.0907242296261535</c:v>
                </c:pt>
                <c:pt idx="5">
                  <c:v>6.2273977412370529</c:v>
                </c:pt>
                <c:pt idx="6">
                  <c:v>6.5492197923313418</c:v>
                </c:pt>
                <c:pt idx="7">
                  <c:v>6.6671532057519736</c:v>
                </c:pt>
                <c:pt idx="8">
                  <c:v>5.7966025676963611</c:v>
                </c:pt>
                <c:pt idx="9">
                  <c:v>5.5749506903353057</c:v>
                </c:pt>
                <c:pt idx="10">
                  <c:v>5.4887734273520135</c:v>
                </c:pt>
                <c:pt idx="11">
                  <c:v>4.7967866323907451</c:v>
                </c:pt>
                <c:pt idx="12">
                  <c:v>5.7345256129449336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F-4296-97D9-F4F9E59D997E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9F-4296-97D9-F4F9E59D997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5.1601407831060273</c:v>
                </c:pt>
                <c:pt idx="1">
                  <c:v>5.5573296309151914</c:v>
                </c:pt>
                <c:pt idx="2">
                  <c:v>5.0908082320963004</c:v>
                </c:pt>
                <c:pt idx="3">
                  <c:v>4.8100953710165157</c:v>
                </c:pt>
                <c:pt idx="4">
                  <c:v>4.5652045196625055</c:v>
                </c:pt>
                <c:pt idx="5">
                  <c:v>5.6467670300513353</c:v>
                </c:pt>
                <c:pt idx="6">
                  <c:v>5.5256796015770906</c:v>
                </c:pt>
                <c:pt idx="7">
                  <c:v>5.7587212329480373</c:v>
                </c:pt>
                <c:pt idx="8">
                  <c:v>5.4271500095063061</c:v>
                </c:pt>
                <c:pt idx="9">
                  <c:v>5.4584097158570115</c:v>
                </c:pt>
                <c:pt idx="10">
                  <c:v>4.8398220244716352</c:v>
                </c:pt>
                <c:pt idx="11">
                  <c:v>4.7539699804220144</c:v>
                </c:pt>
                <c:pt idx="12">
                  <c:v>5.2063316573693479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F-4296-97D9-F4F9E59D997E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9F-4296-97D9-F4F9E59D997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9F-4296-97D9-F4F9E59D997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5.5421752101979926</c:v>
                </c:pt>
                <c:pt idx="1">
                  <c:v>5.0039228506047726</c:v>
                </c:pt>
                <c:pt idx="2">
                  <c:v>5.0679534313725494</c:v>
                </c:pt>
                <c:pt idx="3">
                  <c:v>4.7374113688258621</c:v>
                </c:pt>
                <c:pt idx="4">
                  <c:v>4.7444219066937121</c:v>
                </c:pt>
                <c:pt idx="12">
                  <c:v>5.0064061579349852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9F-4296-97D9-F4F9E59D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9F-4296-97D9-F4F9E59D99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8.3449322273922721</c:v>
                      </c:pt>
                      <c:pt idx="1">
                        <c:v>6.8056592039800998</c:v>
                      </c:pt>
                      <c:pt idx="2">
                        <c:v>5.3384331900161932</c:v>
                      </c:pt>
                      <c:pt idx="3">
                        <c:v>7.2575182481751828</c:v>
                      </c:pt>
                      <c:pt idx="4">
                        <c:v>6.5937679494543362</c:v>
                      </c:pt>
                      <c:pt idx="5">
                        <c:v>7.1915363548016611</c:v>
                      </c:pt>
                      <c:pt idx="6">
                        <c:v>6.8669216994953608</c:v>
                      </c:pt>
                      <c:pt idx="7">
                        <c:v>6.4717370682439599</c:v>
                      </c:pt>
                      <c:pt idx="8">
                        <c:v>6.24699202379343</c:v>
                      </c:pt>
                      <c:pt idx="9">
                        <c:v>6.6152565721501553</c:v>
                      </c:pt>
                      <c:pt idx="10">
                        <c:v>7.6490060980438743</c:v>
                      </c:pt>
                      <c:pt idx="11">
                        <c:v>5.985004624124719</c:v>
                      </c:pt>
                      <c:pt idx="12">
                        <c:v>6.6758542704689212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9F-4296-97D9-F4F9E59D997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9F-4296-97D9-F4F9E59D997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9F-4296-97D9-F4F9E59D997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9F-4296-97D9-F4F9E59D997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9F-4296-97D9-F4F9E59D997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9F-4296-97D9-F4F9E59D997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9F-4296-97D9-F4F9E59D997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9F-4296-97D9-F4F9E59D997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9F-4296-97D9-F4F9E59D997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9F-4296-97D9-F4F9E59D997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9F-4296-97D9-F4F9E59D997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9F-4296-97D9-F4F9E59D997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9F-4296-97D9-F4F9E59D997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9F-4296-97D9-F4F9E59D997E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0.38203442709196533</c:v>
                </c:pt>
                <c:pt idx="1">
                  <c:v>-0.55340678031041879</c:v>
                </c:pt>
                <c:pt idx="2">
                  <c:v>-2.2854800723751012E-2</c:v>
                </c:pt>
                <c:pt idx="3">
                  <c:v>-7.2684002190653629E-2</c:v>
                </c:pt>
                <c:pt idx="4">
                  <c:v>0.1792173870312066</c:v>
                </c:pt>
                <c:pt idx="12">
                  <c:v>-7.1253718942170252E-3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9F-4296-97D9-F4F9E59D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11-4572-9C85-27251DC338E4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1-4572-9C85-27251DC338E4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11-4572-9C85-27251DC338E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11-4572-9C85-27251DC338E4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11-4572-9C85-27251DC338E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11-4572-9C85-27251DC338E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11-4572-9C85-27251DC33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11-4572-9C85-27251DC338E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11-4572-9C85-27251DC338E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11-4572-9C85-27251DC338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11-4572-9C85-27251DC338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11-4572-9C85-27251DC338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11-4572-9C85-27251DC338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11-4572-9C85-27251DC338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11-4572-9C85-27251DC338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11-4572-9C85-27251DC338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11-4572-9C85-27251DC338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11-4572-9C85-27251DC338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11-4572-9C85-27251DC338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11-4572-9C85-27251DC338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11-4572-9C85-27251DC338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11-4572-9C85-27251DC338E4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11-4572-9C85-27251DC33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1-440A-BF6C-DA0B8DA3ECAE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1-440A-BF6C-DA0B8DA3ECAE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21-440A-BF6C-DA0B8DA3ECA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21-440A-BF6C-DA0B8DA3ECAE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1-440A-BF6C-DA0B8DA3EC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21-440A-BF6C-DA0B8DA3ECA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21-440A-BF6C-DA0B8DA3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21-440A-BF6C-DA0B8DA3EC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21-440A-BF6C-DA0B8DA3EC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21-440A-BF6C-DA0B8DA3EC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21-440A-BF6C-DA0B8DA3EC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21-440A-BF6C-DA0B8DA3EC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21-440A-BF6C-DA0B8DA3EC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21-440A-BF6C-DA0B8DA3EC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21-440A-BF6C-DA0B8DA3EC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21-440A-BF6C-DA0B8DA3EC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21-440A-BF6C-DA0B8DA3EC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21-440A-BF6C-DA0B8DA3EC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21-440A-BF6C-DA0B8DA3EC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21-440A-BF6C-DA0B8DA3EC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21-440A-BF6C-DA0B8DA3EC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21-440A-BF6C-DA0B8DA3ECAE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21-440A-BF6C-DA0B8DA3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D-4B69-8669-76E3B47515D7}"/>
              </c:ext>
            </c:extLst>
          </c:dPt>
          <c:val>
            <c:numRef>
              <c:f>'EM evol mensu TF cat '!$G$97:$G$109</c:f>
              <c:numCache>
                <c:formatCode>0.00</c:formatCode>
                <c:ptCount val="13"/>
                <c:pt idx="0">
                  <c:v>10.413913913913914</c:v>
                </c:pt>
                <c:pt idx="1">
                  <c:v>9.1971702418986769</c:v>
                </c:pt>
                <c:pt idx="2">
                  <c:v>8.3502024291497978</c:v>
                </c:pt>
                <c:pt idx="3">
                  <c:v>8.2081497797356828</c:v>
                </c:pt>
                <c:pt idx="4">
                  <c:v>8.0295741324921135</c:v>
                </c:pt>
                <c:pt idx="5">
                  <c:v>7.0322948328267474</c:v>
                </c:pt>
                <c:pt idx="6">
                  <c:v>7.6444776119402986</c:v>
                </c:pt>
                <c:pt idx="7">
                  <c:v>7.6443372126028954</c:v>
                </c:pt>
                <c:pt idx="8">
                  <c:v>7.9167933130699089</c:v>
                </c:pt>
                <c:pt idx="9">
                  <c:v>8.2179054054054053</c:v>
                </c:pt>
                <c:pt idx="10">
                  <c:v>9.9847401049117792</c:v>
                </c:pt>
                <c:pt idx="11">
                  <c:v>8.4206896551724135</c:v>
                </c:pt>
                <c:pt idx="12">
                  <c:v>8.3046629848123512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D-4B69-8669-76E3B47515D7}"/>
            </c:ext>
          </c:extLst>
        </c:ser>
        <c:ser>
          <c:idx val="0"/>
          <c:order val="2"/>
          <c:tx>
            <c:strRef>
              <c:f>'EM evol mensu TF cat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DD-4B69-8669-76E3B47515D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'!$I$97:$I$109</c:f>
              <c:numCache>
                <c:formatCode>0.00</c:formatCode>
                <c:ptCount val="13"/>
                <c:pt idx="0">
                  <c:v>9.5380143112701248</c:v>
                </c:pt>
                <c:pt idx="1">
                  <c:v>8.9995350999535102</c:v>
                </c:pt>
                <c:pt idx="2">
                  <c:v>8.4624697336561745</c:v>
                </c:pt>
                <c:pt idx="3">
                  <c:v>7.9212792127921281</c:v>
                </c:pt>
                <c:pt idx="4">
                  <c:v>8.205479452054794</c:v>
                </c:pt>
                <c:pt idx="5">
                  <c:v>7.6940669539277424</c:v>
                </c:pt>
                <c:pt idx="6">
                  <c:v>8.1790683605565633</c:v>
                </c:pt>
                <c:pt idx="7">
                  <c:v>8.2597813578826234</c:v>
                </c:pt>
                <c:pt idx="8">
                  <c:v>9.0291909924937439</c:v>
                </c:pt>
                <c:pt idx="9">
                  <c:v>8.2457597784700596</c:v>
                </c:pt>
                <c:pt idx="10">
                  <c:v>10.125688532799199</c:v>
                </c:pt>
                <c:pt idx="11">
                  <c:v>7.9260523321956766</c:v>
                </c:pt>
                <c:pt idx="12">
                  <c:v>8.4547790968057761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DD-4B69-8669-76E3B47515D7}"/>
            </c:ext>
          </c:extLst>
        </c:ser>
        <c:ser>
          <c:idx val="1"/>
          <c:order val="3"/>
          <c:tx>
            <c:strRef>
              <c:f>'EM evol mensu TF cat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D-4B69-8669-76E3B47515D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D-4B69-8669-76E3B47515D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8.8735684837379747</c:v>
                </c:pt>
                <c:pt idx="1">
                  <c:v>8.3151700087183951</c:v>
                </c:pt>
                <c:pt idx="2">
                  <c:v>9.2767031118587049</c:v>
                </c:pt>
                <c:pt idx="3">
                  <c:v>6.7738028169014086</c:v>
                </c:pt>
                <c:pt idx="4">
                  <c:v>7.0213232988397616</c:v>
                </c:pt>
                <c:pt idx="12">
                  <c:v>7.867000147123731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DD-4B69-8669-76E3B475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DD-4B69-8669-76E3B47515D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7.88339222614841</c:v>
                      </c:pt>
                      <c:pt idx="1">
                        <c:v>7.5273934698395131</c:v>
                      </c:pt>
                      <c:pt idx="2">
                        <c:v>6.7445866141732287</c:v>
                      </c:pt>
                      <c:pt idx="3">
                        <c:v>5.1685051350323317</c:v>
                      </c:pt>
                      <c:pt idx="4">
                        <c:v>6.043542800593765</c:v>
                      </c:pt>
                      <c:pt idx="5">
                        <c:v>5.1080017490161786</c:v>
                      </c:pt>
                      <c:pt idx="6">
                        <c:v>4.8290492412511616</c:v>
                      </c:pt>
                      <c:pt idx="7">
                        <c:v>6.6067237551538218</c:v>
                      </c:pt>
                      <c:pt idx="8">
                        <c:v>5.703914861269479</c:v>
                      </c:pt>
                      <c:pt idx="9">
                        <c:v>6.6061643835616435</c:v>
                      </c:pt>
                      <c:pt idx="10">
                        <c:v>7.8238507055075104</c:v>
                      </c:pt>
                      <c:pt idx="11">
                        <c:v>6.6447415973979043</c:v>
                      </c:pt>
                      <c:pt idx="12">
                        <c:v>6.2775198596925614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DD-4B69-8669-76E3B47515D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'!$L$96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DD-4B69-8669-76E3B47515D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DD-4B69-8669-76E3B47515D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DD-4B69-8669-76E3B47515D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DD-4B69-8669-76E3B47515D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DD-4B69-8669-76E3B47515D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DD-4B69-8669-76E3B47515D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DD-4B69-8669-76E3B47515D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DD-4B69-8669-76E3B47515D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DD-4B69-8669-76E3B47515D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DD-4B69-8669-76E3B47515D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DD-4B69-8669-76E3B47515D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DD-4B69-8669-76E3B47515D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DD-4B69-8669-76E3B47515D7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'!$L$97:$L$109</c:f>
              <c:numCache>
                <c:formatCode>0.00</c:formatCode>
                <c:ptCount val="13"/>
                <c:pt idx="0">
                  <c:v>-0.66444582753215009</c:v>
                </c:pt>
                <c:pt idx="1">
                  <c:v>-0.68436509123511513</c:v>
                </c:pt>
                <c:pt idx="2">
                  <c:v>0.81423337820253039</c:v>
                </c:pt>
                <c:pt idx="3">
                  <c:v>-1.1474763958907195</c:v>
                </c:pt>
                <c:pt idx="4">
                  <c:v>-1.1841561532150324</c:v>
                </c:pt>
                <c:pt idx="12">
                  <c:v>-0.67789340424930167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DD-4B69-8669-76E3B475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7-4AF3-94EA-A3DBB6B9DD8B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0.77329999999999999</c:v>
                </c:pt>
                <c:pt idx="1">
                  <c:v>0.81370000000000009</c:v>
                </c:pt>
                <c:pt idx="2">
                  <c:v>0.82409999999999994</c:v>
                </c:pt>
                <c:pt idx="3">
                  <c:v>0.7854000000000001</c:v>
                </c:pt>
                <c:pt idx="4">
                  <c:v>0.79349999999999998</c:v>
                </c:pt>
                <c:pt idx="5">
                  <c:v>0.86809999999999998</c:v>
                </c:pt>
                <c:pt idx="6">
                  <c:v>0.93140000000000001</c:v>
                </c:pt>
                <c:pt idx="7">
                  <c:v>1.0104</c:v>
                </c:pt>
                <c:pt idx="8">
                  <c:v>0.86329999999999996</c:v>
                </c:pt>
                <c:pt idx="9">
                  <c:v>0.8478</c:v>
                </c:pt>
                <c:pt idx="10">
                  <c:v>0.76209999999999989</c:v>
                </c:pt>
                <c:pt idx="11">
                  <c:v>0.65790000000000004</c:v>
                </c:pt>
                <c:pt idx="12">
                  <c:v>0.82775664662909765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7-4AF3-94EA-A3DBB6B9DD8B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B7-4AF3-94EA-A3DBB6B9DD8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0.76390000000000002</c:v>
                </c:pt>
                <c:pt idx="1">
                  <c:v>0.84770000000000001</c:v>
                </c:pt>
                <c:pt idx="2">
                  <c:v>0.74790000000000001</c:v>
                </c:pt>
                <c:pt idx="3">
                  <c:v>0.88529999999999998</c:v>
                </c:pt>
                <c:pt idx="4">
                  <c:v>0.76870000000000005</c:v>
                </c:pt>
                <c:pt idx="5">
                  <c:v>0.87670000000000003</c:v>
                </c:pt>
                <c:pt idx="6">
                  <c:v>0.9355</c:v>
                </c:pt>
                <c:pt idx="7">
                  <c:v>0.96959999999999991</c:v>
                </c:pt>
                <c:pt idx="8">
                  <c:v>0.77159999999999995</c:v>
                </c:pt>
                <c:pt idx="9">
                  <c:v>0.82889999999999997</c:v>
                </c:pt>
                <c:pt idx="10">
                  <c:v>0.6774</c:v>
                </c:pt>
                <c:pt idx="11">
                  <c:v>0.75390000000000001</c:v>
                </c:pt>
                <c:pt idx="12">
                  <c:v>0.81840355885878524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B7-4AF3-94EA-A3DBB6B9DD8B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7-4AF3-94EA-A3DBB6B9DD8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B7-4AF3-94EA-A3DBB6B9DD8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0.70369999999999999</c:v>
                </c:pt>
                <c:pt idx="1">
                  <c:v>0.73670000000000002</c:v>
                </c:pt>
                <c:pt idx="2">
                  <c:v>0.72920000000000007</c:v>
                </c:pt>
                <c:pt idx="3">
                  <c:v>0.7399</c:v>
                </c:pt>
                <c:pt idx="4">
                  <c:v>0.70930000000000004</c:v>
                </c:pt>
                <c:pt idx="12">
                  <c:v>0.72339027125884969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B7-4AF3-94EA-A3DBB6B9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B7-4AF3-94EA-A3DBB6B9DD8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0.7419</c:v>
                      </c:pt>
                      <c:pt idx="1">
                        <c:v>0.86650000000000005</c:v>
                      </c:pt>
                      <c:pt idx="2">
                        <c:v>0.8458</c:v>
                      </c:pt>
                      <c:pt idx="3">
                        <c:v>0.80959999999999999</c:v>
                      </c:pt>
                      <c:pt idx="4">
                        <c:v>0.81930000000000003</c:v>
                      </c:pt>
                      <c:pt idx="5">
                        <c:v>0.75730000000000008</c:v>
                      </c:pt>
                      <c:pt idx="6">
                        <c:v>0.69299999999999995</c:v>
                      </c:pt>
                      <c:pt idx="7">
                        <c:v>0.92120000000000002</c:v>
                      </c:pt>
                      <c:pt idx="8">
                        <c:v>0.74739999999999995</c:v>
                      </c:pt>
                      <c:pt idx="9">
                        <c:v>0.89290000000000003</c:v>
                      </c:pt>
                      <c:pt idx="10">
                        <c:v>0.79159999999999997</c:v>
                      </c:pt>
                      <c:pt idx="11">
                        <c:v>0.73380000000000001</c:v>
                      </c:pt>
                      <c:pt idx="12">
                        <c:v>0.8015089072176752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B7-4AF3-94EA-A3DBB6B9DD8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B7-4AF3-94EA-A3DBB6B9DD8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B7-4AF3-94EA-A3DBB6B9DD8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B7-4AF3-94EA-A3DBB6B9DD8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B7-4AF3-94EA-A3DBB6B9DD8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B7-4AF3-94EA-A3DBB6B9DD8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B7-4AF3-94EA-A3DBB6B9DD8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B7-4AF3-94EA-A3DBB6B9DD8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B7-4AF3-94EA-A3DBB6B9DD8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B7-4AF3-94EA-A3DBB6B9DD8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B7-4AF3-94EA-A3DBB6B9DD8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B7-4AF3-94EA-A3DBB6B9DD8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B7-4AF3-94EA-A3DBB6B9DD8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B7-4AF3-94EA-A3DBB6B9DD8B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-7.880612645634244E-2</c:v>
                </c:pt>
                <c:pt idx="1">
                  <c:v>-0.13094255043057679</c:v>
                </c:pt>
                <c:pt idx="2">
                  <c:v>-2.5003342692873298E-2</c:v>
                </c:pt>
                <c:pt idx="3">
                  <c:v>-0.16423811137467526</c:v>
                </c:pt>
                <c:pt idx="4">
                  <c:v>-7.7273318589827E-2</c:v>
                </c:pt>
                <c:pt idx="12">
                  <c:v>-9.7160105617479564E-2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B7-4AF3-94EA-A3DBB6B9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mens'!$G$53:$H$53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71-48CB-8775-432310642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mens'!$G$55:$G$67</c:f>
              <c:numCache>
                <c:formatCode>0.0%</c:formatCode>
                <c:ptCount val="13"/>
                <c:pt idx="0">
                  <c:v>0.7609999999999999</c:v>
                </c:pt>
                <c:pt idx="1">
                  <c:v>0.78780000000000006</c:v>
                </c:pt>
                <c:pt idx="2">
                  <c:v>0.75430000000000008</c:v>
                </c:pt>
                <c:pt idx="3">
                  <c:v>0.84499999999999997</c:v>
                </c:pt>
                <c:pt idx="4">
                  <c:v>0.74480000000000002</c:v>
                </c:pt>
                <c:pt idx="5">
                  <c:v>0.69950000000000001</c:v>
                </c:pt>
                <c:pt idx="6">
                  <c:v>0.93659999999999999</c:v>
                </c:pt>
                <c:pt idx="7">
                  <c:v>0.98499999999999999</c:v>
                </c:pt>
                <c:pt idx="8">
                  <c:v>0.78749999999999998</c:v>
                </c:pt>
                <c:pt idx="9">
                  <c:v>0.88969999999999994</c:v>
                </c:pt>
                <c:pt idx="10">
                  <c:v>0.7913</c:v>
                </c:pt>
                <c:pt idx="11">
                  <c:v>0.84849999999999992</c:v>
                </c:pt>
                <c:pt idx="12">
                  <c:v>0.81924999999999992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1-48CB-8775-432310642593}"/>
            </c:ext>
          </c:extLst>
        </c:ser>
        <c:ser>
          <c:idx val="0"/>
          <c:order val="1"/>
          <c:tx>
            <c:strRef>
              <c:f>'tasa de ocupación evol mens'!$I$53:$J$53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71-48CB-8775-432310642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mens'!$I$55:$I$67</c:f>
              <c:numCache>
                <c:formatCode>0.0%</c:formatCode>
                <c:ptCount val="13"/>
                <c:pt idx="0">
                  <c:v>0.78</c:v>
                </c:pt>
                <c:pt idx="1">
                  <c:v>0.78390000000000004</c:v>
                </c:pt>
                <c:pt idx="2">
                  <c:v>0.76700000000000002</c:v>
                </c:pt>
                <c:pt idx="3">
                  <c:v>0.97349999999999992</c:v>
                </c:pt>
                <c:pt idx="4">
                  <c:v>0.85439999999999994</c:v>
                </c:pt>
                <c:pt idx="5">
                  <c:v>0.87730000000000008</c:v>
                </c:pt>
                <c:pt idx="6">
                  <c:v>0.9890000000000001</c:v>
                </c:pt>
                <c:pt idx="7">
                  <c:v>1.0501</c:v>
                </c:pt>
                <c:pt idx="8">
                  <c:v>0.81830000000000003</c:v>
                </c:pt>
                <c:pt idx="9">
                  <c:v>0.87129999999999996</c:v>
                </c:pt>
                <c:pt idx="10">
                  <c:v>0.76419999999999999</c:v>
                </c:pt>
                <c:pt idx="11">
                  <c:v>0.76439999999999997</c:v>
                </c:pt>
                <c:pt idx="12">
                  <c:v>0.85778333333333345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71-48CB-8775-432310642593}"/>
            </c:ext>
          </c:extLst>
        </c:ser>
        <c:ser>
          <c:idx val="1"/>
          <c:order val="2"/>
          <c:tx>
            <c:strRef>
              <c:f>'tasa de ocupación evol mens'!$K$53:$L$53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71-48CB-8775-43231064259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mens'!$K$55:$K$67</c:f>
              <c:numCache>
                <c:formatCode>0.0%</c:formatCode>
                <c:ptCount val="13"/>
                <c:pt idx="0">
                  <c:v>0.70849999999999991</c:v>
                </c:pt>
                <c:pt idx="1">
                  <c:v>0.77239999999999998</c:v>
                </c:pt>
                <c:pt idx="2">
                  <c:v>0.80680000000000007</c:v>
                </c:pt>
                <c:pt idx="3">
                  <c:v>0.90879999999999994</c:v>
                </c:pt>
                <c:pt idx="4">
                  <c:v>0.81889999999999996</c:v>
                </c:pt>
                <c:pt idx="12">
                  <c:v>0.80299139523359009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71-48CB-8775-43231064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671-48CB-8775-43231064259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671-48CB-8775-43231064259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71-48CB-8775-43231064259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71-48CB-8775-43231064259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71-48CB-8775-43231064259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71-48CB-8775-43231064259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71-48CB-8775-43231064259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71-48CB-8775-43231064259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71-48CB-8775-43231064259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71-48CB-8775-43231064259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71-48CB-8775-43231064259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71-48CB-8775-43231064259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71-48CB-8775-432310642593}"/>
              </c:ext>
            </c:extLst>
          </c:dPt>
          <c:cat>
            <c:strRef>
              <c:f>'tasa de ocupación evol mens'!$B$55:$B$66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mens'!$L$55:$L$67</c:f>
              <c:numCache>
                <c:formatCode>0.0%</c:formatCode>
                <c:ptCount val="13"/>
                <c:pt idx="0">
                  <c:v>-9.1666666666666785E-2</c:v>
                </c:pt>
                <c:pt idx="1">
                  <c:v>-1.4670238550835601E-2</c:v>
                </c:pt>
                <c:pt idx="2">
                  <c:v>5.1890482398956994E-2</c:v>
                </c:pt>
                <c:pt idx="3">
                  <c:v>-6.6461222393425778E-2</c:v>
                </c:pt>
                <c:pt idx="4">
                  <c:v>-4.1549625468164764E-2</c:v>
                </c:pt>
                <c:pt idx="12">
                  <c:v>-3.4592330468693588E-2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671-48CB-8775-43231064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A2-4196-AF4F-A4F95BD436A7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0.77610000000000001</c:v>
                </c:pt>
                <c:pt idx="1">
                  <c:v>0.81950000000000001</c:v>
                </c:pt>
                <c:pt idx="2">
                  <c:v>0.83979999999999999</c:v>
                </c:pt>
                <c:pt idx="3">
                  <c:v>0.77200000000000002</c:v>
                </c:pt>
                <c:pt idx="4">
                  <c:v>0.80449999999999999</c:v>
                </c:pt>
                <c:pt idx="5">
                  <c:v>0.90610000000000002</c:v>
                </c:pt>
                <c:pt idx="6">
                  <c:v>0.93030000000000002</c:v>
                </c:pt>
                <c:pt idx="7">
                  <c:v>1.0162</c:v>
                </c:pt>
                <c:pt idx="8">
                  <c:v>0.88029999999999997</c:v>
                </c:pt>
                <c:pt idx="9">
                  <c:v>0.83840000000000003</c:v>
                </c:pt>
                <c:pt idx="10">
                  <c:v>0.75549999999999995</c:v>
                </c:pt>
                <c:pt idx="11">
                  <c:v>0.61499999999999999</c:v>
                </c:pt>
                <c:pt idx="12">
                  <c:v>0.82954099756436295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2-4196-AF4F-A4F95BD436A7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A2-4196-AF4F-A4F95BD436A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0.76029999999999998</c:v>
                </c:pt>
                <c:pt idx="1">
                  <c:v>0.86180000000000012</c:v>
                </c:pt>
                <c:pt idx="2">
                  <c:v>0.74360000000000004</c:v>
                </c:pt>
                <c:pt idx="3">
                  <c:v>0.86569999999999991</c:v>
                </c:pt>
                <c:pt idx="4">
                  <c:v>0.74970000000000003</c:v>
                </c:pt>
                <c:pt idx="5">
                  <c:v>0.87650000000000006</c:v>
                </c:pt>
                <c:pt idx="6">
                  <c:v>0.92290000000000005</c:v>
                </c:pt>
                <c:pt idx="7">
                  <c:v>0.95069999999999988</c:v>
                </c:pt>
                <c:pt idx="8">
                  <c:v>0.76060000000000005</c:v>
                </c:pt>
                <c:pt idx="9">
                  <c:v>0.81900000000000006</c:v>
                </c:pt>
                <c:pt idx="10">
                  <c:v>0.65700000000000003</c:v>
                </c:pt>
                <c:pt idx="11">
                  <c:v>0.75139999999999996</c:v>
                </c:pt>
                <c:pt idx="12">
                  <c:v>0.80922861036063498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A2-4196-AF4F-A4F95BD436A7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A2-4196-AF4F-A4F95BD436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A2-4196-AF4F-A4F95BD436A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0.70250000000000001</c:v>
                </c:pt>
                <c:pt idx="1">
                  <c:v>0.72829999999999995</c:v>
                </c:pt>
                <c:pt idx="2">
                  <c:v>0.71090000000000009</c:v>
                </c:pt>
                <c:pt idx="3">
                  <c:v>0.70019999999999993</c:v>
                </c:pt>
                <c:pt idx="4">
                  <c:v>0.6835</c:v>
                </c:pt>
                <c:pt idx="12">
                  <c:v>0.70468305267485787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A2-4196-AF4F-A4F95BD43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4A2-4196-AF4F-A4F95BD436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0.80040000000000011</c:v>
                      </c:pt>
                      <c:pt idx="1">
                        <c:v>0.94040000000000001</c:v>
                      </c:pt>
                      <c:pt idx="2">
                        <c:v>0.92749999999999999</c:v>
                      </c:pt>
                      <c:pt idx="3">
                        <c:v>0.8701000000000001</c:v>
                      </c:pt>
                      <c:pt idx="4">
                        <c:v>0.91069999999999995</c:v>
                      </c:pt>
                      <c:pt idx="5">
                        <c:v>0.83409999999999995</c:v>
                      </c:pt>
                      <c:pt idx="6">
                        <c:v>0.71450000000000002</c:v>
                      </c:pt>
                      <c:pt idx="7">
                        <c:v>0.9556</c:v>
                      </c:pt>
                      <c:pt idx="8">
                        <c:v>0.78689999999999993</c:v>
                      </c:pt>
                      <c:pt idx="9">
                        <c:v>0.94959999999999989</c:v>
                      </c:pt>
                      <c:pt idx="10">
                        <c:v>0.82230000000000003</c:v>
                      </c:pt>
                      <c:pt idx="11">
                        <c:v>0.74650000000000005</c:v>
                      </c:pt>
                      <c:pt idx="12">
                        <c:v>0.85289463645208108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4A2-4196-AF4F-A4F95BD436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4A2-4196-AF4F-A4F95BD436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4A2-4196-AF4F-A4F95BD436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4A2-4196-AF4F-A4F95BD436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4A2-4196-AF4F-A4F95BD436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4A2-4196-AF4F-A4F95BD436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4A2-4196-AF4F-A4F95BD436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4A2-4196-AF4F-A4F95BD436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4A2-4196-AF4F-A4F95BD436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4A2-4196-AF4F-A4F95BD436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4A2-4196-AF4F-A4F95BD436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4A2-4196-AF4F-A4F95BD436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4A2-4196-AF4F-A4F95BD436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4A2-4196-AF4F-A4F95BD436A7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-7.6022622648954319E-2</c:v>
                </c:pt>
                <c:pt idx="1">
                  <c:v>-0.15490833139939675</c:v>
                </c:pt>
                <c:pt idx="2">
                  <c:v>-4.3975255513716949E-2</c:v>
                </c:pt>
                <c:pt idx="3">
                  <c:v>-0.1911747718609218</c:v>
                </c:pt>
                <c:pt idx="4">
                  <c:v>-8.830198746165141E-2</c:v>
                </c:pt>
                <c:pt idx="12">
                  <c:v>-0.11302131533407744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4A2-4196-AF4F-A4F95BD43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13166</c:v>
                </c:pt>
                <c:pt idx="1">
                  <c:v>5744</c:v>
                </c:pt>
                <c:pt idx="2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E-4E03-BF7F-7AAA079E6413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6699</c:v>
                </c:pt>
                <c:pt idx="1">
                  <c:v>7532</c:v>
                </c:pt>
                <c:pt idx="2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E-4E03-BF7F-7AAA079E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4CE-4E03-BF7F-7AAA079E6413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4CE-4E03-BF7F-7AAA079E6413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4CE-4E03-BF7F-7AAA079E6413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CE-4E03-BF7F-7AAA079E6413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CE-4E03-BF7F-7AAA079E6413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CE-4E03-BF7F-7AAA079E6413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CE-4E03-BF7F-7AAA079E6413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CE-4E03-BF7F-7AAA079E6413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CE-4E03-BF7F-7AAA079E6413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0.43069306930693069</c:v>
                </c:pt>
                <c:pt idx="1">
                  <c:v>0.48424842484248426</c:v>
                </c:pt>
                <c:pt idx="2">
                  <c:v>8.5058505850585053E-2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CE-4E03-BF7F-7AAA079E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4CE-4E03-BF7F-7AAA079E6413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4CE-4E03-BF7F-7AAA079E6413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4CE-4E03-BF7F-7AAA079E6413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4CE-4E03-BF7F-7AAA079E6413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4CE-4E03-BF7F-7AAA079E6413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4CE-4E03-BF7F-7AAA079E6413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CE-4E03-BF7F-7AAA079E6413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CE-4E03-BF7F-7AAA079E6413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CE-4E03-BF7F-7AAA079E6413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CE-4E03-BF7F-7AAA079E6413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CE-4E03-BF7F-7AAA079E6413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CE-4E03-BF7F-7AAA079E6413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-0.49118942731277537</c:v>
                </c:pt>
                <c:pt idx="1">
                  <c:v>0.31128133704735372</c:v>
                </c:pt>
                <c:pt idx="2">
                  <c:v>0.52595155709342567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4CE-4E03-BF7F-7AAA079E64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EB-46A5-AAAC-FE962CE953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EB-46A5-AAAC-FE962CE953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CEB-46A5-AAAC-FE962CE953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CEB-46A5-AAAC-FE962CE953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EB-46A5-AAAC-FE962CE95388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EB-46A5-AAAC-FE962CE95388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EB-46A5-AAAC-FE962CE95388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EB-46A5-AAAC-FE962CE95388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EB-46A5-AAAC-FE962CE95388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EB-46A5-AAAC-FE962CE95388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EB-46A5-AAAC-FE962CE95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6699</c:v>
                </c:pt>
                <c:pt idx="1">
                  <c:v>7532</c:v>
                </c:pt>
                <c:pt idx="2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EB-46A5-AAAC-FE962CE9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3C-4E56-95B0-0F3D6736391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3C-4E56-95B0-0F3D6736391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3C-4E56-95B0-0F3D6736391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3C-4E56-95B0-0F3D6736391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3C-4E56-95B0-0F3D6736391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3C-4E56-95B0-0F3D6736391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3C-4E56-95B0-0F3D6736391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3C-4E56-95B0-0F3D6736391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3C-4E56-95B0-0F3D6736391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3C-4E56-95B0-0F3D673639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83C-4E56-95B0-0F3D6736391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3C-4E56-95B0-0F3D6736391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3C-4E56-95B0-0F3D6736391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3C-4E56-95B0-0F3D6736391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3C-4E56-95B0-0F3D673639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83C-4E56-95B0-0F3D6736391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83C-4E56-95B0-0F3D6736391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3C-4E56-95B0-0F3D6736391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3C-4E56-95B0-0F3D6736391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3C-4E56-95B0-0F3D6736391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3C-4E56-95B0-0F3D6736391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3C-4E56-95B0-0F3D6736391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3C-4E56-95B0-0F3D6736391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3C-4E56-95B0-0F3D6736391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83C-4E56-95B0-0F3D6736391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3C-4E56-95B0-0F3D6736391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83C-4E56-95B0-0F3D6736391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83C-4E56-95B0-0F3D6736391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83C-4E56-95B0-0F3D6736391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3C-4E56-95B0-0F3D6736391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83C-4E56-95B0-0F3D6736391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3C-4E56-95B0-0F3D6736391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83C-4E56-95B0-0F3D6736391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83C-4E56-95B0-0F3D6736391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83C-4E56-95B0-0F3D6736391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83C-4E56-95B0-0F3D6736391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83C-4E56-95B0-0F3D6736391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83C-4E56-95B0-0F3D6736391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83C-4E56-95B0-0F3D6736391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83C-4E56-95B0-0F3D6736391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83C-4E56-95B0-0F3D6736391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83C-4E56-95B0-0F3D6736391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83C-4E56-95B0-0F3D6736391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83C-4E56-95B0-0F3D6736391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83C-4E56-95B0-0F3D6736391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83C-4E56-95B0-0F3D6736391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83C-4E56-95B0-0F3D6736391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83C-4E56-95B0-0F3D6736391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83C-4E56-95B0-0F3D6736391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83C-4E56-95B0-0F3D6736391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83C-4E56-95B0-0F3D6736391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83C-4E56-95B0-0F3D6736391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83C-4E56-95B0-0F3D6736391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83C-4E56-95B0-0F3D6736391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83C-4E56-95B0-0F3D6736391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83C-4E56-95B0-0F3D6736391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83C-4E56-95B0-0F3D6736391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83C-4E56-95B0-0F3D6736391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83C-4E56-95B0-0F3D6736391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83C-4E56-95B0-0F3D6736391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83C-4E56-95B0-0F3D6736391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83C-4E56-95B0-0F3D6736391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83C-4E56-95B0-0F3D6736391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83C-4E56-95B0-0F3D6736391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83C-4E56-95B0-0F3D6736391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83C-4E56-95B0-0F3D6736391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83C-4E56-95B0-0F3D6736391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83C-4E56-95B0-0F3D6736391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83C-4E56-95B0-0F3D6736391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83C-4E56-95B0-0F3D6736391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83C-4E56-95B0-0F3D6736391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83C-4E56-95B0-0F3D6736391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83C-4E56-95B0-0F3D6736391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83C-4E56-95B0-0F3D6736391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83C-4E56-95B0-0F3D6736391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83C-4E56-95B0-0F3D6736391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83C-4E56-95B0-0F3D6736391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83C-4E56-95B0-0F3D6736391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83C-4E56-95B0-0F3D6736391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83C-4E56-95B0-0F3D6736391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83C-4E56-95B0-0F3D6736391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83C-4E56-95B0-0F3D6736391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83C-4E56-95B0-0F3D6736391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83C-4E56-95B0-0F3D6736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9-45D0-8941-19F19691C402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977</c:v>
                </c:pt>
                <c:pt idx="1">
                  <c:v>722</c:v>
                </c:pt>
                <c:pt idx="2">
                  <c:v>1079</c:v>
                </c:pt>
                <c:pt idx="3">
                  <c:v>593</c:v>
                </c:pt>
                <c:pt idx="4">
                  <c:v>557</c:v>
                </c:pt>
                <c:pt idx="5">
                  <c:v>501</c:v>
                </c:pt>
                <c:pt idx="6">
                  <c:v>525</c:v>
                </c:pt>
                <c:pt idx="7">
                  <c:v>575</c:v>
                </c:pt>
                <c:pt idx="8">
                  <c:v>486</c:v>
                </c:pt>
                <c:pt idx="9">
                  <c:v>733</c:v>
                </c:pt>
                <c:pt idx="10">
                  <c:v>998</c:v>
                </c:pt>
                <c:pt idx="11">
                  <c:v>770</c:v>
                </c:pt>
                <c:pt idx="12">
                  <c:v>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9-45D0-8941-19F19691C402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49-45D0-8941-19F19691C4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856</c:v>
                </c:pt>
                <c:pt idx="1">
                  <c:v>749</c:v>
                </c:pt>
                <c:pt idx="2">
                  <c:v>1207</c:v>
                </c:pt>
                <c:pt idx="3">
                  <c:v>1089</c:v>
                </c:pt>
                <c:pt idx="4">
                  <c:v>654</c:v>
                </c:pt>
                <c:pt idx="5">
                  <c:v>708</c:v>
                </c:pt>
                <c:pt idx="6">
                  <c:v>572</c:v>
                </c:pt>
                <c:pt idx="7">
                  <c:v>466</c:v>
                </c:pt>
                <c:pt idx="8">
                  <c:v>595</c:v>
                </c:pt>
                <c:pt idx="9">
                  <c:v>883</c:v>
                </c:pt>
                <c:pt idx="10">
                  <c:v>998</c:v>
                </c:pt>
                <c:pt idx="11">
                  <c:v>1060</c:v>
                </c:pt>
                <c:pt idx="12">
                  <c:v>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49-45D0-8941-19F19691C402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49-45D0-8941-19F19691C4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49-45D0-8941-19F19691C4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819</c:v>
                </c:pt>
                <c:pt idx="1">
                  <c:v>978</c:v>
                </c:pt>
                <c:pt idx="2">
                  <c:v>1274</c:v>
                </c:pt>
                <c:pt idx="3">
                  <c:v>841</c:v>
                </c:pt>
                <c:pt idx="4">
                  <c:v>413</c:v>
                </c:pt>
                <c:pt idx="12">
                  <c:v>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49-45D0-8941-19F19691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49-45D0-8941-19F19691C4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681</c:v>
                      </c:pt>
                      <c:pt idx="1">
                        <c:v>493</c:v>
                      </c:pt>
                      <c:pt idx="2">
                        <c:v>1542</c:v>
                      </c:pt>
                      <c:pt idx="3">
                        <c:v>450</c:v>
                      </c:pt>
                      <c:pt idx="4">
                        <c:v>288</c:v>
                      </c:pt>
                      <c:pt idx="5">
                        <c:v>179</c:v>
                      </c:pt>
                      <c:pt idx="6">
                        <c:v>235</c:v>
                      </c:pt>
                      <c:pt idx="7">
                        <c:v>365</c:v>
                      </c:pt>
                      <c:pt idx="8">
                        <c:v>409</c:v>
                      </c:pt>
                      <c:pt idx="9">
                        <c:v>495</c:v>
                      </c:pt>
                      <c:pt idx="10">
                        <c:v>972</c:v>
                      </c:pt>
                      <c:pt idx="11">
                        <c:v>835</c:v>
                      </c:pt>
                      <c:pt idx="12">
                        <c:v>6944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49-45D0-8941-19F19691C40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D49-45D0-8941-19F19691C402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799</c:v>
                      </c:pt>
                      <c:pt idx="1">
                        <c:v>970</c:v>
                      </c:pt>
                      <c:pt idx="2">
                        <c:v>991</c:v>
                      </c:pt>
                      <c:pt idx="3">
                        <c:v>1079</c:v>
                      </c:pt>
                      <c:pt idx="4">
                        <c:v>523</c:v>
                      </c:pt>
                      <c:pt idx="5">
                        <c:v>633</c:v>
                      </c:pt>
                      <c:pt idx="6">
                        <c:v>368</c:v>
                      </c:pt>
                      <c:pt idx="7">
                        <c:v>339</c:v>
                      </c:pt>
                      <c:pt idx="8">
                        <c:v>570</c:v>
                      </c:pt>
                      <c:pt idx="9">
                        <c:v>573</c:v>
                      </c:pt>
                      <c:pt idx="10">
                        <c:v>960</c:v>
                      </c:pt>
                      <c:pt idx="11">
                        <c:v>1075</c:v>
                      </c:pt>
                      <c:pt idx="12">
                        <c:v>8880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D49-45D0-8941-19F19691C4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49-45D0-8941-19F19691C4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49-45D0-8941-19F19691C4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49-45D0-8941-19F19691C4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49-45D0-8941-19F19691C4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49-45D0-8941-19F19691C4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49-45D0-8941-19F19691C4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49-45D0-8941-19F19691C4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49-45D0-8941-19F19691C4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49-45D0-8941-19F19691C4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49-45D0-8941-19F19691C4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49-45D0-8941-19F19691C4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49-45D0-8941-19F19691C4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49-45D0-8941-19F19691C402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-4.3224299065420579E-2</c:v>
                </c:pt>
                <c:pt idx="1">
                  <c:v>0.30574098798397853</c:v>
                </c:pt>
                <c:pt idx="2">
                  <c:v>5.5509527754763921E-2</c:v>
                </c:pt>
                <c:pt idx="3">
                  <c:v>-0.2277318640955005</c:v>
                </c:pt>
                <c:pt idx="4">
                  <c:v>-0.36850152905198774</c:v>
                </c:pt>
                <c:pt idx="12">
                  <c:v>-5.0493962678375359E-2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49-45D0-8941-19F19691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A4-49C9-8DD6-9FE5117241E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4-49C9-8DD6-9FE5117241E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4-49C9-8DD6-9FE5117241E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4-49C9-8DD6-9FE5117241E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A4-49C9-8DD6-9FE51172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16131</c:v>
                </c:pt>
                <c:pt idx="1">
                  <c:v>0</c:v>
                </c:pt>
                <c:pt idx="2">
                  <c:v>0</c:v>
                </c:pt>
                <c:pt idx="3">
                  <c:v>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3-4780-A2C8-0DE1144B2C4E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17740</c:v>
                </c:pt>
                <c:pt idx="1">
                  <c:v>0</c:v>
                </c:pt>
                <c:pt idx="2">
                  <c:v>0</c:v>
                </c:pt>
                <c:pt idx="3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3-4780-A2C8-0DE1144B2C4E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13440</c:v>
                </c:pt>
                <c:pt idx="1">
                  <c:v>0</c:v>
                </c:pt>
                <c:pt idx="2">
                  <c:v>0</c:v>
                </c:pt>
                <c:pt idx="3">
                  <c:v>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43-4780-A2C8-0DE1144B2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-0.24239007891770015</c:v>
                </c:pt>
                <c:pt idx="1">
                  <c:v>0</c:v>
                </c:pt>
                <c:pt idx="2">
                  <c:v>0</c:v>
                </c:pt>
                <c:pt idx="3">
                  <c:v>3.7800687285223455E-2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43-4780-A2C8-0DE1144B2C4E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0.86408640864086406</c:v>
                </c:pt>
                <c:pt idx="1">
                  <c:v>0</c:v>
                </c:pt>
                <c:pt idx="2">
                  <c:v>0</c:v>
                </c:pt>
                <c:pt idx="3">
                  <c:v>0.13591359135913592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43-4780-A2C8-0DE1144B2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18-4948-8FE4-4E13AA57E1B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18-4948-8FE4-4E13AA57E1B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8-4948-8FE4-4E13AA57E1B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8-4948-8FE4-4E13AA57E1B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8-4948-8FE4-4E13AA57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12073</c:v>
                </c:pt>
                <c:pt idx="1">
                  <c:v>0</c:v>
                </c:pt>
                <c:pt idx="2">
                  <c:v>0</c:v>
                </c:pt>
                <c:pt idx="3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9-4C88-BF46-D40C77915BB2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12199</c:v>
                </c:pt>
                <c:pt idx="1">
                  <c:v>0</c:v>
                </c:pt>
                <c:pt idx="2">
                  <c:v>0</c:v>
                </c:pt>
                <c:pt idx="3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9-4C88-BF46-D40C77915BB2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6060</c:v>
                </c:pt>
                <c:pt idx="1">
                  <c:v>0</c:v>
                </c:pt>
                <c:pt idx="2">
                  <c:v>0</c:v>
                </c:pt>
                <c:pt idx="3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9-4C88-BF46-D40C7791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-0.50323797032543649</c:v>
                </c:pt>
                <c:pt idx="1">
                  <c:v>0</c:v>
                </c:pt>
                <c:pt idx="2">
                  <c:v>0</c:v>
                </c:pt>
                <c:pt idx="3">
                  <c:v>-0.3391933815925543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9-4C88-BF46-D40C77915BB2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0.90461262875055981</c:v>
                </c:pt>
                <c:pt idx="1">
                  <c:v>0</c:v>
                </c:pt>
                <c:pt idx="2">
                  <c:v>0</c:v>
                </c:pt>
                <c:pt idx="3">
                  <c:v>9.5387371249440217E-2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9-4C88-BF46-D40C7791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4C-492B-A792-F8DFC588E9C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4C-492B-A792-F8DFC588E9CC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4C-492B-A792-F8DFC588E9CC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4C-492B-A792-F8DFC588E9C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4C-492B-A792-F8DFC588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4058</c:v>
                </c:pt>
                <c:pt idx="1">
                  <c:v>0</c:v>
                </c:pt>
                <c:pt idx="2">
                  <c:v>0</c:v>
                </c:pt>
                <c:pt idx="3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2-4B28-93A6-0702C55AA070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5541</c:v>
                </c:pt>
                <c:pt idx="1">
                  <c:v>0</c:v>
                </c:pt>
                <c:pt idx="2">
                  <c:v>0</c:v>
                </c:pt>
                <c:pt idx="3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2-4B28-93A6-0702C55AA070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7380</c:v>
                </c:pt>
                <c:pt idx="1">
                  <c:v>0</c:v>
                </c:pt>
                <c:pt idx="2">
                  <c:v>0</c:v>
                </c:pt>
                <c:pt idx="3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2-4B28-93A6-0702C55A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0.33188955062263137</c:v>
                </c:pt>
                <c:pt idx="1">
                  <c:v>0</c:v>
                </c:pt>
                <c:pt idx="2">
                  <c:v>0</c:v>
                </c:pt>
                <c:pt idx="3">
                  <c:v>0.37850467289719636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2-4B28-93A6-0702C55AA070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0.83342744212309428</c:v>
                </c:pt>
                <c:pt idx="1">
                  <c:v>0</c:v>
                </c:pt>
                <c:pt idx="2">
                  <c:v>0</c:v>
                </c:pt>
                <c:pt idx="3">
                  <c:v>0.1665725578769057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22-4B28-93A6-0702C55A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D3-445E-928B-0CC8111A7A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D3-445E-928B-0CC8111A7A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D3-445E-928B-0CC8111A7A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D3-445E-928B-0CC8111A7AD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D3-445E-928B-0CC8111A7A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D3-445E-928B-0CC8111A7A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D3-445E-928B-0CC8111A7A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ED3-445E-928B-0CC8111A7A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ED3-445E-928B-0CC8111A7AD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ED3-445E-928B-0CC8111A7AD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3-445E-928B-0CC8111A7AD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D3-445E-928B-0CC8111A7AD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D3-445E-928B-0CC8111A7AD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D3-445E-928B-0CC8111A7AD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D3-445E-928B-0CC8111A7AD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D3-445E-928B-0CC8111A7AD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D3-445E-928B-0CC8111A7AD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D3-445E-928B-0CC8111A7AD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D3-445E-928B-0CC8111A7AD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ED3-445E-928B-0CC8111A7AD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ED3-445E-928B-0CC8111A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7C-4B30-94C5-4243B4D3A49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7C-4B30-94C5-4243B4D3A49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7C-4B30-94C5-4243B4D3A49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7C-4B30-94C5-4243B4D3A49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7C-4B30-94C5-4243B4D3A49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7C-4B30-94C5-4243B4D3A49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7C-4B30-94C5-4243B4D3A49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7C-4B30-94C5-4243B4D3A49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7C-4B30-94C5-4243B4D3A49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7C-4B30-94C5-4243B4D3A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57C-4B30-94C5-4243B4D3A49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7C-4B30-94C5-4243B4D3A49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7C-4B30-94C5-4243B4D3A49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7C-4B30-94C5-4243B4D3A49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7C-4B30-94C5-4243B4D3A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57C-4B30-94C5-4243B4D3A49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57C-4B30-94C5-4243B4D3A49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7C-4B30-94C5-4243B4D3A49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7C-4B30-94C5-4243B4D3A49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7C-4B30-94C5-4243B4D3A49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7C-4B30-94C5-4243B4D3A49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7C-4B30-94C5-4243B4D3A49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7C-4B30-94C5-4243B4D3A49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7C-4B30-94C5-4243B4D3A49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7C-4B30-94C5-4243B4D3A49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57C-4B30-94C5-4243B4D3A49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57C-4B30-94C5-4243B4D3A49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57C-4B30-94C5-4243B4D3A49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57C-4B30-94C5-4243B4D3A49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57C-4B30-94C5-4243B4D3A49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57C-4B30-94C5-4243B4D3A49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57C-4B30-94C5-4243B4D3A49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57C-4B30-94C5-4243B4D3A49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57C-4B30-94C5-4243B4D3A49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57C-4B30-94C5-4243B4D3A49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57C-4B30-94C5-4243B4D3A49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57C-4B30-94C5-4243B4D3A49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57C-4B30-94C5-4243B4D3A49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57C-4B30-94C5-4243B4D3A49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57C-4B30-94C5-4243B4D3A49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57C-4B30-94C5-4243B4D3A49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57C-4B30-94C5-4243B4D3A49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57C-4B30-94C5-4243B4D3A49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57C-4B30-94C5-4243B4D3A49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57C-4B30-94C5-4243B4D3A49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57C-4B30-94C5-4243B4D3A49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57C-4B30-94C5-4243B4D3A49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57C-4B30-94C5-4243B4D3A49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57C-4B30-94C5-4243B4D3A49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57C-4B30-94C5-4243B4D3A49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57C-4B30-94C5-4243B4D3A49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57C-4B30-94C5-4243B4D3A49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57C-4B30-94C5-4243B4D3A49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57C-4B30-94C5-4243B4D3A49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57C-4B30-94C5-4243B4D3A49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57C-4B30-94C5-4243B4D3A49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57C-4B30-94C5-4243B4D3A49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57C-4B30-94C5-4243B4D3A49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57C-4B30-94C5-4243B4D3A49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57C-4B30-94C5-4243B4D3A49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57C-4B30-94C5-4243B4D3A49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57C-4B30-94C5-4243B4D3A49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57C-4B30-94C5-4243B4D3A49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57C-4B30-94C5-4243B4D3A49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57C-4B30-94C5-4243B4D3A49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57C-4B30-94C5-4243B4D3A49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57C-4B30-94C5-4243B4D3A49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57C-4B30-94C5-4243B4D3A49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57C-4B30-94C5-4243B4D3A49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57C-4B30-94C5-4243B4D3A49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57C-4B30-94C5-4243B4D3A49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57C-4B30-94C5-4243B4D3A49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57C-4B30-94C5-4243B4D3A49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57C-4B30-94C5-4243B4D3A49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57C-4B30-94C5-4243B4D3A49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57C-4B30-94C5-4243B4D3A49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57C-4B30-94C5-4243B4D3A49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57C-4B30-94C5-4243B4D3A49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57C-4B30-94C5-4243B4D3A49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57C-4B30-94C5-4243B4D3A49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57C-4B30-94C5-4243B4D3A49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57C-4B30-94C5-4243B4D3A49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57C-4B30-94C5-4243B4D3A49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57C-4B30-94C5-4243B4D3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D-4DDF-8449-2B32B302B5A0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D-4DDF-8449-2B32B302B5A0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D-4DDF-8449-2B32B302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D-4DDF-8449-2B32B302B5A0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D-4DDF-8449-2B32B302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A2-48D4-969C-CEC81D9B69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A2-48D4-969C-CEC81D9B69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A2-48D4-969C-CEC81D9B69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7A2-48D4-969C-CEC81D9B692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7A2-48D4-969C-CEC81D9B69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A2-48D4-969C-CEC81D9B69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A2-48D4-969C-CEC81D9B69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A2-48D4-969C-CEC81D9B69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A2-48D4-969C-CEC81D9B692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A2-48D4-969C-CEC81D9B6927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2-48D4-969C-CEC81D9B6927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2-48D4-969C-CEC81D9B6927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A2-48D4-969C-CEC81D9B6927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2-48D4-969C-CEC81D9B6927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2-48D4-969C-CEC81D9B6927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2-48D4-969C-CEC81D9B6927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A2-48D4-969C-CEC81D9B6927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A2-48D4-969C-CEC81D9B6927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A2-48D4-969C-CEC81D9B6927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7A2-48D4-969C-CEC81D9B692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7A2-48D4-969C-CEC81D9B6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89-4248-BA71-C5B4DE399B10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785</c:v>
                </c:pt>
                <c:pt idx="1">
                  <c:v>1179</c:v>
                </c:pt>
                <c:pt idx="2">
                  <c:v>802</c:v>
                </c:pt>
                <c:pt idx="3">
                  <c:v>1348</c:v>
                </c:pt>
                <c:pt idx="4">
                  <c:v>1201</c:v>
                </c:pt>
                <c:pt idx="5">
                  <c:v>949</c:v>
                </c:pt>
                <c:pt idx="6">
                  <c:v>1247</c:v>
                </c:pt>
                <c:pt idx="7">
                  <c:v>1635</c:v>
                </c:pt>
                <c:pt idx="8">
                  <c:v>1285</c:v>
                </c:pt>
                <c:pt idx="9">
                  <c:v>1681</c:v>
                </c:pt>
                <c:pt idx="10">
                  <c:v>1108</c:v>
                </c:pt>
                <c:pt idx="11">
                  <c:v>1025</c:v>
                </c:pt>
                <c:pt idx="12">
                  <c:v>14245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9-4248-BA71-C5B4DE399B10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89-4248-BA71-C5B4DE399B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1152</c:v>
                </c:pt>
                <c:pt idx="1">
                  <c:v>1544</c:v>
                </c:pt>
                <c:pt idx="2">
                  <c:v>1332</c:v>
                </c:pt>
                <c:pt idx="3">
                  <c:v>1529</c:v>
                </c:pt>
                <c:pt idx="4">
                  <c:v>1412</c:v>
                </c:pt>
                <c:pt idx="5">
                  <c:v>1007</c:v>
                </c:pt>
                <c:pt idx="6">
                  <c:v>1396</c:v>
                </c:pt>
                <c:pt idx="7">
                  <c:v>1378</c:v>
                </c:pt>
                <c:pt idx="8">
                  <c:v>1156</c:v>
                </c:pt>
                <c:pt idx="9">
                  <c:v>1410</c:v>
                </c:pt>
                <c:pt idx="10">
                  <c:v>1106</c:v>
                </c:pt>
                <c:pt idx="11">
                  <c:v>1180</c:v>
                </c:pt>
                <c:pt idx="12">
                  <c:v>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89-4248-BA71-C5B4DE399B10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89-4248-BA71-C5B4DE399B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89-4248-BA71-C5B4DE399B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1003</c:v>
                </c:pt>
                <c:pt idx="1">
                  <c:v>1296</c:v>
                </c:pt>
                <c:pt idx="2">
                  <c:v>1112</c:v>
                </c:pt>
                <c:pt idx="3">
                  <c:v>1541</c:v>
                </c:pt>
                <c:pt idx="4">
                  <c:v>1155</c:v>
                </c:pt>
                <c:pt idx="12">
                  <c:v>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89-4248-BA71-C5B4DE39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89-4248-BA71-C5B4DE399B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556</c:v>
                      </c:pt>
                      <c:pt idx="1">
                        <c:v>884</c:v>
                      </c:pt>
                      <c:pt idx="2">
                        <c:v>1327</c:v>
                      </c:pt>
                      <c:pt idx="3">
                        <c:v>757</c:v>
                      </c:pt>
                      <c:pt idx="4">
                        <c:v>650</c:v>
                      </c:pt>
                      <c:pt idx="5">
                        <c:v>339</c:v>
                      </c:pt>
                      <c:pt idx="6">
                        <c:v>516</c:v>
                      </c:pt>
                      <c:pt idx="7">
                        <c:v>1099</c:v>
                      </c:pt>
                      <c:pt idx="8">
                        <c:v>904</c:v>
                      </c:pt>
                      <c:pt idx="9">
                        <c:v>1131</c:v>
                      </c:pt>
                      <c:pt idx="10">
                        <c:v>729</c:v>
                      </c:pt>
                      <c:pt idx="11">
                        <c:v>938</c:v>
                      </c:pt>
                      <c:pt idx="12">
                        <c:v>9830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89-4248-BA71-C5B4DE399B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89-4248-BA71-C5B4DE399B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89-4248-BA71-C5B4DE399B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89-4248-BA71-C5B4DE399B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89-4248-BA71-C5B4DE399B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89-4248-BA71-C5B4DE399B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89-4248-BA71-C5B4DE399B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89-4248-BA71-C5B4DE399B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89-4248-BA71-C5B4DE399B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89-4248-BA71-C5B4DE399B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89-4248-BA71-C5B4DE399B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89-4248-BA71-C5B4DE399B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89-4248-BA71-C5B4DE399B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89-4248-BA71-C5B4DE399B10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-0.12934027777777779</c:v>
                </c:pt>
                <c:pt idx="1">
                  <c:v>-0.1606217616580311</c:v>
                </c:pt>
                <c:pt idx="2">
                  <c:v>-0.16516516516516522</c:v>
                </c:pt>
                <c:pt idx="3">
                  <c:v>7.8482668410726486E-3</c:v>
                </c:pt>
                <c:pt idx="4">
                  <c:v>-0.18201133144475923</c:v>
                </c:pt>
                <c:pt idx="12">
                  <c:v>-0.12369062993255853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89-4248-BA71-C5B4DE39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0-4DB9-9C59-680AE65884E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0-4DB9-9C59-680AE65884E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0-4DB9-9C59-680AE65884E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0-4DB9-9C59-680AE65884E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0-4DB9-9C59-680AE65884E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0-4DB9-9C59-680AE65884E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0-4DB9-9C59-680AE65884E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0-4DB9-9C59-680AE65884E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F0-4DB9-9C59-680AE65884E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F0-4DB9-9C59-680AE6588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9F0-4DB9-9C59-680AE65884E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F0-4DB9-9C59-680AE65884E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F0-4DB9-9C59-680AE65884E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F0-4DB9-9C59-680AE65884E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F0-4DB9-9C59-680AE6588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9F0-4DB9-9C59-680AE65884E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9F0-4DB9-9C59-680AE65884E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F0-4DB9-9C59-680AE65884E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F0-4DB9-9C59-680AE65884E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F0-4DB9-9C59-680AE65884E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9F0-4DB9-9C59-680AE65884E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9F0-4DB9-9C59-680AE65884E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F0-4DB9-9C59-680AE65884E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9F0-4DB9-9C59-680AE65884E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9F0-4DB9-9C59-680AE65884E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9F0-4DB9-9C59-680AE65884E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9F0-4DB9-9C59-680AE65884E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9F0-4DB9-9C59-680AE65884E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9F0-4DB9-9C59-680AE65884E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9F0-4DB9-9C59-680AE65884E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9F0-4DB9-9C59-680AE65884E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9F0-4DB9-9C59-680AE65884E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9F0-4DB9-9C59-680AE65884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9F0-4DB9-9C59-680AE65884E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9F0-4DB9-9C59-680AE65884E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9F0-4DB9-9C59-680AE65884E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9F0-4DB9-9C59-680AE65884E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9F0-4DB9-9C59-680AE65884E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9F0-4DB9-9C59-680AE65884E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9F0-4DB9-9C59-680AE65884E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9F0-4DB9-9C59-680AE65884E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9F0-4DB9-9C59-680AE65884E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9F0-4DB9-9C59-680AE65884E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9F0-4DB9-9C59-680AE65884E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9F0-4DB9-9C59-680AE65884E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9F0-4DB9-9C59-680AE65884E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9F0-4DB9-9C59-680AE65884E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9F0-4DB9-9C59-680AE65884E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9F0-4DB9-9C59-680AE65884E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9F0-4DB9-9C59-680AE65884E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9F0-4DB9-9C59-680AE65884E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9F0-4DB9-9C59-680AE65884E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9F0-4DB9-9C59-680AE65884E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9F0-4DB9-9C59-680AE65884E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9F0-4DB9-9C59-680AE65884E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9F0-4DB9-9C59-680AE65884E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9F0-4DB9-9C59-680AE65884E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9F0-4DB9-9C59-680AE65884E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9F0-4DB9-9C59-680AE65884E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9F0-4DB9-9C59-680AE65884E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9F0-4DB9-9C59-680AE65884E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9F0-4DB9-9C59-680AE65884E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9F0-4DB9-9C59-680AE65884E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9F0-4DB9-9C59-680AE65884E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9F0-4DB9-9C59-680AE65884E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9F0-4DB9-9C59-680AE65884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9F0-4DB9-9C59-680AE65884E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9F0-4DB9-9C59-680AE65884E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9F0-4DB9-9C59-680AE65884E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9F0-4DB9-9C59-680AE65884E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9F0-4DB9-9C59-680AE65884E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9F0-4DB9-9C59-680AE65884E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9F0-4DB9-9C59-680AE65884E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9F0-4DB9-9C59-680AE65884E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9F0-4DB9-9C59-680AE65884E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9F0-4DB9-9C59-680AE65884E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9F0-4DB9-9C59-680AE65884E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9F0-4DB9-9C59-680AE65884E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9F0-4DB9-9C59-680AE65884E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9F0-4DB9-9C59-680AE65884E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9F0-4DB9-9C59-680AE65884E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9F0-4DB9-9C59-680AE65884E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9F0-4DB9-9C59-680AE65884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9F0-4DB9-9C59-680AE658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C-48F4-8062-0CDCA5FA04A6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C-48F4-8062-0CDCA5FA04A6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C-48F4-8062-0CDCA5FA0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3C-48F4-8062-0CDCA5FA04A6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3C-48F4-8062-0CDCA5FA0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E-4D98-8B5F-2DA208EC65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BE-4D98-8B5F-2DA208EC65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BE-4D98-8B5F-2DA208EC65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BE-4D98-8B5F-2DA208EC65E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BE-4D98-8B5F-2DA208EC65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FBE-4D98-8B5F-2DA208EC65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FBE-4D98-8B5F-2DA208EC65E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FBE-4D98-8B5F-2DA208EC65E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FBE-4D98-8B5F-2DA208EC65E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FBE-4D98-8B5F-2DA208EC65E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E-4D98-8B5F-2DA208EC65E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BE-4D98-8B5F-2DA208EC65E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BE-4D98-8B5F-2DA208EC65E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E-4D98-8B5F-2DA208EC65E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BE-4D98-8B5F-2DA208EC65E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BE-4D98-8B5F-2DA208EC65E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BE-4D98-8B5F-2DA208EC65E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BE-4D98-8B5F-2DA208EC65E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FBE-4D98-8B5F-2DA208EC65E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FBE-4D98-8B5F-2DA208EC65E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FBE-4D98-8B5F-2DA208EC6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04-4702-ACC8-5F93129E6B9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04-4702-ACC8-5F93129E6B9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04-4702-ACC8-5F93129E6B9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04-4702-ACC8-5F93129E6B9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04-4702-ACC8-5F93129E6B9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04-4702-ACC8-5F93129E6B9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04-4702-ACC8-5F93129E6B9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04-4702-ACC8-5F93129E6B9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04-4702-ACC8-5F93129E6B9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04-4702-ACC8-5F93129E6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104-4702-ACC8-5F93129E6B9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04-4702-ACC8-5F93129E6B9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04-4702-ACC8-5F93129E6B9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04-4702-ACC8-5F93129E6B9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04-4702-ACC8-5F93129E6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104-4702-ACC8-5F93129E6B9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104-4702-ACC8-5F93129E6B9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04-4702-ACC8-5F93129E6B9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04-4702-ACC8-5F93129E6B9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104-4702-ACC8-5F93129E6B9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04-4702-ACC8-5F93129E6B9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104-4702-ACC8-5F93129E6B9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04-4702-ACC8-5F93129E6B9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104-4702-ACC8-5F93129E6B9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04-4702-ACC8-5F93129E6B9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04-4702-ACC8-5F93129E6B9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104-4702-ACC8-5F93129E6B9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104-4702-ACC8-5F93129E6B9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104-4702-ACC8-5F93129E6B9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104-4702-ACC8-5F93129E6B9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04-4702-ACC8-5F93129E6B9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104-4702-ACC8-5F93129E6B9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104-4702-ACC8-5F93129E6B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104-4702-ACC8-5F93129E6B9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104-4702-ACC8-5F93129E6B9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104-4702-ACC8-5F93129E6B9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104-4702-ACC8-5F93129E6B9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104-4702-ACC8-5F93129E6B9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104-4702-ACC8-5F93129E6B9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104-4702-ACC8-5F93129E6B9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104-4702-ACC8-5F93129E6B9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104-4702-ACC8-5F93129E6B9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104-4702-ACC8-5F93129E6B9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104-4702-ACC8-5F93129E6B9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104-4702-ACC8-5F93129E6B9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104-4702-ACC8-5F93129E6B9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104-4702-ACC8-5F93129E6B9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104-4702-ACC8-5F93129E6B9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104-4702-ACC8-5F93129E6B9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104-4702-ACC8-5F93129E6B9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104-4702-ACC8-5F93129E6B9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104-4702-ACC8-5F93129E6B9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104-4702-ACC8-5F93129E6B9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104-4702-ACC8-5F93129E6B9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104-4702-ACC8-5F93129E6B9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104-4702-ACC8-5F93129E6B9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104-4702-ACC8-5F93129E6B9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104-4702-ACC8-5F93129E6B9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104-4702-ACC8-5F93129E6B9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104-4702-ACC8-5F93129E6B9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104-4702-ACC8-5F93129E6B9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104-4702-ACC8-5F93129E6B9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104-4702-ACC8-5F93129E6B9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104-4702-ACC8-5F93129E6B9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104-4702-ACC8-5F93129E6B9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104-4702-ACC8-5F93129E6B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104-4702-ACC8-5F93129E6B9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104-4702-ACC8-5F93129E6B9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104-4702-ACC8-5F93129E6B9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104-4702-ACC8-5F93129E6B9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104-4702-ACC8-5F93129E6B9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104-4702-ACC8-5F93129E6B9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104-4702-ACC8-5F93129E6B9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104-4702-ACC8-5F93129E6B9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104-4702-ACC8-5F93129E6B9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104-4702-ACC8-5F93129E6B9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104-4702-ACC8-5F93129E6B9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104-4702-ACC8-5F93129E6B9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104-4702-ACC8-5F93129E6B9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104-4702-ACC8-5F93129E6B9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104-4702-ACC8-5F93129E6B9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104-4702-ACC8-5F93129E6B9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104-4702-ACC8-5F93129E6B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104-4702-ACC8-5F93129E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B-4C60-8B87-11E19C701CE7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B-4C60-8B87-11E19C701CE7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B-4C60-8B87-11E19C70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0B-4C60-8B87-11E19C701CE7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0B-4C60-8B87-11E19C70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52122</c:v>
                </c:pt>
                <c:pt idx="1">
                  <c:v>49807</c:v>
                </c:pt>
                <c:pt idx="2">
                  <c:v>55684</c:v>
                </c:pt>
                <c:pt idx="3">
                  <c:v>48630</c:v>
                </c:pt>
                <c:pt idx="4">
                  <c:v>44398</c:v>
                </c:pt>
                <c:pt idx="5">
                  <c:v>30584</c:v>
                </c:pt>
                <c:pt idx="6">
                  <c:v>31009</c:v>
                </c:pt>
                <c:pt idx="7">
                  <c:v>30125</c:v>
                </c:pt>
                <c:pt idx="8">
                  <c:v>26564</c:v>
                </c:pt>
                <c:pt idx="9">
                  <c:v>26590</c:v>
                </c:pt>
                <c:pt idx="10">
                  <c:v>22355</c:v>
                </c:pt>
                <c:pt idx="11">
                  <c:v>25489</c:v>
                </c:pt>
                <c:pt idx="12">
                  <c:v>29416</c:v>
                </c:pt>
                <c:pt idx="13">
                  <c:v>37427</c:v>
                </c:pt>
                <c:pt idx="14">
                  <c:v>38539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582-842E-E577AD0FE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4.647941052462512E-2</c:v>
                </c:pt>
                <c:pt idx="1">
                  <c:v>-0.10554198692622652</c:v>
                </c:pt>
                <c:pt idx="2">
                  <c:v>0.14505449311124829</c:v>
                </c:pt>
                <c:pt idx="3">
                  <c:v>9.531960899139591E-2</c:v>
                </c:pt>
                <c:pt idx="4">
                  <c:v>0.45167407794925452</c:v>
                </c:pt>
                <c:pt idx="5">
                  <c:v>-1.3705698345641615E-2</c:v>
                </c:pt>
                <c:pt idx="6">
                  <c:v>2.9344398340249045E-2</c:v>
                </c:pt>
                <c:pt idx="7">
                  <c:v>0.13405360638458053</c:v>
                </c:pt>
                <c:pt idx="8">
                  <c:v>-9.7781120722073567E-4</c:v>
                </c:pt>
                <c:pt idx="9">
                  <c:v>0.18944307761127255</c:v>
                </c:pt>
                <c:pt idx="10">
                  <c:v>-0.12295500019616301</c:v>
                </c:pt>
                <c:pt idx="11">
                  <c:v>-0.13349877617623063</c:v>
                </c:pt>
                <c:pt idx="12">
                  <c:v>-0.21404333769738426</c:v>
                </c:pt>
                <c:pt idx="13">
                  <c:v>-2.8853888269026129E-2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8-4582-842E-E577AD0FE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31636</c:v>
                </c:pt>
                <c:pt idx="1">
                  <c:v>33708</c:v>
                </c:pt>
                <c:pt idx="2">
                  <c:v>36164</c:v>
                </c:pt>
                <c:pt idx="3">
                  <c:v>32271</c:v>
                </c:pt>
                <c:pt idx="4">
                  <c:v>20278</c:v>
                </c:pt>
                <c:pt idx="5">
                  <c:v>25621</c:v>
                </c:pt>
                <c:pt idx="6">
                  <c:v>19123</c:v>
                </c:pt>
                <c:pt idx="7">
                  <c:v>16486</c:v>
                </c:pt>
                <c:pt idx="8">
                  <c:v>13022</c:v>
                </c:pt>
                <c:pt idx="9">
                  <c:v>14959</c:v>
                </c:pt>
                <c:pt idx="10">
                  <c:v>8760</c:v>
                </c:pt>
                <c:pt idx="11">
                  <c:v>15133</c:v>
                </c:pt>
                <c:pt idx="12">
                  <c:v>15282</c:v>
                </c:pt>
                <c:pt idx="13">
                  <c:v>27243</c:v>
                </c:pt>
                <c:pt idx="14">
                  <c:v>26912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4-4820-A656-D0A84691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-6.146908745698354E-2</c:v>
                </c:pt>
                <c:pt idx="1">
                  <c:v>-6.791284149983412E-2</c:v>
                </c:pt>
                <c:pt idx="2">
                  <c:v>0.12063462551516846</c:v>
                </c:pt>
                <c:pt idx="3">
                  <c:v>0.59142913502317773</c:v>
                </c:pt>
                <c:pt idx="4">
                  <c:v>-0.20853986963818738</c:v>
                </c:pt>
                <c:pt idx="5">
                  <c:v>0.33980024054803115</c:v>
                </c:pt>
                <c:pt idx="6">
                  <c:v>0.15995390027902467</c:v>
                </c:pt>
                <c:pt idx="7">
                  <c:v>0.26601136538166181</c:v>
                </c:pt>
                <c:pt idx="8">
                  <c:v>-0.12948726519152354</c:v>
                </c:pt>
                <c:pt idx="9">
                  <c:v>0.70764840182648392</c:v>
                </c:pt>
                <c:pt idx="10">
                  <c:v>-0.42113262406660945</c:v>
                </c:pt>
                <c:pt idx="11">
                  <c:v>-9.7500327182306057E-3</c:v>
                </c:pt>
                <c:pt idx="12">
                  <c:v>-0.43904856293359762</c:v>
                </c:pt>
                <c:pt idx="13">
                  <c:v>1.229934601664695E-2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4-4820-A656-D0A84691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20486</c:v>
                </c:pt>
                <c:pt idx="1">
                  <c:v>16099</c:v>
                </c:pt>
                <c:pt idx="2">
                  <c:v>19520</c:v>
                </c:pt>
                <c:pt idx="3">
                  <c:v>16359</c:v>
                </c:pt>
                <c:pt idx="4">
                  <c:v>24120</c:v>
                </c:pt>
                <c:pt idx="5">
                  <c:v>4963</c:v>
                </c:pt>
                <c:pt idx="6">
                  <c:v>11886</c:v>
                </c:pt>
                <c:pt idx="7">
                  <c:v>13639</c:v>
                </c:pt>
                <c:pt idx="8">
                  <c:v>13542</c:v>
                </c:pt>
                <c:pt idx="9">
                  <c:v>11631</c:v>
                </c:pt>
                <c:pt idx="10">
                  <c:v>13595</c:v>
                </c:pt>
                <c:pt idx="11">
                  <c:v>10356</c:v>
                </c:pt>
                <c:pt idx="12">
                  <c:v>14134</c:v>
                </c:pt>
                <c:pt idx="13">
                  <c:v>10184</c:v>
                </c:pt>
                <c:pt idx="14">
                  <c:v>11627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1-4ABF-84A7-1FAAE9BD7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0.2725013976023356</c:v>
                </c:pt>
                <c:pt idx="1">
                  <c:v>-0.17525614754098362</c:v>
                </c:pt>
                <c:pt idx="2">
                  <c:v>0.19322696986368371</c:v>
                </c:pt>
                <c:pt idx="3">
                  <c:v>-0.32176616915422884</c:v>
                </c:pt>
                <c:pt idx="4">
                  <c:v>3.8599637316139432</c:v>
                </c:pt>
                <c:pt idx="5">
                  <c:v>-0.58244994110718484</c:v>
                </c:pt>
                <c:pt idx="6">
                  <c:v>-0.12852848449299803</c:v>
                </c:pt>
                <c:pt idx="7">
                  <c:v>7.1629006055236033E-3</c:v>
                </c:pt>
                <c:pt idx="8">
                  <c:v>0.16430229558937315</c:v>
                </c:pt>
                <c:pt idx="9">
                  <c:v>-0.14446487679293862</c:v>
                </c:pt>
                <c:pt idx="10">
                  <c:v>0.31276554654306676</c:v>
                </c:pt>
                <c:pt idx="11">
                  <c:v>-0.26729871232489033</c:v>
                </c:pt>
                <c:pt idx="12">
                  <c:v>0.38786331500392768</c:v>
                </c:pt>
                <c:pt idx="13">
                  <c:v>-0.12410768039907116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1-4ABF-84A7-1FAAE9BD7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8-48DB-94F4-6E5020735D4A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8-48DB-94F4-6E5020735D4A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D8-48DB-94F4-6E5020735D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8">
                  <c:v>264</c:v>
                </c:pt>
                <c:pt idx="9">
                  <c:v>439</c:v>
                </c:pt>
                <c:pt idx="10">
                  <c:v>383</c:v>
                </c:pt>
                <c:pt idx="11">
                  <c:v>361</c:v>
                </c:pt>
                <c:pt idx="12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D8-48DB-94F4-6E5020735D4A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8-48DB-94F4-6E5020735D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D8-48DB-94F4-6E5020735D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328</c:v>
                </c:pt>
                <c:pt idx="1">
                  <c:v>389</c:v>
                </c:pt>
                <c:pt idx="2">
                  <c:v>238</c:v>
                </c:pt>
                <c:pt idx="3">
                  <c:v>335</c:v>
                </c:pt>
                <c:pt idx="4">
                  <c:v>196</c:v>
                </c:pt>
                <c:pt idx="12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D8-48DB-94F4-6E502073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D8-48DB-94F4-6E5020735D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446</c:v>
                      </c:pt>
                      <c:pt idx="1">
                        <c:v>483</c:v>
                      </c:pt>
                      <c:pt idx="2">
                        <c:v>540</c:v>
                      </c:pt>
                      <c:pt idx="3">
                        <c:v>533</c:v>
                      </c:pt>
                      <c:pt idx="4">
                        <c:v>275</c:v>
                      </c:pt>
                      <c:pt idx="5">
                        <c:v>128</c:v>
                      </c:pt>
                      <c:pt idx="6">
                        <c:v>543</c:v>
                      </c:pt>
                      <c:pt idx="7">
                        <c:v>374</c:v>
                      </c:pt>
                      <c:pt idx="8">
                        <c:v>425</c:v>
                      </c:pt>
                      <c:pt idx="9">
                        <c:v>357</c:v>
                      </c:pt>
                      <c:pt idx="10">
                        <c:v>291</c:v>
                      </c:pt>
                      <c:pt idx="11">
                        <c:v>355</c:v>
                      </c:pt>
                      <c:pt idx="12">
                        <c:v>4750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D8-48DB-94F4-6E5020735D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D8-48DB-94F4-6E5020735D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D8-48DB-94F4-6E5020735D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D8-48DB-94F4-6E5020735D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D8-48DB-94F4-6E5020735D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D8-48DB-94F4-6E5020735D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D8-48DB-94F4-6E5020735D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D8-48DB-94F4-6E5020735D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D8-48DB-94F4-6E5020735D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D8-48DB-94F4-6E5020735D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D8-48DB-94F4-6E5020735D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D8-48DB-94F4-6E5020735D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D8-48DB-94F4-6E5020735D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D8-48DB-94F4-6E5020735D4A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-0.17171717171717171</c:v>
                </c:pt>
                <c:pt idx="1">
                  <c:v>-0.18958333333333333</c:v>
                </c:pt>
                <c:pt idx="2">
                  <c:v>-0.59036144578313254</c:v>
                </c:pt>
                <c:pt idx="3">
                  <c:v>-0.27645788336933041</c:v>
                </c:pt>
                <c:pt idx="4">
                  <c:v>-0.39506172839506171</c:v>
                </c:pt>
                <c:pt idx="12">
                  <c:v>-0.33778966131907306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D8-48DB-94F4-6E502073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image" Target="../media/image6.png"/><Relationship Id="rId5" Type="http://schemas.openxmlformats.org/officeDocument/2006/relationships/chart" Target="../charts/chart69.xml"/><Relationship Id="rId4" Type="http://schemas.openxmlformats.org/officeDocument/2006/relationships/image" Target="../media/image5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0.xml"/><Relationship Id="rId5" Type="http://schemas.openxmlformats.org/officeDocument/2006/relationships/chart" Target="../charts/chart71.xml"/><Relationship Id="rId4" Type="http://schemas.openxmlformats.org/officeDocument/2006/relationships/image" Target="../media/image6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6" Type="http://schemas.openxmlformats.org/officeDocument/2006/relationships/chart" Target="../charts/chart78.xml"/><Relationship Id="rId5" Type="http://schemas.openxmlformats.org/officeDocument/2006/relationships/image" Target="../media/image6.png"/><Relationship Id="rId4" Type="http://schemas.openxmlformats.org/officeDocument/2006/relationships/chart" Target="../charts/chart77.xml"/></Relationships>
</file>

<file path=xl/drawings/_rels/drawing1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9.xml"/><Relationship Id="rId6" Type="http://schemas.openxmlformats.org/officeDocument/2006/relationships/chart" Target="../charts/chart81.xml"/><Relationship Id="rId5" Type="http://schemas.openxmlformats.org/officeDocument/2006/relationships/image" Target="../media/image6.png"/><Relationship Id="rId4" Type="http://schemas.openxmlformats.org/officeDocument/2006/relationships/chart" Target="../charts/chart80.xml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4" Type="http://schemas.openxmlformats.org/officeDocument/2006/relationships/image" Target="../media/image2.png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6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6.xml"/><Relationship Id="rId5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B8DFDD-448F-46C2-9D99-C7B8F0DD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00A16B-0A02-4FF9-A206-79A01CA64ABF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5DF731A-C46C-BA18-E7E3-3BF0AE72DD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043C709-51F6-ED1C-3776-25217A981C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B55C0-6C32-42D2-A973-3C011AA6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5C8F0-20A6-4EDC-A3AF-2622FF9E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AC595-D06F-439B-8032-2BCE262FC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03F243-5E28-42AF-A5A3-8FCEEBB4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4917AF-D9D1-41AF-98B6-36D2B89EB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83570-CF4B-4D20-A296-26BF6AC2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102E0B-CB20-4FE5-A764-445B22F0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503D1E-4C08-408B-93B2-73CF1F62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28AA83-C0F9-47B7-B55A-3A0A475A03D6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83055D4-3D23-E6FB-32D1-9B2B63CFD7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F7AD656-B98B-57A9-BD1A-7F32A5BD57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2A3FE2A-07FC-4CDA-8B60-3BB623B75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354E47D0-21DB-4869-AD7D-4CB5BC844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DF5CC715-1DE2-43A2-BB9D-F4E9A56D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89AEB14F-F56C-4200-9AC1-F30FA6413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81860402-8C67-48F0-A24A-5E8C1F9A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33,9%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8.855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56,9%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Miguel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8.855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56,9%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CD2F740-F833-49BA-9A58-FB1ACD888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CF84954-44A7-47AD-8B7E-0D5655EB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1116745-906F-4DF9-B1B1-C874ACD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8FC0B7-62A4-4CD8-8D63-6FAE9C61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13.440 viajeros 
cuota: 86,4%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2.114 viajeros
cuota: 13,6%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334C9B0-B568-4F13-BFD4-6593EA4C9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DE5E76A-E98A-4830-BDD2-8CEA0749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C4E150DD-BABE-414F-B86D-F803E8A1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30CDCD-BDA7-414D-B753-68B144972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6.060 viajeros 
cuota: 90,5%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639 viajeros
cuota: 9,5%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296325B-7967-4245-86EC-86E04CFC4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5F797D9-E2ED-4789-82AE-4674E627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869A3CB-53F6-44D2-A499-DE7A366C7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2EE0DE-DE0E-46C2-9D85-9DD8D6382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7.380 viajeros 
cuota: 83,3%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1.475 viajeros
cuota: 16,7%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B88FAB7-29D4-4957-A50E-4B527B1F3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A7EF1E4-843C-466B-BABE-09B70E76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B148F80-3792-4634-A5BD-7A0EB583B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642EDED-0E3A-42DB-BED9-5927B67E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4BB1BF-CB25-45C0-9244-D902F397E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9A22115-19C1-4716-83AA-119446319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BB747B5-C2B7-450F-93F4-A8480E68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9220AA3-D655-4271-AE82-38C6763E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EB87820-A5CD-4AE4-9E71-EC6E5C2DF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93E77-FD29-4CF2-B736-316E11EF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7263A3E-FCED-4F9E-BB20-9C922115F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BF143DA-525F-41DD-A16D-7F588E62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6D8D119-0CF7-4534-B441-46E14AA9A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8586D11-4B53-413C-9BEA-B6E0DF53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5DE85D-3FFD-4E48-B03B-37B0D6276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00F597-8526-4BEC-8D19-C272C8A86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0685F-A51E-4B85-9DD5-4E94B8DA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692131-A2BD-4378-BFC1-C6256F3D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855E6E-C214-4BE7-836E-E9F296026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769B8-2C8D-4EC0-9588-324238D1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A8B006-ABFD-425B-9064-E5DDD6D57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717E1C-E97E-4428-81A4-3A64934BA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ACC106-9165-47E3-A760-5B97FEE9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1B6789-7991-438D-A65B-A8A5F37C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CF7359-538A-4EFF-8B93-650D36C3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4B91E9-199F-43C9-B58B-D56264366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8CCAC-D37F-4A5F-907F-DC0E1EB5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B9BDED-90B0-44EF-9822-C7D06CA7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EF775D-EB1D-42A5-8B5B-F68C2CA7D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FB25C9-1BAD-4B2D-835D-E053ADBE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FD51EE-E669-4089-9BAC-6080DB097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32424D-A268-4AA6-971E-FEC943109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AF2658-11E9-4061-A5D5-914B640CA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67C2090-FBEC-401D-878C-08006918B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55F987-69A7-4E9D-9135-9F7B9D189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Miguel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C3B039-9A3D-4CBE-909F-E5E64EE4A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57367-3164-4A0E-AB54-F6986CF9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8FC2E-5620-4FD6-928E-C06EF51C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3FB61F-B26C-4C70-B8E3-D6019D76A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6637E8-0F32-47E5-B43C-BEBF069D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84C9C6-05FB-40A0-A42A-B248DCAA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87A49F-02C8-49C0-8B28-B5B3F528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Miguel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Miguel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41092-E521-4D8C-AE18-504CEB2F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5E9374-712B-4BCC-832E-ADBDACC1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73DD0-C9E9-434C-A8C1-DD3C2533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5B68B6-D25A-4460-9D6A-A85ECA8F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54BA9CB-A316-45BA-A3C8-BBD2F46D1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92C3A-30DC-4747-B9AA-4734923F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3624ECA-A438-4435-9268-AE5271BDB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DF34D-F5A5-4B8B-8272-3CF8296A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4D4E78-6DCD-457A-98EB-61DDA780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84E3F6-DD39-426F-A7E2-79667AC0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43400E6-8B3A-47F3-8B21-959693B5F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890A1BC-7AA0-4A53-9226-EF4532115955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C584839-8838-B8C0-A38D-4DA96A4B6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E0E4D29-8DE7-2D50-9BA7-BDB3A80EEE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9C761-7A8F-4734-8802-EEEC7324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D39F44-456E-491D-82CA-588E3133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B3113E7-79FE-4A24-882C-238F205EF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579-CCB2-4366-893A-546D4A26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27E86D-7953-4BCB-AD56-0EC41F2E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5A7A18E-AA2C-4585-9925-8AA7AE67F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ED341-0DF3-4442-AB08-6941141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6B6D1-6599-4F88-B29B-54205BEC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BF1DF-9283-481A-AAB5-E9506E03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9BE56E-6A17-4928-8B67-23CA8E42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403ED9-B9E5-4D71-86A7-D942B291D59E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1FF716B-352F-D7F0-EE39-C6B1FA8023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68B2FE1-7CE6-7130-80D2-5DC62BB0C3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4AC0F-4F9D-4C33-A67A-14ECC7C8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77E866-E2B7-45A0-BAA5-0144D12EC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4074CD8-7D49-46F3-A354-03395A7E9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0B623-01D1-46F3-9290-88FA36E3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58DF73-E205-452B-9592-F3CFBB66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6788B69-653F-4A8B-83A5-FCDBFE58A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43C1C-4199-4FB2-84E3-E6E14C95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3C1330-D76A-435B-A3A5-A4027F537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5F0CD5-F3A0-4BFC-8125-DC64BE36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526625-C56F-4778-8379-AEA5BFB8FD9D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0170618-4CE2-123C-ECA6-40FF602C0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4E42327-6C19-909E-2769-5FD23EB5C1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B712D9-1DF4-4DA9-9BFF-C7D8A358D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AC779-E099-4543-9065-3712016E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7373E4-9E75-4DB9-B8BE-3F94A3D96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055F76-3BB8-4B43-840E-E1FBC62C9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05EBCC-3C26-4E3C-9042-03C744C89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B776D4-20F2-4B9D-BFC4-40ACB5C7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EC5E2DC-9017-403D-A34F-A1BFDA7FB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BFD463F-BF70-40FE-913D-BA48EBB5B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AFB4802-0B54-4642-AA96-157C9DA8D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7CFB2EA-2819-4DB6-BEE3-01B4DED16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192C59D-A180-4176-BED7-53242B1F9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CC0063D-7D05-4A8B-9201-88374D917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A7DC613-4D2A-4E08-9A23-54EFDC5FD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14C3C61-7634-4D7D-9083-F01F00366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A88C6-6681-42E5-A43A-23FD1A9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E6998-8109-4F86-BE3C-78C36778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93B8D2-4625-4B5A-8281-1077914F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1313A5-B590-4DDB-B8DF-A5E05B17F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377287-E01A-4AE8-91A3-CC892FF1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EE37C0-D6C2-463C-AB32-21219562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E3138C-F6DD-4ECF-9CC2-C3074ABF5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4C29BC-5300-48AB-A492-741689025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EFED92-5EAC-4049-92A6-8BAE689AE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421BA44-E2C0-49E1-AE1B-EBF97CD2F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Miguel de Abona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Miguel de Abona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5750A31-A502-444A-BCEC-BCF783AA0CA9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91D2C92-2C41-5A6E-2B50-151EB2C77D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2D27EF7-16E3-C5CF-3FE0-848462D67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Miguel de Abona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F139E-7158-4E39-838D-0290672A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1FEFC0-16F6-4092-B4B5-DED776DF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500B6-1A82-4698-82D4-F87B0F11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59CB2A-079D-446D-B404-9A4D35FE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75307-10A7-4DC3-AB3F-01D66765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9594A8-0735-4907-9FBB-139EC70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F542104-89BF-4CD0-99E3-D46C691798B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61EED8C-1E5A-B09A-C374-2F71A4256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DDB4B03-7699-D121-9D02-83493C9DA5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8FB63D-A5A6-4395-BF77-070AAFBC4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60520-EEE3-4058-908C-05A2EFFD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98826A-0A6C-422F-94E4-EFCF5894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D441BA-BA8C-4C9C-B3C3-DB61EE6E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546985-B7C5-43DE-A11F-06FEB9EA3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227C513-8402-45EF-97FD-25443837B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03AE95-6C75-4D2C-84AD-4B85DB1DA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A22B4C-7277-4C60-9D39-A0DB8D945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94BAD58-0C9E-4216-8128-6D706935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AFD2594-4ED2-40F7-9A0C-7F7F435FD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425B2499-2F95-429D-94A2-503E73237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A7F9AC8-0025-42EC-8854-761C1A068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B70FA40-DAFF-455C-8774-A59EAFCC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5637AC1-468D-4954-9C50-19BF678F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ED93B75-825F-4C8E-B0C1-4DBA80875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7D8CBE-DAAB-4C9E-97C7-D40C1AD73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D7689D-A247-47C3-B483-03A7056E5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9A7AD4-005E-494B-8C1F-B07F0B500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20B53F-7C4B-4E52-9EBE-FDE3E6453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09142F-9533-4575-8F40-A46F36261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77D038C-D62E-4B21-A996-BE9854A04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C305301-CBF0-46B1-80B9-5A4BEE7A9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5E58F0B-20EA-439C-9B0E-D62DE5EFA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16B9409-6345-4EBA-A75C-86D8EC4C2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D6C3360-DBC9-41B7-8713-20EE8A85D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5F485CA-00B1-49D1-B90C-A8F8DDEA6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2A1BBE6-0D1A-4DDC-8CE5-C0996C36A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8D0D929-EE82-44F4-AD57-E5E424E0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F20C9FB-3AD0-4164-9839-07A937E67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5079D38-E1BE-439D-8B7C-7A4A2C9C6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A42C59-8CA6-4C3E-9334-9A64E5B37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28191-92C9-4EF6-8CAC-C22EB78D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4C5B08-2266-4E90-AA51-D4E561E5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205F61-ADAE-486D-AB16-FF80AA15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1639AD-A30E-4E21-9EBA-30D336089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96132D3-D8D0-4335-BFCD-2C43B19DF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3109BD4-414F-4C37-BA6F-0B8441F95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Miguel de Abona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Miguel de Abona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Miguel de Abona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7D43903-5C36-448E-A3C4-87DA89725E6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4982215-4AEA-BCD6-3575-DDDF82A48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963CBA6-E98F-3F14-BAA7-1DD9F7FA7E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E92DAC-205A-48B2-9D47-D42B23697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49</xdr:row>
      <xdr:rowOff>419099</xdr:rowOff>
    </xdr:from>
    <xdr:to>
      <xdr:col>24</xdr:col>
      <xdr:colOff>126599</xdr:colOff>
      <xdr:row>70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FF0B00B1-3C5F-4C6B-B60A-597ECFBF4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B407E8-849A-44A6-9AAC-1ABD373F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49460E-0CB6-4288-A685-4435EE4D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E1DD4F-14AA-402B-99B3-12BE630D7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Miguel de Abona</a:t>
          </a:fld>
          <a:endParaRPr lang="es-E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San%20Miguel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San%20Miguel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San%20Miguel%2020251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ndicadores%20alojativos%20islas-DWH-municipio%20-%20dwh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Indicadores%20alojativos%20islas-DWH-municipio%20-%20dwh.xlsx" TargetMode="External"/><Relationship Id="rId1" Type="http://schemas.openxmlformats.org/officeDocument/2006/relationships/externalLinkPath" Target="/sites/INVESTIGACION/Documentos%20compartidos/General/Encuesta%20Alojam%20Tur&#237;sticos%20(ISTAC)/Indicadores%20alojativos%20islas-DWH-municipio%20-%20dw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Resumen indicadores municip año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14599</v>
          </cell>
          <cell r="I9">
            <v>15634</v>
          </cell>
          <cell r="K9">
            <v>17228</v>
          </cell>
          <cell r="M9">
            <v>20420</v>
          </cell>
          <cell r="N9">
            <v>0.18527977710703514</v>
          </cell>
        </row>
        <row r="10">
          <cell r="A10" t="str">
            <v>feb</v>
          </cell>
          <cell r="B10" t="str">
            <v>Febrero</v>
          </cell>
          <cell r="C10">
            <v>15480</v>
          </cell>
          <cell r="I10">
            <v>20512</v>
          </cell>
          <cell r="K10">
            <v>17964</v>
          </cell>
          <cell r="M10">
            <v>19437</v>
          </cell>
          <cell r="N10">
            <v>8.199732798931203E-2</v>
          </cell>
        </row>
        <row r="11">
          <cell r="A11" t="str">
            <v>mar</v>
          </cell>
          <cell r="B11" t="str">
            <v>Marzo</v>
          </cell>
          <cell r="C11">
            <v>5930</v>
          </cell>
          <cell r="I11">
            <v>21527</v>
          </cell>
          <cell r="K11">
            <v>21188</v>
          </cell>
          <cell r="M11">
            <v>20505</v>
          </cell>
          <cell r="N11">
            <v>-3.2235227487256934E-2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26292</v>
          </cell>
          <cell r="K12">
            <v>20460</v>
          </cell>
          <cell r="M12">
            <v>24747</v>
          </cell>
          <cell r="N12">
            <v>0.20953079178885625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20694</v>
          </cell>
          <cell r="K13">
            <v>21715</v>
          </cell>
          <cell r="M13">
            <v>23114</v>
          </cell>
          <cell r="N13">
            <v>6.4425512318673661E-2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22097</v>
          </cell>
          <cell r="K14">
            <v>19721</v>
          </cell>
          <cell r="M14">
            <v>20354</v>
          </cell>
          <cell r="N14">
            <v>3.2097763805080781E-2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21748</v>
          </cell>
          <cell r="K15">
            <v>20589</v>
          </cell>
          <cell r="M15">
            <v>22582</v>
          </cell>
          <cell r="N15">
            <v>9.6799261741706832E-2</v>
          </cell>
        </row>
        <row r="16">
          <cell r="A16" t="str">
            <v>ago</v>
          </cell>
          <cell r="B16" t="str">
            <v>Agosto</v>
          </cell>
          <cell r="C16">
            <v>12002</v>
          </cell>
          <cell r="I16">
            <v>20367</v>
          </cell>
          <cell r="K16">
            <v>22021</v>
          </cell>
          <cell r="M16">
            <v>22682</v>
          </cell>
          <cell r="N16">
            <v>3.0016802143408627E-2</v>
          </cell>
        </row>
        <row r="17">
          <cell r="A17" t="str">
            <v>sep</v>
          </cell>
          <cell r="B17" t="str">
            <v>Septiembre</v>
          </cell>
          <cell r="C17">
            <v>11710</v>
          </cell>
          <cell r="I17">
            <v>18863</v>
          </cell>
          <cell r="K17">
            <v>20469</v>
          </cell>
          <cell r="M17">
            <v>18177</v>
          </cell>
          <cell r="N17">
            <v>-0.11197420489520737</v>
          </cell>
        </row>
        <row r="18">
          <cell r="A18" t="str">
            <v>oct</v>
          </cell>
          <cell r="B18" t="str">
            <v>Octubre</v>
          </cell>
          <cell r="C18">
            <v>4520</v>
          </cell>
          <cell r="I18">
            <v>26095</v>
          </cell>
          <cell r="K18">
            <v>21212</v>
          </cell>
          <cell r="M18">
            <v>20345</v>
          </cell>
          <cell r="N18">
            <v>-4.0873090703375414E-2</v>
          </cell>
        </row>
        <row r="19">
          <cell r="A19" t="str">
            <v>nov</v>
          </cell>
          <cell r="B19" t="str">
            <v>Noviembre</v>
          </cell>
          <cell r="C19">
            <v>5547</v>
          </cell>
          <cell r="I19">
            <v>18426</v>
          </cell>
          <cell r="K19">
            <v>18264</v>
          </cell>
          <cell r="M19">
            <v>17280</v>
          </cell>
          <cell r="N19">
            <v>-5.3876478318002574E-2</v>
          </cell>
        </row>
        <row r="20">
          <cell r="A20" t="str">
            <v>dic</v>
          </cell>
          <cell r="B20" t="str">
            <v>Diciembre</v>
          </cell>
          <cell r="C20">
            <v>6293</v>
          </cell>
          <cell r="I20">
            <v>20333</v>
          </cell>
          <cell r="K20">
            <v>18315</v>
          </cell>
          <cell r="M20">
            <v>21025</v>
          </cell>
          <cell r="N20">
            <v>0.14796614796614804</v>
          </cell>
        </row>
        <row r="21">
          <cell r="A21" t="str">
            <v>Total</v>
          </cell>
          <cell r="C21">
            <v>77467</v>
          </cell>
          <cell r="I21">
            <v>252588</v>
          </cell>
          <cell r="K21">
            <v>239146</v>
          </cell>
          <cell r="M21">
            <v>250668</v>
          </cell>
          <cell r="N21">
            <v>4.8179773025682993E-2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3097</v>
          </cell>
          <cell r="I31">
            <v>2578</v>
          </cell>
          <cell r="K31">
            <v>2281</v>
          </cell>
          <cell r="M31">
            <v>2599</v>
          </cell>
          <cell r="N31">
            <v>0.13941253836036815</v>
          </cell>
        </row>
        <row r="32">
          <cell r="B32" t="str">
            <v>Febrero</v>
          </cell>
          <cell r="C32">
            <v>3115</v>
          </cell>
          <cell r="I32">
            <v>2461</v>
          </cell>
          <cell r="K32">
            <v>2017</v>
          </cell>
          <cell r="M32">
            <v>2452</v>
          </cell>
          <cell r="N32">
            <v>0.21566683192860681</v>
          </cell>
        </row>
        <row r="33">
          <cell r="B33" t="str">
            <v>Marzo</v>
          </cell>
          <cell r="C33">
            <v>996</v>
          </cell>
          <cell r="I33">
            <v>3676</v>
          </cell>
          <cell r="K33">
            <v>3382</v>
          </cell>
          <cell r="M33">
            <v>3102</v>
          </cell>
          <cell r="N33">
            <v>-8.2791247782377342E-2</v>
          </cell>
        </row>
        <row r="34">
          <cell r="B34" t="str">
            <v>Abril</v>
          </cell>
          <cell r="C34">
            <v>0</v>
          </cell>
          <cell r="I34">
            <v>6591</v>
          </cell>
          <cell r="K34">
            <v>3903</v>
          </cell>
          <cell r="M34">
            <v>5363</v>
          </cell>
          <cell r="N34">
            <v>0.37407122726108133</v>
          </cell>
        </row>
        <row r="35">
          <cell r="B35" t="str">
            <v>Mayo</v>
          </cell>
          <cell r="C35">
            <v>0</v>
          </cell>
          <cell r="I35">
            <v>3914</v>
          </cell>
          <cell r="K35">
            <v>5934</v>
          </cell>
          <cell r="M35">
            <v>6261</v>
          </cell>
          <cell r="N35">
            <v>5.5106167846309395E-2</v>
          </cell>
        </row>
        <row r="36">
          <cell r="B36" t="str">
            <v>Junio</v>
          </cell>
          <cell r="C36">
            <v>0</v>
          </cell>
          <cell r="I36">
            <v>5372</v>
          </cell>
          <cell r="K36">
            <v>5322</v>
          </cell>
          <cell r="M36">
            <v>5416</v>
          </cell>
          <cell r="N36">
            <v>1.7662532882374959E-2</v>
          </cell>
        </row>
        <row r="37">
          <cell r="B37" t="str">
            <v>Julio</v>
          </cell>
          <cell r="C37">
            <v>0</v>
          </cell>
          <cell r="I37">
            <v>6908</v>
          </cell>
          <cell r="K37">
            <v>5357</v>
          </cell>
          <cell r="M37">
            <v>6557</v>
          </cell>
          <cell r="N37">
            <v>0.22400597349262652</v>
          </cell>
        </row>
        <row r="38">
          <cell r="B38" t="str">
            <v>Agosto</v>
          </cell>
          <cell r="C38">
            <v>8627</v>
          </cell>
          <cell r="I38">
            <v>6775</v>
          </cell>
          <cell r="K38">
            <v>6771</v>
          </cell>
          <cell r="M38">
            <v>6700</v>
          </cell>
          <cell r="N38">
            <v>-1.0485895731797368E-2</v>
          </cell>
        </row>
        <row r="39">
          <cell r="B39" t="str">
            <v>Septiembre</v>
          </cell>
          <cell r="C39">
            <v>8538</v>
          </cell>
          <cell r="I39">
            <v>5114</v>
          </cell>
          <cell r="K39">
            <v>5525</v>
          </cell>
          <cell r="M39">
            <v>5001</v>
          </cell>
          <cell r="N39">
            <v>-9.4841628959276059E-2</v>
          </cell>
        </row>
        <row r="40">
          <cell r="B40" t="str">
            <v>Octubre</v>
          </cell>
          <cell r="C40">
            <v>2326</v>
          </cell>
          <cell r="I40">
            <v>5907</v>
          </cell>
          <cell r="K40">
            <v>3763</v>
          </cell>
          <cell r="M40">
            <v>3558</v>
          </cell>
          <cell r="N40">
            <v>-5.4477810257773096E-2</v>
          </cell>
        </row>
        <row r="41">
          <cell r="B41" t="str">
            <v>Noviembre</v>
          </cell>
          <cell r="C41">
            <v>1451</v>
          </cell>
          <cell r="I41">
            <v>2675</v>
          </cell>
          <cell r="K41">
            <v>2583</v>
          </cell>
          <cell r="M41">
            <v>2441</v>
          </cell>
          <cell r="N41">
            <v>-5.497483546264037E-2</v>
          </cell>
        </row>
        <row r="42">
          <cell r="B42" t="str">
            <v>Diciembre</v>
          </cell>
          <cell r="C42">
            <v>2192</v>
          </cell>
          <cell r="I42">
            <v>3713</v>
          </cell>
          <cell r="K42">
            <v>2969</v>
          </cell>
          <cell r="M42">
            <v>2672</v>
          </cell>
          <cell r="N42">
            <v>-0.1000336813742001</v>
          </cell>
        </row>
        <row r="43">
          <cell r="C43">
            <v>30584</v>
          </cell>
          <cell r="I43">
            <v>55684</v>
          </cell>
          <cell r="K43">
            <v>49807</v>
          </cell>
          <cell r="M43">
            <v>52122</v>
          </cell>
          <cell r="N43">
            <v>4.647941052462512E-2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2712</v>
          </cell>
          <cell r="I53">
            <v>2122</v>
          </cell>
          <cell r="K53">
            <v>1745</v>
          </cell>
          <cell r="M53">
            <v>1965</v>
          </cell>
          <cell r="N53">
            <v>0.12607449856733521</v>
          </cell>
        </row>
        <row r="54">
          <cell r="B54" t="str">
            <v>Febrero</v>
          </cell>
          <cell r="C54">
            <v>2377</v>
          </cell>
          <cell r="I54">
            <v>1499</v>
          </cell>
          <cell r="K54">
            <v>1341</v>
          </cell>
          <cell r="M54">
            <v>1818</v>
          </cell>
          <cell r="N54">
            <v>0.35570469798657722</v>
          </cell>
        </row>
        <row r="55">
          <cell r="B55" t="str">
            <v>Marzo</v>
          </cell>
          <cell r="C55">
            <v>668</v>
          </cell>
          <cell r="I55">
            <v>2154</v>
          </cell>
          <cell r="K55">
            <v>2524</v>
          </cell>
          <cell r="M55">
            <v>2053</v>
          </cell>
          <cell r="N55">
            <v>-0.18660855784469099</v>
          </cell>
        </row>
        <row r="56">
          <cell r="B56" t="str">
            <v>Abril</v>
          </cell>
          <cell r="C56">
            <v>0</v>
          </cell>
          <cell r="I56">
            <v>2696</v>
          </cell>
          <cell r="K56">
            <v>2784</v>
          </cell>
          <cell r="M56">
            <v>3507</v>
          </cell>
          <cell r="N56">
            <v>0.25969827586206895</v>
          </cell>
        </row>
        <row r="57">
          <cell r="B57" t="str">
            <v>Mayo</v>
          </cell>
          <cell r="C57">
            <v>0</v>
          </cell>
          <cell r="I57">
            <v>2827</v>
          </cell>
          <cell r="K57">
            <v>4403</v>
          </cell>
          <cell r="M57">
            <v>3823</v>
          </cell>
          <cell r="N57">
            <v>-0.13172836702248469</v>
          </cell>
        </row>
        <row r="58">
          <cell r="B58" t="str">
            <v>Junio</v>
          </cell>
          <cell r="C58">
            <v>0</v>
          </cell>
          <cell r="I58">
            <v>3312</v>
          </cell>
          <cell r="K58">
            <v>3266</v>
          </cell>
          <cell r="M58">
            <v>3387</v>
          </cell>
          <cell r="N58">
            <v>3.7048377219840889E-2</v>
          </cell>
        </row>
        <row r="59">
          <cell r="B59" t="str">
            <v>Julio</v>
          </cell>
          <cell r="C59">
            <v>0</v>
          </cell>
          <cell r="I59">
            <v>3945</v>
          </cell>
          <cell r="K59">
            <v>3427</v>
          </cell>
          <cell r="M59">
            <v>3868</v>
          </cell>
          <cell r="N59">
            <v>0.12868398015757232</v>
          </cell>
        </row>
        <row r="60">
          <cell r="B60" t="str">
            <v>Agosto</v>
          </cell>
          <cell r="C60">
            <v>8318</v>
          </cell>
          <cell r="I60">
            <v>4462</v>
          </cell>
          <cell r="K60">
            <v>4116</v>
          </cell>
          <cell r="M60">
            <v>3748</v>
          </cell>
          <cell r="N60">
            <v>-8.9407191448007794E-2</v>
          </cell>
        </row>
        <row r="61">
          <cell r="B61" t="str">
            <v>Septiembre</v>
          </cell>
          <cell r="C61">
            <v>8240</v>
          </cell>
          <cell r="I61">
            <v>3604</v>
          </cell>
          <cell r="K61">
            <v>3544</v>
          </cell>
          <cell r="M61">
            <v>2909</v>
          </cell>
          <cell r="N61">
            <v>-0.17917607223476295</v>
          </cell>
        </row>
        <row r="62">
          <cell r="B62" t="str">
            <v>Octubre</v>
          </cell>
          <cell r="C62">
            <v>1785</v>
          </cell>
          <cell r="I62">
            <v>4407</v>
          </cell>
          <cell r="K62">
            <v>2418</v>
          </cell>
          <cell r="M62">
            <v>1963</v>
          </cell>
          <cell r="N62">
            <v>-0.18817204301075274</v>
          </cell>
        </row>
        <row r="63">
          <cell r="B63" t="str">
            <v>Noviembre</v>
          </cell>
          <cell r="C63">
            <v>532</v>
          </cell>
          <cell r="I63">
            <v>2091</v>
          </cell>
          <cell r="K63">
            <v>1863</v>
          </cell>
          <cell r="M63">
            <v>1325</v>
          </cell>
          <cell r="N63">
            <v>-0.2887815351583467</v>
          </cell>
        </row>
        <row r="64">
          <cell r="B64" t="str">
            <v>Diciembre</v>
          </cell>
          <cell r="C64">
            <v>878</v>
          </cell>
          <cell r="I64">
            <v>3045</v>
          </cell>
          <cell r="K64">
            <v>2277</v>
          </cell>
          <cell r="M64">
            <v>1270</v>
          </cell>
          <cell r="N64">
            <v>-0.44224857268335527</v>
          </cell>
        </row>
        <row r="65">
          <cell r="C65">
            <v>25621</v>
          </cell>
          <cell r="I65">
            <v>36164</v>
          </cell>
          <cell r="K65">
            <v>33708</v>
          </cell>
          <cell r="M65">
            <v>31636</v>
          </cell>
          <cell r="N65">
            <v>-6.146908745698354E-2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385</v>
          </cell>
          <cell r="I75">
            <v>456</v>
          </cell>
          <cell r="K75">
            <v>536</v>
          </cell>
          <cell r="M75">
            <v>634</v>
          </cell>
          <cell r="N75">
            <v>0.18283582089552231</v>
          </cell>
        </row>
        <row r="76">
          <cell r="B76" t="str">
            <v>Febrero</v>
          </cell>
          <cell r="C76">
            <v>738</v>
          </cell>
          <cell r="I76">
            <v>962</v>
          </cell>
          <cell r="K76">
            <v>676</v>
          </cell>
          <cell r="M76">
            <v>634</v>
          </cell>
          <cell r="N76">
            <v>-6.2130177514792884E-2</v>
          </cell>
        </row>
        <row r="77">
          <cell r="B77" t="str">
            <v>Marzo</v>
          </cell>
          <cell r="C77">
            <v>328</v>
          </cell>
          <cell r="I77">
            <v>1522</v>
          </cell>
          <cell r="K77">
            <v>858</v>
          </cell>
          <cell r="M77">
            <v>1049</v>
          </cell>
          <cell r="N77">
            <v>0.22261072261072257</v>
          </cell>
        </row>
        <row r="78">
          <cell r="B78" t="str">
            <v>Abril</v>
          </cell>
          <cell r="C78">
            <v>0</v>
          </cell>
          <cell r="I78">
            <v>3895</v>
          </cell>
          <cell r="K78">
            <v>1119</v>
          </cell>
          <cell r="M78">
            <v>1856</v>
          </cell>
          <cell r="N78">
            <v>0.65862377122430749</v>
          </cell>
        </row>
        <row r="79">
          <cell r="B79" t="str">
            <v>Mayo</v>
          </cell>
          <cell r="C79">
            <v>0</v>
          </cell>
          <cell r="I79">
            <v>1087</v>
          </cell>
          <cell r="K79">
            <v>1531</v>
          </cell>
          <cell r="M79">
            <v>2438</v>
          </cell>
          <cell r="N79">
            <v>0.59242325277596342</v>
          </cell>
        </row>
        <row r="80">
          <cell r="B80" t="str">
            <v>Junio</v>
          </cell>
          <cell r="C80">
            <v>0</v>
          </cell>
          <cell r="I80">
            <v>2060</v>
          </cell>
          <cell r="K80">
            <v>2056</v>
          </cell>
          <cell r="M80">
            <v>2029</v>
          </cell>
          <cell r="N80">
            <v>-1.3132295719844311E-2</v>
          </cell>
        </row>
        <row r="81">
          <cell r="B81" t="str">
            <v>Julio</v>
          </cell>
          <cell r="C81">
            <v>0</v>
          </cell>
          <cell r="I81">
            <v>2963</v>
          </cell>
          <cell r="K81">
            <v>1930</v>
          </cell>
          <cell r="M81">
            <v>2689</v>
          </cell>
          <cell r="N81">
            <v>0.39326424870466314</v>
          </cell>
        </row>
        <row r="82">
          <cell r="B82" t="str">
            <v>Agosto</v>
          </cell>
          <cell r="C82">
            <v>309</v>
          </cell>
          <cell r="I82">
            <v>2313</v>
          </cell>
          <cell r="K82">
            <v>2655</v>
          </cell>
          <cell r="M82">
            <v>2952</v>
          </cell>
          <cell r="N82">
            <v>0.11186440677966103</v>
          </cell>
        </row>
        <row r="83">
          <cell r="B83" t="str">
            <v>Septiembre</v>
          </cell>
          <cell r="C83">
            <v>298</v>
          </cell>
          <cell r="I83">
            <v>1510</v>
          </cell>
          <cell r="K83">
            <v>1981</v>
          </cell>
          <cell r="M83">
            <v>2092</v>
          </cell>
          <cell r="N83">
            <v>5.6032306915699159E-2</v>
          </cell>
        </row>
        <row r="84">
          <cell r="B84" t="str">
            <v>Octubre</v>
          </cell>
          <cell r="C84">
            <v>541</v>
          </cell>
          <cell r="I84">
            <v>1500</v>
          </cell>
          <cell r="K84">
            <v>1345</v>
          </cell>
          <cell r="M84">
            <v>1595</v>
          </cell>
          <cell r="N84">
            <v>0.18587360594795532</v>
          </cell>
        </row>
        <row r="85">
          <cell r="B85" t="str">
            <v>Noviembre</v>
          </cell>
          <cell r="C85">
            <v>919</v>
          </cell>
          <cell r="I85">
            <v>584</v>
          </cell>
          <cell r="K85">
            <v>720</v>
          </cell>
          <cell r="M85">
            <v>1116</v>
          </cell>
          <cell r="N85">
            <v>0.55000000000000004</v>
          </cell>
        </row>
        <row r="86">
          <cell r="B86" t="str">
            <v>Diciembre</v>
          </cell>
          <cell r="C86">
            <v>1314</v>
          </cell>
          <cell r="I86">
            <v>668</v>
          </cell>
          <cell r="K86">
            <v>692</v>
          </cell>
          <cell r="M86">
            <v>1402</v>
          </cell>
          <cell r="N86">
            <v>1.0260115606936417</v>
          </cell>
        </row>
        <row r="87">
          <cell r="C87">
            <v>4963</v>
          </cell>
          <cell r="I87">
            <v>19520</v>
          </cell>
          <cell r="K87">
            <v>16099</v>
          </cell>
          <cell r="M87">
            <v>20486</v>
          </cell>
          <cell r="N87">
            <v>0.2725013976023356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11502</v>
          </cell>
          <cell r="I97">
            <v>13056</v>
          </cell>
          <cell r="K97">
            <v>14947</v>
          </cell>
          <cell r="M97">
            <v>17821</v>
          </cell>
          <cell r="N97">
            <v>0.19227938716799353</v>
          </cell>
        </row>
        <row r="98">
          <cell r="B98" t="str">
            <v>Febrero</v>
          </cell>
          <cell r="C98">
            <v>12365</v>
          </cell>
          <cell r="I98">
            <v>18051</v>
          </cell>
          <cell r="K98">
            <v>15947</v>
          </cell>
          <cell r="M98">
            <v>16985</v>
          </cell>
          <cell r="N98">
            <v>6.5090612654417734E-2</v>
          </cell>
        </row>
        <row r="99">
          <cell r="B99" t="str">
            <v>Marzo</v>
          </cell>
          <cell r="C99">
            <v>4934</v>
          </cell>
          <cell r="I99">
            <v>17851</v>
          </cell>
          <cell r="K99">
            <v>17806</v>
          </cell>
          <cell r="M99">
            <v>17403</v>
          </cell>
          <cell r="N99">
            <v>-2.2632820397618825E-2</v>
          </cell>
        </row>
        <row r="100">
          <cell r="B100" t="str">
            <v>Abril</v>
          </cell>
          <cell r="C100">
            <v>0</v>
          </cell>
          <cell r="I100">
            <v>19701</v>
          </cell>
          <cell r="K100">
            <v>16557</v>
          </cell>
          <cell r="M100">
            <v>19384</v>
          </cell>
          <cell r="N100">
            <v>0.17074349217853468</v>
          </cell>
        </row>
        <row r="101">
          <cell r="B101" t="str">
            <v>Mayo</v>
          </cell>
          <cell r="C101">
            <v>0</v>
          </cell>
          <cell r="I101">
            <v>16780</v>
          </cell>
          <cell r="K101">
            <v>15781</v>
          </cell>
          <cell r="M101">
            <v>16853</v>
          </cell>
          <cell r="N101">
            <v>6.7929788986756279E-2</v>
          </cell>
        </row>
        <row r="102">
          <cell r="B102" t="str">
            <v>Junio</v>
          </cell>
          <cell r="C102">
            <v>0</v>
          </cell>
          <cell r="I102">
            <v>16725</v>
          </cell>
          <cell r="K102">
            <v>14399</v>
          </cell>
          <cell r="M102">
            <v>14938</v>
          </cell>
          <cell r="N102">
            <v>3.7433155080213831E-2</v>
          </cell>
        </row>
        <row r="103">
          <cell r="B103" t="str">
            <v>Julio</v>
          </cell>
          <cell r="C103">
            <v>0</v>
          </cell>
          <cell r="I103">
            <v>14840</v>
          </cell>
          <cell r="K103">
            <v>15232</v>
          </cell>
          <cell r="M103">
            <v>16025</v>
          </cell>
          <cell r="N103">
            <v>5.2061449579831942E-2</v>
          </cell>
        </row>
        <row r="104">
          <cell r="B104" t="str">
            <v>Agosto</v>
          </cell>
          <cell r="C104">
            <v>3375</v>
          </cell>
          <cell r="I104">
            <v>13592</v>
          </cell>
          <cell r="K104">
            <v>15250</v>
          </cell>
          <cell r="M104">
            <v>15982</v>
          </cell>
          <cell r="N104">
            <v>4.8000000000000043E-2</v>
          </cell>
        </row>
        <row r="105">
          <cell r="B105" t="str">
            <v>Septiembre</v>
          </cell>
          <cell r="C105">
            <v>3172</v>
          </cell>
          <cell r="I105">
            <v>13749</v>
          </cell>
          <cell r="K105">
            <v>14944</v>
          </cell>
          <cell r="M105">
            <v>13176</v>
          </cell>
          <cell r="N105">
            <v>-0.1183083511777302</v>
          </cell>
        </row>
        <row r="106">
          <cell r="B106" t="str">
            <v>Octubre</v>
          </cell>
          <cell r="C106">
            <v>2194</v>
          </cell>
          <cell r="I106">
            <v>20188</v>
          </cell>
          <cell r="K106">
            <v>17449</v>
          </cell>
          <cell r="M106">
            <v>16787</v>
          </cell>
          <cell r="N106">
            <v>-3.7939136913290206E-2</v>
          </cell>
        </row>
        <row r="107">
          <cell r="B107" t="str">
            <v>Noviembre</v>
          </cell>
          <cell r="C107">
            <v>4096</v>
          </cell>
          <cell r="I107">
            <v>15751</v>
          </cell>
          <cell r="K107">
            <v>15681</v>
          </cell>
          <cell r="M107">
            <v>14839</v>
          </cell>
          <cell r="N107">
            <v>-5.3695555130412576E-2</v>
          </cell>
        </row>
        <row r="108">
          <cell r="B108" t="str">
            <v>Diciembre</v>
          </cell>
          <cell r="C108">
            <v>4101</v>
          </cell>
          <cell r="I108">
            <v>16620</v>
          </cell>
          <cell r="K108">
            <v>15346</v>
          </cell>
          <cell r="M108">
            <v>18353</v>
          </cell>
          <cell r="N108">
            <v>0.19594682653460183</v>
          </cell>
        </row>
        <row r="109">
          <cell r="C109">
            <v>46883</v>
          </cell>
          <cell r="I109">
            <v>196904</v>
          </cell>
          <cell r="K109">
            <v>189339</v>
          </cell>
          <cell r="M109">
            <v>198546</v>
          </cell>
          <cell r="N109">
            <v>4.8627065739229591E-2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6069</v>
          </cell>
          <cell r="I119">
            <v>7408</v>
          </cell>
          <cell r="K119">
            <v>8300</v>
          </cell>
          <cell r="M119">
            <v>9799</v>
          </cell>
          <cell r="N119">
            <v>0.18060240963855412</v>
          </cell>
        </row>
        <row r="120">
          <cell r="B120" t="str">
            <v>Febrero</v>
          </cell>
          <cell r="C120">
            <v>7131</v>
          </cell>
          <cell r="I120">
            <v>11400</v>
          </cell>
          <cell r="K120">
            <v>8996</v>
          </cell>
          <cell r="M120">
            <v>9024</v>
          </cell>
          <cell r="N120">
            <v>3.1124944419742562E-3</v>
          </cell>
        </row>
        <row r="121">
          <cell r="B121" t="str">
            <v>Marzo</v>
          </cell>
          <cell r="C121">
            <v>2539</v>
          </cell>
          <cell r="I121">
            <v>11193</v>
          </cell>
          <cell r="K121">
            <v>10352</v>
          </cell>
          <cell r="M121">
            <v>9405</v>
          </cell>
          <cell r="N121">
            <v>-9.1479907264296778E-2</v>
          </cell>
        </row>
        <row r="122">
          <cell r="B122" t="str">
            <v>Abril</v>
          </cell>
          <cell r="C122">
            <v>0</v>
          </cell>
          <cell r="I122">
            <v>12880</v>
          </cell>
          <cell r="K122">
            <v>10335</v>
          </cell>
          <cell r="M122">
            <v>11340</v>
          </cell>
          <cell r="N122">
            <v>9.7242380261248096E-2</v>
          </cell>
        </row>
        <row r="123">
          <cell r="B123" t="str">
            <v>Mayo</v>
          </cell>
          <cell r="C123">
            <v>0</v>
          </cell>
          <cell r="I123">
            <v>11897</v>
          </cell>
          <cell r="K123">
            <v>10229</v>
          </cell>
          <cell r="M123">
            <v>11034</v>
          </cell>
          <cell r="N123">
            <v>7.8697819923746248E-2</v>
          </cell>
        </row>
        <row r="124">
          <cell r="B124" t="str">
            <v>Junio</v>
          </cell>
          <cell r="C124">
            <v>0</v>
          </cell>
          <cell r="I124">
            <v>11071</v>
          </cell>
          <cell r="K124">
            <v>9672</v>
          </cell>
          <cell r="M124">
            <v>9636</v>
          </cell>
          <cell r="N124">
            <v>-3.7220843672456372E-3</v>
          </cell>
        </row>
        <row r="125">
          <cell r="B125" t="str">
            <v>Julio</v>
          </cell>
          <cell r="C125">
            <v>0</v>
          </cell>
          <cell r="I125">
            <v>9714</v>
          </cell>
          <cell r="K125">
            <v>9908</v>
          </cell>
          <cell r="M125">
            <v>10415</v>
          </cell>
          <cell r="N125">
            <v>5.1170771094065426E-2</v>
          </cell>
        </row>
        <row r="126">
          <cell r="B126" t="str">
            <v>Agosto</v>
          </cell>
          <cell r="C126">
            <v>1065</v>
          </cell>
          <cell r="I126">
            <v>9184</v>
          </cell>
          <cell r="K126">
            <v>9915</v>
          </cell>
          <cell r="M126">
            <v>11125</v>
          </cell>
          <cell r="N126">
            <v>0.12203731719616751</v>
          </cell>
        </row>
        <row r="127">
          <cell r="B127" t="str">
            <v>Septiembre</v>
          </cell>
          <cell r="C127">
            <v>827</v>
          </cell>
          <cell r="I127">
            <v>9672</v>
          </cell>
          <cell r="K127">
            <v>9883</v>
          </cell>
          <cell r="M127">
            <v>8592</v>
          </cell>
          <cell r="N127">
            <v>-0.13062835171506626</v>
          </cell>
        </row>
        <row r="128">
          <cell r="B128" t="str">
            <v>Octubre</v>
          </cell>
          <cell r="C128">
            <v>1391</v>
          </cell>
          <cell r="I128">
            <v>14584</v>
          </cell>
          <cell r="K128">
            <v>10648</v>
          </cell>
          <cell r="M128">
            <v>10545</v>
          </cell>
          <cell r="N128">
            <v>-9.6731780616078344E-3</v>
          </cell>
        </row>
        <row r="129">
          <cell r="B129" t="str">
            <v>Noviembre</v>
          </cell>
          <cell r="C129">
            <v>3284</v>
          </cell>
          <cell r="I129">
            <v>9172</v>
          </cell>
          <cell r="K129">
            <v>9348</v>
          </cell>
          <cell r="M129">
            <v>9010</v>
          </cell>
          <cell r="N129">
            <v>-3.615746683782628E-2</v>
          </cell>
        </row>
        <row r="130">
          <cell r="B130" t="str">
            <v>Diciembre</v>
          </cell>
          <cell r="C130">
            <v>3228</v>
          </cell>
          <cell r="I130">
            <v>9933</v>
          </cell>
          <cell r="K130">
            <v>9148</v>
          </cell>
          <cell r="M130">
            <v>8513</v>
          </cell>
          <cell r="N130">
            <v>-6.9414079580236154E-2</v>
          </cell>
        </row>
        <row r="131">
          <cell r="C131">
            <v>26382</v>
          </cell>
          <cell r="I131">
            <v>128108</v>
          </cell>
          <cell r="K131">
            <v>116734</v>
          </cell>
          <cell r="M131">
            <v>118438</v>
          </cell>
          <cell r="N131">
            <v>1.4597289564308502E-2</v>
          </cell>
        </row>
        <row r="139">
          <cell r="C139">
            <v>2020</v>
          </cell>
          <cell r="G139">
            <v>2022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837</v>
          </cell>
          <cell r="G141">
            <v>681</v>
          </cell>
          <cell r="I141">
            <v>799</v>
          </cell>
          <cell r="K141">
            <v>977</v>
          </cell>
          <cell r="M141">
            <v>856</v>
          </cell>
          <cell r="N141">
            <v>-0.12384851586489254</v>
          </cell>
        </row>
        <row r="142">
          <cell r="B142" t="str">
            <v>Febrero</v>
          </cell>
          <cell r="C142">
            <v>508</v>
          </cell>
          <cell r="G142">
            <v>493</v>
          </cell>
          <cell r="I142">
            <v>970</v>
          </cell>
          <cell r="K142">
            <v>722</v>
          </cell>
          <cell r="M142">
            <v>749</v>
          </cell>
          <cell r="N142">
            <v>3.7396121883656486E-2</v>
          </cell>
        </row>
        <row r="143">
          <cell r="B143" t="str">
            <v>Marzo</v>
          </cell>
          <cell r="C143">
            <v>482</v>
          </cell>
          <cell r="G143">
            <v>1542</v>
          </cell>
          <cell r="I143">
            <v>991</v>
          </cell>
          <cell r="K143">
            <v>1079</v>
          </cell>
          <cell r="M143">
            <v>1207</v>
          </cell>
          <cell r="N143">
            <v>0.11862835959221507</v>
          </cell>
        </row>
        <row r="144">
          <cell r="B144" t="str">
            <v>Abril</v>
          </cell>
          <cell r="C144">
            <v>0</v>
          </cell>
          <cell r="G144">
            <v>450</v>
          </cell>
          <cell r="I144">
            <v>1079</v>
          </cell>
          <cell r="K144">
            <v>593</v>
          </cell>
          <cell r="M144">
            <v>1089</v>
          </cell>
          <cell r="N144">
            <v>0.83642495784148396</v>
          </cell>
        </row>
        <row r="145">
          <cell r="B145" t="str">
            <v>Mayo</v>
          </cell>
          <cell r="C145">
            <v>0</v>
          </cell>
          <cell r="G145">
            <v>288</v>
          </cell>
          <cell r="I145">
            <v>523</v>
          </cell>
          <cell r="K145">
            <v>557</v>
          </cell>
          <cell r="M145">
            <v>654</v>
          </cell>
          <cell r="N145">
            <v>0.17414721723518856</v>
          </cell>
        </row>
        <row r="146">
          <cell r="B146" t="str">
            <v>Junio</v>
          </cell>
          <cell r="C146">
            <v>0</v>
          </cell>
          <cell r="G146">
            <v>179</v>
          </cell>
          <cell r="I146">
            <v>633</v>
          </cell>
          <cell r="K146">
            <v>501</v>
          </cell>
          <cell r="M146">
            <v>708</v>
          </cell>
          <cell r="N146">
            <v>0.41317365269461082</v>
          </cell>
        </row>
        <row r="147">
          <cell r="B147" t="str">
            <v>Julio</v>
          </cell>
          <cell r="C147">
            <v>0</v>
          </cell>
          <cell r="G147">
            <v>235</v>
          </cell>
          <cell r="I147">
            <v>368</v>
          </cell>
          <cell r="K147">
            <v>525</v>
          </cell>
          <cell r="M147">
            <v>572</v>
          </cell>
          <cell r="N147">
            <v>8.9523809523809561E-2</v>
          </cell>
        </row>
        <row r="148">
          <cell r="B148" t="str">
            <v>Agosto</v>
          </cell>
          <cell r="C148">
            <v>392</v>
          </cell>
          <cell r="G148">
            <v>365</v>
          </cell>
          <cell r="I148">
            <v>339</v>
          </cell>
          <cell r="K148">
            <v>575</v>
          </cell>
          <cell r="M148">
            <v>466</v>
          </cell>
          <cell r="N148">
            <v>-0.18956521739130439</v>
          </cell>
        </row>
        <row r="149">
          <cell r="B149" t="str">
            <v>Septiembre</v>
          </cell>
          <cell r="C149">
            <v>116</v>
          </cell>
          <cell r="G149">
            <v>409</v>
          </cell>
          <cell r="I149">
            <v>570</v>
          </cell>
          <cell r="K149">
            <v>486</v>
          </cell>
          <cell r="M149">
            <v>595</v>
          </cell>
          <cell r="N149">
            <v>0.22427983539094654</v>
          </cell>
        </row>
        <row r="150">
          <cell r="B150" t="str">
            <v>Octubre</v>
          </cell>
          <cell r="C150">
            <v>86</v>
          </cell>
          <cell r="G150">
            <v>495</v>
          </cell>
          <cell r="I150">
            <v>573</v>
          </cell>
          <cell r="K150">
            <v>733</v>
          </cell>
          <cell r="M150">
            <v>883</v>
          </cell>
          <cell r="N150">
            <v>0.2046384720327421</v>
          </cell>
        </row>
        <row r="151">
          <cell r="B151" t="str">
            <v>Noviembre</v>
          </cell>
          <cell r="C151">
            <v>450</v>
          </cell>
          <cell r="G151">
            <v>972</v>
          </cell>
          <cell r="I151">
            <v>960</v>
          </cell>
          <cell r="K151">
            <v>998</v>
          </cell>
          <cell r="M151">
            <v>998</v>
          </cell>
          <cell r="N151">
            <v>0</v>
          </cell>
        </row>
        <row r="152">
          <cell r="B152" t="str">
            <v>Diciembre</v>
          </cell>
          <cell r="C152">
            <v>304</v>
          </cell>
          <cell r="G152">
            <v>835</v>
          </cell>
          <cell r="I152">
            <v>1075</v>
          </cell>
          <cell r="K152">
            <v>770</v>
          </cell>
          <cell r="M152">
            <v>998</v>
          </cell>
          <cell r="N152">
            <v>0.2961038961038962</v>
          </cell>
        </row>
        <row r="153">
          <cell r="C153">
            <v>3197</v>
          </cell>
          <cell r="G153">
            <v>6944</v>
          </cell>
          <cell r="I153">
            <v>8880</v>
          </cell>
          <cell r="K153">
            <v>8516</v>
          </cell>
          <cell r="M153">
            <v>9837</v>
          </cell>
          <cell r="N153">
            <v>0.15511977454203851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517</v>
          </cell>
          <cell r="I163">
            <v>786</v>
          </cell>
          <cell r="K163">
            <v>785</v>
          </cell>
          <cell r="M163">
            <v>1152</v>
          </cell>
          <cell r="N163">
            <v>0.46751592356687888</v>
          </cell>
        </row>
        <row r="164">
          <cell r="B164" t="str">
            <v>Febrero</v>
          </cell>
          <cell r="C164">
            <v>660</v>
          </cell>
          <cell r="I164">
            <v>1866</v>
          </cell>
          <cell r="K164">
            <v>1179</v>
          </cell>
          <cell r="M164">
            <v>1544</v>
          </cell>
          <cell r="N164">
            <v>0.30958439355385914</v>
          </cell>
        </row>
        <row r="165">
          <cell r="B165" t="str">
            <v>Marzo</v>
          </cell>
          <cell r="C165">
            <v>341</v>
          </cell>
          <cell r="I165">
            <v>1634</v>
          </cell>
          <cell r="K165">
            <v>802</v>
          </cell>
          <cell r="M165">
            <v>1332</v>
          </cell>
          <cell r="N165">
            <v>0.6608478802992519</v>
          </cell>
        </row>
        <row r="166">
          <cell r="B166" t="str">
            <v>Abril</v>
          </cell>
          <cell r="C166">
            <v>0</v>
          </cell>
          <cell r="I166">
            <v>1968</v>
          </cell>
          <cell r="K166">
            <v>1348</v>
          </cell>
          <cell r="M166">
            <v>1529</v>
          </cell>
          <cell r="N166">
            <v>0.13427299703264084</v>
          </cell>
        </row>
        <row r="167">
          <cell r="B167" t="str">
            <v>Mayo</v>
          </cell>
          <cell r="C167">
            <v>0</v>
          </cell>
          <cell r="I167">
            <v>1147</v>
          </cell>
          <cell r="K167">
            <v>1201</v>
          </cell>
          <cell r="M167">
            <v>1412</v>
          </cell>
          <cell r="N167">
            <v>0.1756869275603663</v>
          </cell>
        </row>
        <row r="168">
          <cell r="B168" t="str">
            <v>Junio</v>
          </cell>
          <cell r="C168">
            <v>0</v>
          </cell>
          <cell r="I168">
            <v>1022</v>
          </cell>
          <cell r="K168">
            <v>949</v>
          </cell>
          <cell r="M168">
            <v>1007</v>
          </cell>
          <cell r="N168">
            <v>6.1116965226554187E-2</v>
          </cell>
        </row>
        <row r="169">
          <cell r="B169" t="str">
            <v>Julio</v>
          </cell>
          <cell r="C169">
            <v>0</v>
          </cell>
          <cell r="I169">
            <v>780</v>
          </cell>
          <cell r="K169">
            <v>1247</v>
          </cell>
          <cell r="M169">
            <v>1396</v>
          </cell>
          <cell r="N169">
            <v>0.11948676824378501</v>
          </cell>
        </row>
        <row r="170">
          <cell r="B170" t="str">
            <v>Agosto</v>
          </cell>
          <cell r="C170">
            <v>213</v>
          </cell>
          <cell r="I170">
            <v>1136</v>
          </cell>
          <cell r="K170">
            <v>1635</v>
          </cell>
          <cell r="M170">
            <v>1378</v>
          </cell>
          <cell r="N170">
            <v>-0.15718654434250767</v>
          </cell>
        </row>
        <row r="171">
          <cell r="B171" t="str">
            <v>Septiembre</v>
          </cell>
          <cell r="C171">
            <v>243</v>
          </cell>
          <cell r="I171">
            <v>596</v>
          </cell>
          <cell r="K171">
            <v>1285</v>
          </cell>
          <cell r="M171">
            <v>1156</v>
          </cell>
          <cell r="N171">
            <v>-0.10038910505836574</v>
          </cell>
        </row>
        <row r="172">
          <cell r="B172" t="str">
            <v>Octubre</v>
          </cell>
          <cell r="C172">
            <v>304</v>
          </cell>
          <cell r="I172">
            <v>834</v>
          </cell>
          <cell r="K172">
            <v>1681</v>
          </cell>
          <cell r="M172">
            <v>1410</v>
          </cell>
          <cell r="N172">
            <v>-0.16121356335514569</v>
          </cell>
        </row>
        <row r="173">
          <cell r="B173" t="str">
            <v>Noviembre</v>
          </cell>
          <cell r="C173">
            <v>73</v>
          </cell>
          <cell r="I173">
            <v>781</v>
          </cell>
          <cell r="K173">
            <v>1108</v>
          </cell>
          <cell r="M173">
            <v>1106</v>
          </cell>
          <cell r="N173">
            <v>-1.8050541516245744E-3</v>
          </cell>
        </row>
        <row r="174">
          <cell r="B174" t="str">
            <v>Diciembre</v>
          </cell>
          <cell r="C174">
            <v>131</v>
          </cell>
          <cell r="I174">
            <v>864</v>
          </cell>
          <cell r="K174">
            <v>1025</v>
          </cell>
          <cell r="M174">
            <v>1180</v>
          </cell>
          <cell r="N174">
            <v>0.15121951219512186</v>
          </cell>
        </row>
        <row r="175">
          <cell r="C175">
            <v>2498</v>
          </cell>
          <cell r="I175">
            <v>13414</v>
          </cell>
          <cell r="K175">
            <v>14245</v>
          </cell>
          <cell r="M175">
            <v>15602</v>
          </cell>
          <cell r="N175">
            <v>9.5261495261495188E-2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320</v>
          </cell>
          <cell r="I185">
            <v>475</v>
          </cell>
          <cell r="K185">
            <v>480</v>
          </cell>
          <cell r="M185">
            <v>396</v>
          </cell>
          <cell r="N185">
            <v>-0.17500000000000004</v>
          </cell>
        </row>
        <row r="186">
          <cell r="B186" t="str">
            <v>Febrero</v>
          </cell>
          <cell r="C186">
            <v>388</v>
          </cell>
          <cell r="I186">
            <v>598</v>
          </cell>
          <cell r="K186">
            <v>677</v>
          </cell>
          <cell r="M186">
            <v>480</v>
          </cell>
          <cell r="N186">
            <v>-0.29098966026587891</v>
          </cell>
        </row>
        <row r="187">
          <cell r="B187" t="str">
            <v>Marzo</v>
          </cell>
          <cell r="C187">
            <v>167</v>
          </cell>
          <cell r="I187">
            <v>372</v>
          </cell>
          <cell r="K187">
            <v>497</v>
          </cell>
          <cell r="M187">
            <v>581</v>
          </cell>
          <cell r="N187">
            <v>0.16901408450704225</v>
          </cell>
        </row>
        <row r="188">
          <cell r="B188" t="str">
            <v>Abril</v>
          </cell>
          <cell r="C188">
            <v>0</v>
          </cell>
          <cell r="I188">
            <v>264</v>
          </cell>
          <cell r="K188">
            <v>408</v>
          </cell>
          <cell r="M188">
            <v>463</v>
          </cell>
          <cell r="N188">
            <v>0.13480392156862742</v>
          </cell>
        </row>
        <row r="189">
          <cell r="B189" t="str">
            <v>Mayo</v>
          </cell>
          <cell r="C189">
            <v>0</v>
          </cell>
          <cell r="I189">
            <v>366</v>
          </cell>
          <cell r="K189">
            <v>265</v>
          </cell>
          <cell r="M189">
            <v>324</v>
          </cell>
          <cell r="N189">
            <v>0.22264150943396221</v>
          </cell>
        </row>
        <row r="190">
          <cell r="B190" t="str">
            <v>junio</v>
          </cell>
          <cell r="C190">
            <v>0</v>
          </cell>
          <cell r="I190">
            <v>260</v>
          </cell>
          <cell r="K190">
            <v>315</v>
          </cell>
          <cell r="M190">
            <v>235</v>
          </cell>
          <cell r="N190">
            <v>-0.25396825396825395</v>
          </cell>
        </row>
        <row r="191">
          <cell r="B191" t="str">
            <v>Julio</v>
          </cell>
          <cell r="C191">
            <v>0</v>
          </cell>
          <cell r="I191">
            <v>1051</v>
          </cell>
          <cell r="K191">
            <v>327</v>
          </cell>
          <cell r="M191">
            <v>536</v>
          </cell>
          <cell r="N191">
            <v>0.63914373088685017</v>
          </cell>
        </row>
        <row r="192">
          <cell r="B192" t="str">
            <v>Agosto</v>
          </cell>
          <cell r="C192">
            <v>456</v>
          </cell>
          <cell r="I192">
            <v>248</v>
          </cell>
          <cell r="K192">
            <v>281</v>
          </cell>
          <cell r="M192">
            <v>366</v>
          </cell>
          <cell r="N192">
            <v>0.302491103202847</v>
          </cell>
        </row>
        <row r="193">
          <cell r="B193" t="str">
            <v>Septiembre</v>
          </cell>
          <cell r="C193">
            <v>1202</v>
          </cell>
          <cell r="I193">
            <v>370</v>
          </cell>
          <cell r="K193">
            <v>360</v>
          </cell>
          <cell r="M193">
            <v>264</v>
          </cell>
          <cell r="N193">
            <v>-0.26666666666666672</v>
          </cell>
        </row>
        <row r="194">
          <cell r="B194" t="str">
            <v>Octubre</v>
          </cell>
          <cell r="C194">
            <v>163</v>
          </cell>
          <cell r="I194">
            <v>373</v>
          </cell>
          <cell r="K194">
            <v>608</v>
          </cell>
          <cell r="M194">
            <v>439</v>
          </cell>
          <cell r="N194">
            <v>-0.27796052631578949</v>
          </cell>
        </row>
        <row r="195">
          <cell r="B195" t="str">
            <v>Noviembre</v>
          </cell>
          <cell r="C195">
            <v>46</v>
          </cell>
          <cell r="I195">
            <v>504</v>
          </cell>
          <cell r="K195">
            <v>547</v>
          </cell>
          <cell r="M195">
            <v>383</v>
          </cell>
          <cell r="N195">
            <v>-0.29981718464351004</v>
          </cell>
        </row>
        <row r="196">
          <cell r="B196" t="str">
            <v>Diciembre</v>
          </cell>
          <cell r="C196">
            <v>71</v>
          </cell>
          <cell r="I196">
            <v>459</v>
          </cell>
          <cell r="K196">
            <v>381</v>
          </cell>
          <cell r="M196">
            <v>361</v>
          </cell>
          <cell r="N196">
            <v>-5.2493438320210029E-2</v>
          </cell>
        </row>
        <row r="197">
          <cell r="C197">
            <v>2838</v>
          </cell>
          <cell r="I197">
            <v>5340</v>
          </cell>
          <cell r="K197">
            <v>5146</v>
          </cell>
          <cell r="M197">
            <v>4828</v>
          </cell>
          <cell r="N197">
            <v>-6.1795569374271331E-2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301</v>
          </cell>
          <cell r="I207">
            <v>539</v>
          </cell>
          <cell r="K207">
            <v>688</v>
          </cell>
          <cell r="M207">
            <v>680</v>
          </cell>
          <cell r="N207">
            <v>-1.1627906976744207E-2</v>
          </cell>
        </row>
        <row r="208">
          <cell r="B208" t="str">
            <v>Febrero</v>
          </cell>
          <cell r="C208">
            <v>174</v>
          </cell>
          <cell r="I208">
            <v>504</v>
          </cell>
          <cell r="K208">
            <v>892</v>
          </cell>
          <cell r="M208">
            <v>839</v>
          </cell>
          <cell r="N208">
            <v>-5.94170403587444E-2</v>
          </cell>
        </row>
        <row r="209">
          <cell r="B209" t="str">
            <v>Marzo</v>
          </cell>
          <cell r="C209">
            <v>111</v>
          </cell>
          <cell r="I209">
            <v>692</v>
          </cell>
          <cell r="K209">
            <v>527</v>
          </cell>
          <cell r="M209">
            <v>676</v>
          </cell>
          <cell r="N209">
            <v>0.2827324478178368</v>
          </cell>
        </row>
        <row r="210">
          <cell r="B210" t="str">
            <v>Abril</v>
          </cell>
          <cell r="C210">
            <v>0</v>
          </cell>
          <cell r="I210">
            <v>772</v>
          </cell>
          <cell r="K210">
            <v>713</v>
          </cell>
          <cell r="M210">
            <v>729</v>
          </cell>
          <cell r="N210">
            <v>2.244039270687237E-2</v>
          </cell>
        </row>
        <row r="211">
          <cell r="B211" t="str">
            <v>Mayo</v>
          </cell>
          <cell r="C211">
            <v>0</v>
          </cell>
          <cell r="I211">
            <v>335</v>
          </cell>
          <cell r="K211">
            <v>517</v>
          </cell>
          <cell r="M211">
            <v>326</v>
          </cell>
          <cell r="N211">
            <v>-0.36943907156673117</v>
          </cell>
        </row>
        <row r="212">
          <cell r="B212" t="str">
            <v>Junio</v>
          </cell>
          <cell r="C212">
            <v>0</v>
          </cell>
          <cell r="I212">
            <v>259</v>
          </cell>
          <cell r="K212">
            <v>182</v>
          </cell>
          <cell r="M212">
            <v>304</v>
          </cell>
          <cell r="N212">
            <v>0.67032967032967039</v>
          </cell>
        </row>
        <row r="213">
          <cell r="B213" t="str">
            <v>Julio</v>
          </cell>
          <cell r="C213">
            <v>0</v>
          </cell>
          <cell r="I213">
            <v>394</v>
          </cell>
          <cell r="K213">
            <v>292</v>
          </cell>
          <cell r="M213">
            <v>560</v>
          </cell>
          <cell r="N213">
            <v>0.91780821917808209</v>
          </cell>
        </row>
        <row r="214">
          <cell r="B214" t="str">
            <v>Agosto</v>
          </cell>
          <cell r="C214">
            <v>450</v>
          </cell>
          <cell r="I214">
            <v>449</v>
          </cell>
          <cell r="K214">
            <v>255</v>
          </cell>
          <cell r="M214">
            <v>438</v>
          </cell>
          <cell r="N214">
            <v>0.7176470588235293</v>
          </cell>
        </row>
        <row r="215">
          <cell r="B215" t="str">
            <v>Septiembre</v>
          </cell>
          <cell r="C215">
            <v>22</v>
          </cell>
          <cell r="I215">
            <v>394</v>
          </cell>
          <cell r="K215">
            <v>386</v>
          </cell>
          <cell r="M215">
            <v>458</v>
          </cell>
          <cell r="N215">
            <v>0.18652849740932642</v>
          </cell>
        </row>
        <row r="216">
          <cell r="B216" t="str">
            <v>Octubre</v>
          </cell>
          <cell r="C216">
            <v>48</v>
          </cell>
          <cell r="I216">
            <v>853</v>
          </cell>
          <cell r="K216">
            <v>735</v>
          </cell>
          <cell r="M216">
            <v>533</v>
          </cell>
          <cell r="N216">
            <v>-0.27482993197278915</v>
          </cell>
        </row>
        <row r="217">
          <cell r="B217" t="str">
            <v>Noviembre</v>
          </cell>
          <cell r="C217">
            <v>115</v>
          </cell>
          <cell r="I217">
            <v>654</v>
          </cell>
          <cell r="K217">
            <v>754</v>
          </cell>
          <cell r="M217">
            <v>386</v>
          </cell>
          <cell r="N217">
            <v>-0.48806366047745353</v>
          </cell>
        </row>
        <row r="218">
          <cell r="B218" t="str">
            <v>Diciembre</v>
          </cell>
          <cell r="C218">
            <v>41</v>
          </cell>
          <cell r="I218">
            <v>669</v>
          </cell>
          <cell r="K218">
            <v>541</v>
          </cell>
          <cell r="M218">
            <v>476</v>
          </cell>
          <cell r="N218">
            <v>-0.12014787430683915</v>
          </cell>
        </row>
        <row r="219">
          <cell r="C219">
            <v>1300</v>
          </cell>
          <cell r="I219">
            <v>6514</v>
          </cell>
          <cell r="K219">
            <v>6482</v>
          </cell>
          <cell r="M219">
            <v>6405</v>
          </cell>
          <cell r="N219">
            <v>-1.1879049676025932E-2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320</v>
          </cell>
          <cell r="I229">
            <v>475</v>
          </cell>
          <cell r="K229">
            <v>480</v>
          </cell>
          <cell r="M229">
            <v>396</v>
          </cell>
          <cell r="N229">
            <v>-0.17500000000000004</v>
          </cell>
        </row>
        <row r="230">
          <cell r="B230" t="str">
            <v>Febrero</v>
          </cell>
          <cell r="C230">
            <v>388</v>
          </cell>
          <cell r="I230">
            <v>598</v>
          </cell>
          <cell r="K230">
            <v>677</v>
          </cell>
          <cell r="M230">
            <v>480</v>
          </cell>
          <cell r="N230">
            <v>-0.29098966026587891</v>
          </cell>
        </row>
        <row r="231">
          <cell r="B231" t="str">
            <v>Marzo</v>
          </cell>
          <cell r="C231">
            <v>167</v>
          </cell>
          <cell r="I231">
            <v>372</v>
          </cell>
          <cell r="K231">
            <v>497</v>
          </cell>
          <cell r="M231">
            <v>581</v>
          </cell>
          <cell r="N231">
            <v>0.16901408450704225</v>
          </cell>
        </row>
        <row r="232">
          <cell r="B232" t="str">
            <v>Abril</v>
          </cell>
          <cell r="C232">
            <v>0</v>
          </cell>
          <cell r="I232">
            <v>264</v>
          </cell>
          <cell r="K232">
            <v>408</v>
          </cell>
          <cell r="M232">
            <v>463</v>
          </cell>
          <cell r="N232">
            <v>0.13480392156862742</v>
          </cell>
        </row>
        <row r="233">
          <cell r="B233" t="str">
            <v>Mayo</v>
          </cell>
          <cell r="C233">
            <v>0</v>
          </cell>
          <cell r="I233">
            <v>366</v>
          </cell>
          <cell r="K233">
            <v>265</v>
          </cell>
          <cell r="M233">
            <v>324</v>
          </cell>
          <cell r="N233">
            <v>0.22264150943396221</v>
          </cell>
        </row>
        <row r="234">
          <cell r="B234" t="str">
            <v>Junio</v>
          </cell>
          <cell r="C234">
            <v>0</v>
          </cell>
          <cell r="I234">
            <v>260</v>
          </cell>
          <cell r="K234">
            <v>315</v>
          </cell>
          <cell r="M234">
            <v>235</v>
          </cell>
          <cell r="N234">
            <v>-0.25396825396825395</v>
          </cell>
        </row>
        <row r="235">
          <cell r="B235" t="str">
            <v>Julio</v>
          </cell>
          <cell r="C235">
            <v>0</v>
          </cell>
          <cell r="I235">
            <v>1051</v>
          </cell>
          <cell r="K235">
            <v>327</v>
          </cell>
          <cell r="M235">
            <v>536</v>
          </cell>
          <cell r="N235">
            <v>0.63914373088685017</v>
          </cell>
        </row>
        <row r="236">
          <cell r="B236" t="str">
            <v>Agosto</v>
          </cell>
          <cell r="C236">
            <v>456</v>
          </cell>
          <cell r="I236">
            <v>248</v>
          </cell>
          <cell r="K236">
            <v>281</v>
          </cell>
          <cell r="M236">
            <v>366</v>
          </cell>
          <cell r="N236">
            <v>0.302491103202847</v>
          </cell>
        </row>
        <row r="237">
          <cell r="B237" t="str">
            <v>Septiembre</v>
          </cell>
          <cell r="C237">
            <v>1202</v>
          </cell>
          <cell r="I237">
            <v>370</v>
          </cell>
          <cell r="K237">
            <v>360</v>
          </cell>
          <cell r="M237">
            <v>264</v>
          </cell>
          <cell r="N237">
            <v>-0.26666666666666672</v>
          </cell>
        </row>
        <row r="238">
          <cell r="B238" t="str">
            <v>Octubre</v>
          </cell>
          <cell r="C238">
            <v>163</v>
          </cell>
          <cell r="I238">
            <v>373</v>
          </cell>
          <cell r="K238">
            <v>608</v>
          </cell>
          <cell r="M238">
            <v>439</v>
          </cell>
          <cell r="N238">
            <v>-0.27796052631578949</v>
          </cell>
        </row>
        <row r="239">
          <cell r="B239" t="str">
            <v>Noviembre</v>
          </cell>
          <cell r="C239">
            <v>46</v>
          </cell>
          <cell r="I239">
            <v>504</v>
          </cell>
          <cell r="K239">
            <v>547</v>
          </cell>
          <cell r="M239">
            <v>383</v>
          </cell>
          <cell r="N239">
            <v>-0.29981718464351004</v>
          </cell>
        </row>
        <row r="240">
          <cell r="B240" t="str">
            <v>Diciembre</v>
          </cell>
          <cell r="C240">
            <v>71</v>
          </cell>
          <cell r="I240">
            <v>459</v>
          </cell>
          <cell r="K240">
            <v>381</v>
          </cell>
          <cell r="M240">
            <v>361</v>
          </cell>
          <cell r="N240">
            <v>-5.2493438320210029E-2</v>
          </cell>
        </row>
        <row r="241">
          <cell r="C241">
            <v>2838</v>
          </cell>
          <cell r="I241">
            <v>5340</v>
          </cell>
          <cell r="K241">
            <v>5146</v>
          </cell>
          <cell r="M241">
            <v>4828</v>
          </cell>
          <cell r="N241">
            <v>-6.1795569374271331E-2</v>
          </cell>
        </row>
        <row r="249">
          <cell r="C249">
            <v>2020</v>
          </cell>
          <cell r="I249">
            <v>2023</v>
          </cell>
          <cell r="K249">
            <v>2024</v>
          </cell>
          <cell r="M249">
            <v>2025</v>
          </cell>
        </row>
        <row r="250">
          <cell r="N250" t="str">
            <v>var 25/24</v>
          </cell>
        </row>
        <row r="251">
          <cell r="B251" t="str">
            <v>Enero</v>
          </cell>
          <cell r="C251">
            <v>121</v>
          </cell>
          <cell r="I251">
            <v>170</v>
          </cell>
          <cell r="K251">
            <v>178</v>
          </cell>
          <cell r="M251">
            <v>193</v>
          </cell>
          <cell r="N251">
            <v>8.4269662921348409E-2</v>
          </cell>
        </row>
        <row r="252">
          <cell r="B252" t="str">
            <v>Febrero</v>
          </cell>
          <cell r="C252">
            <v>175</v>
          </cell>
          <cell r="I252">
            <v>240</v>
          </cell>
          <cell r="K252">
            <v>373</v>
          </cell>
          <cell r="M252">
            <v>299</v>
          </cell>
          <cell r="N252">
            <v>-0.19839142091152817</v>
          </cell>
        </row>
        <row r="253">
          <cell r="B253" t="str">
            <v>Marzo</v>
          </cell>
          <cell r="C253">
            <v>90</v>
          </cell>
          <cell r="I253">
            <v>204</v>
          </cell>
          <cell r="K253">
            <v>254</v>
          </cell>
          <cell r="M253">
            <v>232</v>
          </cell>
          <cell r="N253">
            <v>-8.6614173228346414E-2</v>
          </cell>
        </row>
        <row r="254">
          <cell r="B254" t="str">
            <v>Abril</v>
          </cell>
          <cell r="C254">
            <v>0</v>
          </cell>
          <cell r="I254">
            <v>53</v>
          </cell>
          <cell r="K254">
            <v>57</v>
          </cell>
          <cell r="M254">
            <v>90</v>
          </cell>
          <cell r="N254">
            <v>0.57894736842105265</v>
          </cell>
        </row>
        <row r="255">
          <cell r="B255" t="str">
            <v>Mayo</v>
          </cell>
          <cell r="C255">
            <v>0</v>
          </cell>
          <cell r="I255">
            <v>19</v>
          </cell>
          <cell r="K255">
            <v>9</v>
          </cell>
          <cell r="M255">
            <v>8</v>
          </cell>
          <cell r="N255">
            <v>-0.11111111111111116</v>
          </cell>
        </row>
        <row r="256">
          <cell r="B256" t="str">
            <v>Junio</v>
          </cell>
          <cell r="C256">
            <v>0</v>
          </cell>
          <cell r="I256">
            <v>14</v>
          </cell>
          <cell r="K256">
            <v>7</v>
          </cell>
          <cell r="M256">
            <v>16</v>
          </cell>
          <cell r="N256">
            <v>1.2857142857142856</v>
          </cell>
        </row>
        <row r="257">
          <cell r="B257" t="str">
            <v>Julio</v>
          </cell>
          <cell r="C257">
            <v>0</v>
          </cell>
          <cell r="I257">
            <v>153</v>
          </cell>
          <cell r="K257">
            <v>16</v>
          </cell>
          <cell r="M257">
            <v>39</v>
          </cell>
          <cell r="N257">
            <v>1.4375</v>
          </cell>
        </row>
        <row r="258">
          <cell r="B258" t="str">
            <v>Agosto</v>
          </cell>
          <cell r="C258">
            <v>3</v>
          </cell>
          <cell r="I258">
            <v>17</v>
          </cell>
          <cell r="K258">
            <v>4</v>
          </cell>
          <cell r="M258">
            <v>5</v>
          </cell>
          <cell r="N258">
            <v>0.25</v>
          </cell>
        </row>
        <row r="259">
          <cell r="B259" t="str">
            <v>Septiembre</v>
          </cell>
          <cell r="C259">
            <v>14</v>
          </cell>
          <cell r="I259">
            <v>43</v>
          </cell>
          <cell r="K259">
            <v>13</v>
          </cell>
          <cell r="M259">
            <v>15</v>
          </cell>
          <cell r="N259">
            <v>0.15384615384615374</v>
          </cell>
        </row>
        <row r="260">
          <cell r="B260" t="str">
            <v>Octubre</v>
          </cell>
          <cell r="C260">
            <v>0</v>
          </cell>
          <cell r="I260">
            <v>91</v>
          </cell>
          <cell r="K260">
            <v>53</v>
          </cell>
          <cell r="M260">
            <v>87</v>
          </cell>
          <cell r="N260">
            <v>0.64150943396226423</v>
          </cell>
        </row>
        <row r="261">
          <cell r="B261" t="str">
            <v>Noviembre</v>
          </cell>
          <cell r="C261">
            <v>0</v>
          </cell>
          <cell r="I261">
            <v>277</v>
          </cell>
          <cell r="K261">
            <v>61</v>
          </cell>
          <cell r="M261">
            <v>225</v>
          </cell>
          <cell r="N261">
            <v>2.6885245901639343</v>
          </cell>
        </row>
        <row r="262">
          <cell r="B262" t="str">
            <v>Diciembre</v>
          </cell>
          <cell r="C262">
            <v>3</v>
          </cell>
          <cell r="I262">
            <v>176</v>
          </cell>
          <cell r="K262">
            <v>152</v>
          </cell>
          <cell r="M262">
            <v>153</v>
          </cell>
          <cell r="N262">
            <v>6.5789473684210176E-3</v>
          </cell>
        </row>
        <row r="263">
          <cell r="C263">
            <v>406</v>
          </cell>
          <cell r="I263">
            <v>1457</v>
          </cell>
          <cell r="K263">
            <v>1177</v>
          </cell>
          <cell r="M263">
            <v>1362</v>
          </cell>
          <cell r="N263">
            <v>0.15717926932880211</v>
          </cell>
        </row>
        <row r="271">
          <cell r="C271">
            <v>2020</v>
          </cell>
          <cell r="I271">
            <v>2023</v>
          </cell>
          <cell r="K271">
            <v>2024</v>
          </cell>
          <cell r="M271">
            <v>2025</v>
          </cell>
        </row>
        <row r="272">
          <cell r="N272" t="str">
            <v>var 25/24</v>
          </cell>
        </row>
        <row r="273">
          <cell r="B273" t="str">
            <v>Enero</v>
          </cell>
          <cell r="C273">
            <v>316</v>
          </cell>
          <cell r="I273">
            <v>189</v>
          </cell>
          <cell r="K273">
            <v>274</v>
          </cell>
          <cell r="M273">
            <v>201</v>
          </cell>
          <cell r="N273">
            <v>-0.26642335766423353</v>
          </cell>
        </row>
        <row r="274">
          <cell r="B274" t="str">
            <v>Febrero</v>
          </cell>
          <cell r="C274">
            <v>459</v>
          </cell>
          <cell r="I274">
            <v>124</v>
          </cell>
          <cell r="K274">
            <v>414</v>
          </cell>
          <cell r="M274">
            <v>219</v>
          </cell>
          <cell r="N274">
            <v>-0.47101449275362317</v>
          </cell>
        </row>
        <row r="275">
          <cell r="B275" t="str">
            <v>Marzo</v>
          </cell>
          <cell r="C275">
            <v>134</v>
          </cell>
          <cell r="I275">
            <v>80</v>
          </cell>
          <cell r="K275">
            <v>313</v>
          </cell>
          <cell r="M275">
            <v>173</v>
          </cell>
          <cell r="N275">
            <v>-0.44728434504792336</v>
          </cell>
        </row>
        <row r="276">
          <cell r="B276" t="str">
            <v>Abril</v>
          </cell>
          <cell r="C276">
            <v>0</v>
          </cell>
          <cell r="I276">
            <v>26</v>
          </cell>
          <cell r="K276">
            <v>55</v>
          </cell>
          <cell r="M276">
            <v>69</v>
          </cell>
          <cell r="N276">
            <v>0.25454545454545463</v>
          </cell>
        </row>
        <row r="277">
          <cell r="B277" t="str">
            <v>Mayo</v>
          </cell>
          <cell r="C277">
            <v>0</v>
          </cell>
          <cell r="I277">
            <v>3</v>
          </cell>
          <cell r="K277">
            <v>11</v>
          </cell>
          <cell r="M277">
            <v>28</v>
          </cell>
          <cell r="N277">
            <v>1.5454545454545454</v>
          </cell>
        </row>
        <row r="278">
          <cell r="B278" t="str">
            <v>Junio</v>
          </cell>
          <cell r="C278">
            <v>0</v>
          </cell>
          <cell r="I278">
            <v>15</v>
          </cell>
          <cell r="K278">
            <v>11</v>
          </cell>
          <cell r="M278">
            <v>29</v>
          </cell>
          <cell r="N278">
            <v>1.6363636363636362</v>
          </cell>
        </row>
        <row r="279">
          <cell r="B279" t="str">
            <v>Julio</v>
          </cell>
          <cell r="C279">
            <v>0</v>
          </cell>
          <cell r="I279">
            <v>18</v>
          </cell>
          <cell r="K279">
            <v>53</v>
          </cell>
          <cell r="M279">
            <v>16</v>
          </cell>
          <cell r="N279">
            <v>-0.69811320754716988</v>
          </cell>
        </row>
        <row r="280">
          <cell r="B280" t="str">
            <v>Agosto</v>
          </cell>
          <cell r="C280">
            <v>0</v>
          </cell>
          <cell r="I280">
            <v>17</v>
          </cell>
          <cell r="K280">
            <v>1</v>
          </cell>
          <cell r="M280">
            <v>3</v>
          </cell>
          <cell r="N280">
            <v>2</v>
          </cell>
        </row>
        <row r="281">
          <cell r="B281" t="str">
            <v>Septiembre</v>
          </cell>
          <cell r="C281">
            <v>8</v>
          </cell>
          <cell r="I281">
            <v>18</v>
          </cell>
          <cell r="K281">
            <v>4</v>
          </cell>
          <cell r="M281">
            <v>16</v>
          </cell>
          <cell r="N281">
            <v>3</v>
          </cell>
        </row>
        <row r="282">
          <cell r="B282" t="str">
            <v>Octubre</v>
          </cell>
          <cell r="C282">
            <v>8</v>
          </cell>
          <cell r="I282">
            <v>34</v>
          </cell>
          <cell r="K282">
            <v>47</v>
          </cell>
          <cell r="M282">
            <v>54</v>
          </cell>
          <cell r="N282">
            <v>0.14893617021276606</v>
          </cell>
        </row>
        <row r="283">
          <cell r="B283" t="str">
            <v>Noviembre</v>
          </cell>
          <cell r="C283">
            <v>0</v>
          </cell>
          <cell r="I283">
            <v>201</v>
          </cell>
          <cell r="K283">
            <v>107</v>
          </cell>
          <cell r="M283">
            <v>52</v>
          </cell>
          <cell r="N283">
            <v>-0.51401869158878499</v>
          </cell>
        </row>
        <row r="284">
          <cell r="B284" t="str">
            <v>Diciembre</v>
          </cell>
          <cell r="C284">
            <v>7</v>
          </cell>
          <cell r="I284">
            <v>219</v>
          </cell>
          <cell r="K284">
            <v>218</v>
          </cell>
          <cell r="M284">
            <v>150</v>
          </cell>
          <cell r="N284">
            <v>-0.31192660550458717</v>
          </cell>
        </row>
        <row r="285">
          <cell r="C285">
            <v>932</v>
          </cell>
          <cell r="I285">
            <v>944</v>
          </cell>
          <cell r="K285">
            <v>1508</v>
          </cell>
          <cell r="M285">
            <v>1010</v>
          </cell>
          <cell r="N285">
            <v>-0.33023872679045096</v>
          </cell>
        </row>
      </sheetData>
      <sheetData sheetId="9"/>
      <sheetData sheetId="10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14599</v>
          </cell>
          <cell r="I9">
            <v>15634</v>
          </cell>
          <cell r="K9">
            <v>17228</v>
          </cell>
          <cell r="M9">
            <v>20420</v>
          </cell>
          <cell r="N9">
            <v>0.18527977710703514</v>
          </cell>
        </row>
        <row r="10">
          <cell r="A10" t="str">
            <v>feb</v>
          </cell>
          <cell r="B10" t="str">
            <v>Febrero</v>
          </cell>
          <cell r="C10">
            <v>15480</v>
          </cell>
          <cell r="I10">
            <v>20512</v>
          </cell>
          <cell r="K10">
            <v>17964</v>
          </cell>
          <cell r="M10">
            <v>19437</v>
          </cell>
          <cell r="N10">
            <v>8.199732798931203E-2</v>
          </cell>
        </row>
        <row r="11">
          <cell r="A11" t="str">
            <v>mar</v>
          </cell>
          <cell r="B11" t="str">
            <v>Marzo</v>
          </cell>
          <cell r="C11">
            <v>5930</v>
          </cell>
          <cell r="I11">
            <v>21527</v>
          </cell>
          <cell r="K11">
            <v>21188</v>
          </cell>
          <cell r="M11">
            <v>20505</v>
          </cell>
          <cell r="N11">
            <v>-3.2235227487256934E-2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26292</v>
          </cell>
          <cell r="K12">
            <v>20460</v>
          </cell>
          <cell r="M12">
            <v>24747</v>
          </cell>
          <cell r="N12">
            <v>0.20953079178885625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20694</v>
          </cell>
          <cell r="K13">
            <v>21715</v>
          </cell>
          <cell r="M13">
            <v>23114</v>
          </cell>
          <cell r="N13">
            <v>6.4425512318673661E-2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22097</v>
          </cell>
          <cell r="K14">
            <v>19721</v>
          </cell>
          <cell r="M14">
            <v>20354</v>
          </cell>
          <cell r="N14">
            <v>3.2097763805080781E-2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21748</v>
          </cell>
          <cell r="K15">
            <v>20589</v>
          </cell>
          <cell r="M15">
            <v>22582</v>
          </cell>
          <cell r="N15">
            <v>9.6799261741706832E-2</v>
          </cell>
        </row>
        <row r="16">
          <cell r="A16" t="str">
            <v>ago</v>
          </cell>
          <cell r="B16" t="str">
            <v>Agosto</v>
          </cell>
          <cell r="C16">
            <v>12002</v>
          </cell>
          <cell r="I16">
            <v>20367</v>
          </cell>
          <cell r="K16">
            <v>22021</v>
          </cell>
          <cell r="M16">
            <v>22682</v>
          </cell>
          <cell r="N16">
            <v>3.0016802143408627E-2</v>
          </cell>
        </row>
        <row r="17">
          <cell r="A17" t="str">
            <v>sep</v>
          </cell>
          <cell r="B17" t="str">
            <v>Septiembre</v>
          </cell>
          <cell r="C17">
            <v>11710</v>
          </cell>
          <cell r="I17">
            <v>18863</v>
          </cell>
          <cell r="K17">
            <v>20469</v>
          </cell>
          <cell r="M17">
            <v>18177</v>
          </cell>
          <cell r="N17">
            <v>-0.11197420489520737</v>
          </cell>
        </row>
        <row r="18">
          <cell r="A18" t="str">
            <v>oct</v>
          </cell>
          <cell r="B18" t="str">
            <v>Octubre</v>
          </cell>
          <cell r="C18">
            <v>4520</v>
          </cell>
          <cell r="I18">
            <v>26095</v>
          </cell>
          <cell r="K18">
            <v>21212</v>
          </cell>
          <cell r="M18">
            <v>20345</v>
          </cell>
          <cell r="N18">
            <v>-4.0873090703375414E-2</v>
          </cell>
        </row>
        <row r="19">
          <cell r="A19" t="str">
            <v>nov</v>
          </cell>
          <cell r="B19" t="str">
            <v>Noviembre</v>
          </cell>
          <cell r="C19">
            <v>5547</v>
          </cell>
          <cell r="I19">
            <v>18426</v>
          </cell>
          <cell r="K19">
            <v>18264</v>
          </cell>
          <cell r="M19">
            <v>17280</v>
          </cell>
          <cell r="N19">
            <v>-5.3876478318002574E-2</v>
          </cell>
        </row>
        <row r="20">
          <cell r="A20" t="str">
            <v>dic</v>
          </cell>
          <cell r="B20" t="str">
            <v>Diciembre</v>
          </cell>
          <cell r="C20">
            <v>6293</v>
          </cell>
          <cell r="I20">
            <v>20333</v>
          </cell>
          <cell r="K20">
            <v>18315</v>
          </cell>
          <cell r="M20">
            <v>21025</v>
          </cell>
          <cell r="N20">
            <v>0.14796614796614804</v>
          </cell>
        </row>
        <row r="21">
          <cell r="A21" t="str">
            <v>Total</v>
          </cell>
          <cell r="C21">
            <v>77467</v>
          </cell>
          <cell r="I21">
            <v>252588</v>
          </cell>
          <cell r="K21">
            <v>239146</v>
          </cell>
          <cell r="M21">
            <v>250668</v>
          </cell>
          <cell r="N21">
            <v>4.8179773025682993E-2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9284</v>
          </cell>
          <cell r="I31">
            <v>13452</v>
          </cell>
          <cell r="K31">
            <v>15230</v>
          </cell>
          <cell r="M31">
            <v>18184</v>
          </cell>
          <cell r="N31">
            <v>0.19395929087327635</v>
          </cell>
        </row>
        <row r="32">
          <cell r="B32" t="str">
            <v>Febrero</v>
          </cell>
          <cell r="C32">
            <v>9655</v>
          </cell>
          <cell r="I32">
            <v>18634</v>
          </cell>
          <cell r="K32">
            <v>15773</v>
          </cell>
          <cell r="M32">
            <v>17286</v>
          </cell>
          <cell r="N32">
            <v>9.5923413428009807E-2</v>
          </cell>
        </row>
        <row r="33">
          <cell r="B33" t="str">
            <v>Marzo</v>
          </cell>
          <cell r="C33">
            <v>3688</v>
          </cell>
          <cell r="I33">
            <v>19058</v>
          </cell>
          <cell r="K33">
            <v>18718</v>
          </cell>
          <cell r="M33">
            <v>18027</v>
          </cell>
          <cell r="N33">
            <v>-3.6916337215514461E-2</v>
          </cell>
        </row>
        <row r="34">
          <cell r="B34" t="str">
            <v>Abril</v>
          </cell>
          <cell r="C34">
            <v>0</v>
          </cell>
          <cell r="I34">
            <v>23480</v>
          </cell>
          <cell r="K34">
            <v>17736</v>
          </cell>
          <cell r="M34">
            <v>21495</v>
          </cell>
          <cell r="N34">
            <v>0.21194181326116368</v>
          </cell>
        </row>
        <row r="35">
          <cell r="B35" t="str">
            <v>Mayo</v>
          </cell>
          <cell r="C35">
            <v>0</v>
          </cell>
          <cell r="I35">
            <v>18104</v>
          </cell>
          <cell r="K35">
            <v>19179</v>
          </cell>
          <cell r="M35">
            <v>20267</v>
          </cell>
          <cell r="N35">
            <v>5.672871369727317E-2</v>
          </cell>
        </row>
        <row r="36">
          <cell r="B36" t="str">
            <v>Junio</v>
          </cell>
          <cell r="C36">
            <v>0</v>
          </cell>
          <cell r="I36">
            <v>19134</v>
          </cell>
          <cell r="K36">
            <v>17089</v>
          </cell>
          <cell r="M36">
            <v>17337</v>
          </cell>
          <cell r="N36">
            <v>1.4512259348118617E-2</v>
          </cell>
        </row>
        <row r="37">
          <cell r="B37" t="str">
            <v>Julio</v>
          </cell>
          <cell r="C37">
            <v>0</v>
          </cell>
          <cell r="I37">
            <v>18317</v>
          </cell>
          <cell r="K37">
            <v>17239</v>
          </cell>
          <cell r="M37">
            <v>19276</v>
          </cell>
          <cell r="N37">
            <v>0.11816230639828307</v>
          </cell>
        </row>
        <row r="38">
          <cell r="B38" t="str">
            <v>Agosto</v>
          </cell>
          <cell r="C38">
            <v>11626</v>
          </cell>
          <cell r="I38">
            <v>17179</v>
          </cell>
          <cell r="K38">
            <v>18498</v>
          </cell>
          <cell r="M38">
            <v>19206</v>
          </cell>
          <cell r="N38">
            <v>3.8274408044112862E-2</v>
          </cell>
        </row>
        <row r="39">
          <cell r="B39" t="str">
            <v>Septiembre</v>
          </cell>
          <cell r="C39">
            <v>11710</v>
          </cell>
          <cell r="I39">
            <v>16071</v>
          </cell>
          <cell r="K39">
            <v>17837</v>
          </cell>
          <cell r="M39">
            <v>15779</v>
          </cell>
          <cell r="N39">
            <v>-0.11537814654930767</v>
          </cell>
        </row>
        <row r="40">
          <cell r="B40" t="str">
            <v>Octubre</v>
          </cell>
          <cell r="C40">
            <v>4520</v>
          </cell>
          <cell r="I40">
            <v>23469</v>
          </cell>
          <cell r="K40">
            <v>18252</v>
          </cell>
          <cell r="M40">
            <v>17456</v>
          </cell>
          <cell r="N40">
            <v>-4.3611658996274394E-2</v>
          </cell>
        </row>
        <row r="41">
          <cell r="B41" t="str">
            <v>Noviembre</v>
          </cell>
          <cell r="C41">
            <v>5541</v>
          </cell>
          <cell r="I41">
            <v>16350</v>
          </cell>
          <cell r="K41">
            <v>16167</v>
          </cell>
          <cell r="M41">
            <v>15283</v>
          </cell>
          <cell r="N41">
            <v>-5.4679284963196628E-2</v>
          </cell>
        </row>
        <row r="42">
          <cell r="B42" t="str">
            <v>Diciembre</v>
          </cell>
          <cell r="C42">
            <v>6274</v>
          </cell>
          <cell r="I42">
            <v>17513</v>
          </cell>
          <cell r="K42">
            <v>15560</v>
          </cell>
          <cell r="M42">
            <v>18388</v>
          </cell>
          <cell r="N42">
            <v>0.18174807197943443</v>
          </cell>
        </row>
        <row r="43">
          <cell r="C43">
            <v>63499</v>
          </cell>
          <cell r="I43">
            <v>220761</v>
          </cell>
          <cell r="K43">
            <v>207278</v>
          </cell>
          <cell r="M43">
            <v>217984</v>
          </cell>
          <cell r="N43">
            <v>5.1650440471251224E-2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9284</v>
          </cell>
          <cell r="I53">
            <v>0</v>
          </cell>
          <cell r="K53">
            <v>0</v>
          </cell>
          <cell r="M53">
            <v>0</v>
          </cell>
          <cell r="N53" t="str">
            <v>-</v>
          </cell>
        </row>
        <row r="54">
          <cell r="B54" t="str">
            <v>Febrero</v>
          </cell>
          <cell r="C54">
            <v>9655</v>
          </cell>
          <cell r="I54">
            <v>0</v>
          </cell>
          <cell r="K54">
            <v>0</v>
          </cell>
          <cell r="M54">
            <v>0</v>
          </cell>
          <cell r="N54" t="str">
            <v>-</v>
          </cell>
        </row>
        <row r="55">
          <cell r="B55" t="str">
            <v>Marzo</v>
          </cell>
          <cell r="C55">
            <v>3688</v>
          </cell>
          <cell r="I55">
            <v>0</v>
          </cell>
          <cell r="K55">
            <v>0</v>
          </cell>
          <cell r="M55">
            <v>0</v>
          </cell>
          <cell r="N55" t="str">
            <v>-</v>
          </cell>
        </row>
        <row r="56">
          <cell r="B56" t="str">
            <v>Abril</v>
          </cell>
          <cell r="C56">
            <v>0</v>
          </cell>
          <cell r="I56">
            <v>0</v>
          </cell>
          <cell r="K56">
            <v>0</v>
          </cell>
          <cell r="M56">
            <v>0</v>
          </cell>
          <cell r="N56" t="str">
            <v>-</v>
          </cell>
        </row>
        <row r="57">
          <cell r="B57" t="str">
            <v>Mayo</v>
          </cell>
          <cell r="C57">
            <v>0</v>
          </cell>
          <cell r="I57">
            <v>0</v>
          </cell>
          <cell r="K57">
            <v>0</v>
          </cell>
          <cell r="M57">
            <v>0</v>
          </cell>
          <cell r="N57" t="str">
            <v>-</v>
          </cell>
        </row>
        <row r="58">
          <cell r="B58" t="str">
            <v>Junio</v>
          </cell>
          <cell r="C58">
            <v>0</v>
          </cell>
          <cell r="I58">
            <v>0</v>
          </cell>
          <cell r="K58">
            <v>0</v>
          </cell>
          <cell r="M58">
            <v>0</v>
          </cell>
          <cell r="N58" t="str">
            <v>-</v>
          </cell>
        </row>
        <row r="59">
          <cell r="B59" t="str">
            <v>Julio</v>
          </cell>
          <cell r="C59">
            <v>0</v>
          </cell>
          <cell r="I59">
            <v>0</v>
          </cell>
          <cell r="K59">
            <v>0</v>
          </cell>
          <cell r="M59">
            <v>0</v>
          </cell>
          <cell r="N59" t="str">
            <v>-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0</v>
          </cell>
          <cell r="M60">
            <v>0</v>
          </cell>
          <cell r="N60" t="str">
            <v>-</v>
          </cell>
        </row>
        <row r="61">
          <cell r="B61" t="str">
            <v>Septiembre</v>
          </cell>
          <cell r="C61">
            <v>0</v>
          </cell>
          <cell r="I61">
            <v>0</v>
          </cell>
          <cell r="K61">
            <v>0</v>
          </cell>
          <cell r="M61">
            <v>0</v>
          </cell>
          <cell r="N61" t="str">
            <v>-</v>
          </cell>
        </row>
        <row r="62">
          <cell r="B62" t="str">
            <v>Octubre</v>
          </cell>
          <cell r="C62">
            <v>0</v>
          </cell>
          <cell r="I62">
            <v>0</v>
          </cell>
          <cell r="K62">
            <v>0</v>
          </cell>
          <cell r="M62">
            <v>0</v>
          </cell>
          <cell r="N62" t="str">
            <v>-</v>
          </cell>
        </row>
        <row r="63">
          <cell r="B63" t="str">
            <v>Noviembre</v>
          </cell>
          <cell r="C63">
            <v>0</v>
          </cell>
          <cell r="I63">
            <v>0</v>
          </cell>
          <cell r="K63">
            <v>0</v>
          </cell>
          <cell r="M63">
            <v>0</v>
          </cell>
          <cell r="N63" t="str">
            <v>-</v>
          </cell>
        </row>
        <row r="64">
          <cell r="B64" t="str">
            <v>Diciembre</v>
          </cell>
          <cell r="C64">
            <v>0</v>
          </cell>
          <cell r="I64">
            <v>0</v>
          </cell>
          <cell r="K64">
            <v>0</v>
          </cell>
          <cell r="M64">
            <v>0</v>
          </cell>
          <cell r="N64" t="str">
            <v>-</v>
          </cell>
        </row>
        <row r="65">
          <cell r="C65">
            <v>0</v>
          </cell>
          <cell r="I65">
            <v>0</v>
          </cell>
          <cell r="K65">
            <v>0</v>
          </cell>
          <cell r="M65">
            <v>0</v>
          </cell>
          <cell r="N65" t="str">
            <v>-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0</v>
          </cell>
          <cell r="I75">
            <v>0</v>
          </cell>
          <cell r="K75">
            <v>0</v>
          </cell>
          <cell r="M75">
            <v>0</v>
          </cell>
          <cell r="N75" t="str">
            <v>-</v>
          </cell>
        </row>
        <row r="76">
          <cell r="B76" t="str">
            <v>Febrero</v>
          </cell>
          <cell r="C76">
            <v>0</v>
          </cell>
          <cell r="I76">
            <v>0</v>
          </cell>
          <cell r="K76">
            <v>0</v>
          </cell>
          <cell r="M76">
            <v>0</v>
          </cell>
          <cell r="N76" t="str">
            <v>-</v>
          </cell>
        </row>
        <row r="77">
          <cell r="B77" t="str">
            <v>Marzo</v>
          </cell>
          <cell r="C77">
            <v>0</v>
          </cell>
          <cell r="I77">
            <v>0</v>
          </cell>
          <cell r="K77">
            <v>0</v>
          </cell>
          <cell r="M77">
            <v>0</v>
          </cell>
          <cell r="N77" t="str">
            <v>-</v>
          </cell>
        </row>
        <row r="78">
          <cell r="B78" t="str">
            <v>Abril</v>
          </cell>
          <cell r="C78">
            <v>0</v>
          </cell>
          <cell r="I78">
            <v>0</v>
          </cell>
          <cell r="K78">
            <v>0</v>
          </cell>
          <cell r="M78">
            <v>0</v>
          </cell>
          <cell r="N78" t="str">
            <v>-</v>
          </cell>
        </row>
        <row r="79">
          <cell r="B79" t="str">
            <v>Mayo</v>
          </cell>
          <cell r="C79">
            <v>0</v>
          </cell>
          <cell r="I79">
            <v>0</v>
          </cell>
          <cell r="K79">
            <v>0</v>
          </cell>
          <cell r="M79">
            <v>0</v>
          </cell>
          <cell r="N79" t="str">
            <v>-</v>
          </cell>
        </row>
        <row r="80">
          <cell r="B80" t="str">
            <v>Junio</v>
          </cell>
          <cell r="C80">
            <v>0</v>
          </cell>
          <cell r="I80">
            <v>0</v>
          </cell>
          <cell r="K80">
            <v>0</v>
          </cell>
          <cell r="M80">
            <v>0</v>
          </cell>
          <cell r="N80" t="str">
            <v>-</v>
          </cell>
        </row>
        <row r="81">
          <cell r="B81" t="str">
            <v>Julio</v>
          </cell>
          <cell r="C81">
            <v>0</v>
          </cell>
          <cell r="I81">
            <v>0</v>
          </cell>
          <cell r="K81">
            <v>0</v>
          </cell>
          <cell r="M81">
            <v>0</v>
          </cell>
          <cell r="N81" t="str">
            <v>-</v>
          </cell>
        </row>
        <row r="82">
          <cell r="B82" t="str">
            <v>Agosto</v>
          </cell>
          <cell r="C82">
            <v>0</v>
          </cell>
          <cell r="I82">
            <v>0</v>
          </cell>
          <cell r="K82">
            <v>0</v>
          </cell>
          <cell r="M82">
            <v>0</v>
          </cell>
          <cell r="N82" t="str">
            <v>-</v>
          </cell>
        </row>
        <row r="83">
          <cell r="B83" t="str">
            <v>Septiembre</v>
          </cell>
          <cell r="C83">
            <v>0</v>
          </cell>
          <cell r="I83">
            <v>0</v>
          </cell>
          <cell r="K83">
            <v>0</v>
          </cell>
          <cell r="M83">
            <v>0</v>
          </cell>
          <cell r="N83" t="str">
            <v>-</v>
          </cell>
        </row>
        <row r="84">
          <cell r="B84" t="str">
            <v>Octubre</v>
          </cell>
          <cell r="C84">
            <v>0</v>
          </cell>
          <cell r="I84">
            <v>0</v>
          </cell>
          <cell r="K84">
            <v>0</v>
          </cell>
          <cell r="M84">
            <v>0</v>
          </cell>
          <cell r="N84" t="str">
            <v>-</v>
          </cell>
        </row>
        <row r="85">
          <cell r="B85" t="str">
            <v>Noviembre</v>
          </cell>
          <cell r="C85">
            <v>0</v>
          </cell>
          <cell r="I85">
            <v>0</v>
          </cell>
          <cell r="K85">
            <v>0</v>
          </cell>
          <cell r="M85">
            <v>0</v>
          </cell>
          <cell r="N85" t="str">
            <v>-</v>
          </cell>
        </row>
        <row r="86">
          <cell r="B86" t="str">
            <v>Diciembre</v>
          </cell>
          <cell r="C86">
            <v>0</v>
          </cell>
          <cell r="I86">
            <v>0</v>
          </cell>
          <cell r="K86">
            <v>0</v>
          </cell>
          <cell r="M86">
            <v>0</v>
          </cell>
          <cell r="N86" t="str">
            <v>-</v>
          </cell>
        </row>
        <row r="87">
          <cell r="C87">
            <v>0</v>
          </cell>
          <cell r="I87">
            <v>0</v>
          </cell>
          <cell r="K87">
            <v>0</v>
          </cell>
          <cell r="M87">
            <v>0</v>
          </cell>
          <cell r="N87" t="str">
            <v>-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5315</v>
          </cell>
          <cell r="I97">
            <v>2182</v>
          </cell>
          <cell r="K97">
            <v>1998</v>
          </cell>
          <cell r="M97">
            <v>2236</v>
          </cell>
          <cell r="N97">
            <v>0.11911911911911921</v>
          </cell>
        </row>
        <row r="98">
          <cell r="B98" t="str">
            <v>Febrero</v>
          </cell>
          <cell r="C98">
            <v>5825</v>
          </cell>
          <cell r="I98">
            <v>1878</v>
          </cell>
          <cell r="K98">
            <v>2191</v>
          </cell>
          <cell r="M98">
            <v>2151</v>
          </cell>
          <cell r="N98">
            <v>-1.8256503879507058E-2</v>
          </cell>
        </row>
        <row r="99">
          <cell r="B99" t="str">
            <v>Marzo</v>
          </cell>
          <cell r="C99">
            <v>2242</v>
          </cell>
          <cell r="I99">
            <v>2469</v>
          </cell>
          <cell r="K99">
            <v>2470</v>
          </cell>
          <cell r="M99">
            <v>2478</v>
          </cell>
          <cell r="N99">
            <v>3.2388663967610754E-3</v>
          </cell>
        </row>
        <row r="100">
          <cell r="B100" t="str">
            <v>Abril</v>
          </cell>
          <cell r="C100">
            <v>0</v>
          </cell>
          <cell r="I100">
            <v>2812</v>
          </cell>
          <cell r="K100">
            <v>2724</v>
          </cell>
          <cell r="M100">
            <v>3252</v>
          </cell>
          <cell r="N100">
            <v>0.19383259911894268</v>
          </cell>
        </row>
        <row r="101">
          <cell r="B101" t="str">
            <v>Mayo</v>
          </cell>
          <cell r="C101">
            <v>0</v>
          </cell>
          <cell r="I101">
            <v>2590</v>
          </cell>
          <cell r="K101">
            <v>2536</v>
          </cell>
          <cell r="M101">
            <v>2847</v>
          </cell>
          <cell r="N101">
            <v>0.12263406940063093</v>
          </cell>
        </row>
        <row r="102">
          <cell r="B102" t="str">
            <v>Junio</v>
          </cell>
          <cell r="C102">
            <v>0</v>
          </cell>
          <cell r="I102">
            <v>2963</v>
          </cell>
          <cell r="K102">
            <v>2632</v>
          </cell>
          <cell r="M102">
            <v>3017</v>
          </cell>
          <cell r="N102">
            <v>0.14627659574468077</v>
          </cell>
        </row>
        <row r="103">
          <cell r="B103" t="str">
            <v>Julio</v>
          </cell>
          <cell r="C103">
            <v>0</v>
          </cell>
          <cell r="I103">
            <v>3431</v>
          </cell>
          <cell r="K103">
            <v>3350</v>
          </cell>
          <cell r="M103">
            <v>3306</v>
          </cell>
          <cell r="N103">
            <v>-1.3134328358208935E-2</v>
          </cell>
        </row>
        <row r="104">
          <cell r="B104" t="str">
            <v>Agosto</v>
          </cell>
          <cell r="C104">
            <v>376</v>
          </cell>
          <cell r="I104">
            <v>3188</v>
          </cell>
          <cell r="K104">
            <v>3523</v>
          </cell>
          <cell r="M104">
            <v>3476</v>
          </cell>
          <cell r="N104">
            <v>-1.3340902639795593E-2</v>
          </cell>
        </row>
        <row r="105">
          <cell r="B105" t="str">
            <v>Septiembre</v>
          </cell>
          <cell r="C105">
            <v>0</v>
          </cell>
          <cell r="I105">
            <v>2792</v>
          </cell>
          <cell r="K105">
            <v>2632</v>
          </cell>
          <cell r="M105">
            <v>2398</v>
          </cell>
          <cell r="N105">
            <v>-8.8905775075987847E-2</v>
          </cell>
        </row>
        <row r="106">
          <cell r="B106" t="str">
            <v>Octubre</v>
          </cell>
          <cell r="C106">
            <v>0</v>
          </cell>
          <cell r="I106">
            <v>2626</v>
          </cell>
          <cell r="K106">
            <v>2960</v>
          </cell>
          <cell r="M106">
            <v>2889</v>
          </cell>
          <cell r="N106">
            <v>-2.3986486486486491E-2</v>
          </cell>
        </row>
        <row r="107">
          <cell r="B107" t="str">
            <v>Noviembre</v>
          </cell>
          <cell r="C107">
            <v>6</v>
          </cell>
          <cell r="I107">
            <v>2076</v>
          </cell>
          <cell r="K107">
            <v>2097</v>
          </cell>
          <cell r="M107">
            <v>1997</v>
          </cell>
          <cell r="N107">
            <v>-4.7687172150691515E-2</v>
          </cell>
        </row>
        <row r="108">
          <cell r="B108" t="str">
            <v>Diciembre</v>
          </cell>
          <cell r="C108">
            <v>19</v>
          </cell>
          <cell r="I108">
            <v>2820</v>
          </cell>
          <cell r="K108">
            <v>2755</v>
          </cell>
          <cell r="M108">
            <v>2637</v>
          </cell>
          <cell r="N108">
            <v>-4.2831215970961845E-2</v>
          </cell>
        </row>
        <row r="109">
          <cell r="C109">
            <v>13968</v>
          </cell>
          <cell r="I109">
            <v>31827</v>
          </cell>
          <cell r="K109">
            <v>31868</v>
          </cell>
          <cell r="M109">
            <v>32684</v>
          </cell>
          <cell r="N109">
            <v>2.560562319568227E-2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103867</v>
          </cell>
          <cell r="I9">
            <v>98876</v>
          </cell>
          <cell r="K9">
            <v>114993</v>
          </cell>
          <cell r="M9">
            <v>115159</v>
          </cell>
          <cell r="N9">
            <v>1.443566130112206E-3</v>
          </cell>
        </row>
        <row r="10">
          <cell r="A10" t="str">
            <v>feb</v>
          </cell>
          <cell r="B10" t="str">
            <v>Febrero</v>
          </cell>
          <cell r="C10">
            <v>99005</v>
          </cell>
          <cell r="I10">
            <v>108040</v>
          </cell>
          <cell r="K10">
            <v>113195</v>
          </cell>
          <cell r="M10">
            <v>115422</v>
          </cell>
          <cell r="N10">
            <v>1.9674013869870555E-2</v>
          </cell>
        </row>
        <row r="11">
          <cell r="A11" t="str">
            <v>mar</v>
          </cell>
          <cell r="B11" t="str">
            <v>Marzo</v>
          </cell>
          <cell r="C11">
            <v>45771</v>
          </cell>
          <cell r="I11">
            <v>108534</v>
          </cell>
          <cell r="K11">
            <v>122553</v>
          </cell>
          <cell r="M11">
            <v>112742</v>
          </cell>
          <cell r="N11">
            <v>-8.0055159808409382E-2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122279</v>
          </cell>
          <cell r="K12">
            <v>113033</v>
          </cell>
          <cell r="M12">
            <v>129153</v>
          </cell>
          <cell r="N12">
            <v>0.1426132191483902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111302</v>
          </cell>
          <cell r="K13">
            <v>117998</v>
          </cell>
          <cell r="M13">
            <v>115884</v>
          </cell>
          <cell r="N13">
            <v>-1.7915557890811673E-2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128219</v>
          </cell>
          <cell r="K14">
            <v>124929</v>
          </cell>
          <cell r="M14">
            <v>121111</v>
          </cell>
          <cell r="N14">
            <v>-3.0561358851827869E-2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125973</v>
          </cell>
          <cell r="K15">
            <v>138511</v>
          </cell>
          <cell r="M15">
            <v>133553</v>
          </cell>
          <cell r="N15">
            <v>-3.5794991011544264E-2</v>
          </cell>
        </row>
        <row r="16">
          <cell r="A16" t="str">
            <v>ago</v>
          </cell>
          <cell r="B16" t="str">
            <v>Agosto</v>
          </cell>
          <cell r="C16">
            <v>51125</v>
          </cell>
          <cell r="I16">
            <v>135765</v>
          </cell>
          <cell r="K16">
            <v>150260</v>
          </cell>
          <cell r="M16">
            <v>139313</v>
          </cell>
          <cell r="N16">
            <v>-7.2853720218288287E-2</v>
          </cell>
        </row>
        <row r="17">
          <cell r="A17" t="str">
            <v>sep</v>
          </cell>
          <cell r="B17" t="str">
            <v>Septiembre</v>
          </cell>
          <cell r="C17">
            <v>50300</v>
          </cell>
          <cell r="I17">
            <v>125237</v>
          </cell>
          <cell r="K17">
            <v>124231</v>
          </cell>
          <cell r="M17">
            <v>107287</v>
          </cell>
          <cell r="N17">
            <v>-0.13639107791131033</v>
          </cell>
        </row>
        <row r="18">
          <cell r="A18" t="str">
            <v>oct</v>
          </cell>
          <cell r="B18" t="str">
            <v>Octubre</v>
          </cell>
          <cell r="C18">
            <v>20597</v>
          </cell>
          <cell r="I18">
            <v>146405</v>
          </cell>
          <cell r="K18">
            <v>126079</v>
          </cell>
          <cell r="M18">
            <v>119104</v>
          </cell>
          <cell r="N18">
            <v>-5.5322456555017108E-2</v>
          </cell>
        </row>
        <row r="19">
          <cell r="A19" t="str">
            <v>nov</v>
          </cell>
          <cell r="B19" t="str">
            <v>Noviembre</v>
          </cell>
          <cell r="C19">
            <v>22189</v>
          </cell>
          <cell r="I19">
            <v>116842</v>
          </cell>
          <cell r="K19">
            <v>109675</v>
          </cell>
          <cell r="M19">
            <v>94188</v>
          </cell>
          <cell r="N19">
            <v>-0.14120811488488716</v>
          </cell>
        </row>
        <row r="20">
          <cell r="A20" t="str">
            <v>dic</v>
          </cell>
          <cell r="B20" t="str">
            <v>Diciembre</v>
          </cell>
          <cell r="C20">
            <v>41809</v>
          </cell>
          <cell r="I20">
            <v>119696</v>
          </cell>
          <cell r="K20">
            <v>97837</v>
          </cell>
          <cell r="M20">
            <v>108317</v>
          </cell>
          <cell r="N20">
            <v>0.10711693939920486</v>
          </cell>
        </row>
        <row r="21">
          <cell r="A21" t="str">
            <v>Total</v>
          </cell>
          <cell r="C21">
            <v>442013</v>
          </cell>
          <cell r="I21">
            <v>1447168</v>
          </cell>
          <cell r="K21">
            <v>1453294</v>
          </cell>
          <cell r="M21">
            <v>1411233</v>
          </cell>
          <cell r="N21">
            <v>-2.8941838334156755E-2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20862</v>
          </cell>
          <cell r="I31">
            <v>13570</v>
          </cell>
          <cell r="K31">
            <v>13404</v>
          </cell>
          <cell r="M31">
            <v>13521</v>
          </cell>
          <cell r="N31">
            <v>8.728737690241628E-3</v>
          </cell>
        </row>
        <row r="32">
          <cell r="B32" t="str">
            <v>Febrero</v>
          </cell>
          <cell r="C32">
            <v>16597</v>
          </cell>
          <cell r="I32">
            <v>10875</v>
          </cell>
          <cell r="K32">
            <v>9013</v>
          </cell>
          <cell r="M32">
            <v>12069</v>
          </cell>
          <cell r="N32">
            <v>0.33906579385332303</v>
          </cell>
        </row>
        <row r="33">
          <cell r="B33" t="str">
            <v>Marzo</v>
          </cell>
          <cell r="C33">
            <v>5317</v>
          </cell>
          <cell r="I33">
            <v>15091</v>
          </cell>
          <cell r="K33">
            <v>13346</v>
          </cell>
          <cell r="M33">
            <v>12702</v>
          </cell>
          <cell r="N33">
            <v>-4.825415854937809E-2</v>
          </cell>
        </row>
        <row r="34">
          <cell r="B34" t="str">
            <v>Abril</v>
          </cell>
          <cell r="C34">
            <v>0</v>
          </cell>
          <cell r="I34">
            <v>21668</v>
          </cell>
          <cell r="K34">
            <v>15353</v>
          </cell>
          <cell r="M34">
            <v>18439</v>
          </cell>
          <cell r="N34">
            <v>0.2010030612909528</v>
          </cell>
        </row>
        <row r="35">
          <cell r="B35" t="str">
            <v>Mayo</v>
          </cell>
          <cell r="C35">
            <v>0</v>
          </cell>
          <cell r="I35">
            <v>13349</v>
          </cell>
          <cell r="K35">
            <v>21013</v>
          </cell>
          <cell r="M35">
            <v>18035</v>
          </cell>
          <cell r="N35">
            <v>-0.14172179127206963</v>
          </cell>
        </row>
        <row r="36">
          <cell r="B36" t="str">
            <v>Junio</v>
          </cell>
          <cell r="C36">
            <v>0</v>
          </cell>
          <cell r="I36">
            <v>18322</v>
          </cell>
          <cell r="K36">
            <v>20012</v>
          </cell>
          <cell r="M36">
            <v>23498</v>
          </cell>
          <cell r="N36">
            <v>0.17419548271037377</v>
          </cell>
        </row>
        <row r="37">
          <cell r="B37" t="str">
            <v>Julio</v>
          </cell>
          <cell r="C37">
            <v>0</v>
          </cell>
          <cell r="I37">
            <v>27286</v>
          </cell>
          <cell r="K37">
            <v>25644</v>
          </cell>
          <cell r="M37">
            <v>26879</v>
          </cell>
          <cell r="N37">
            <v>4.8159413508032989E-2</v>
          </cell>
        </row>
        <row r="38">
          <cell r="B38" t="str">
            <v>Agosto</v>
          </cell>
          <cell r="C38">
            <v>30547</v>
          </cell>
          <cell r="I38">
            <v>26883</v>
          </cell>
          <cell r="K38">
            <v>30588</v>
          </cell>
          <cell r="M38">
            <v>29442</v>
          </cell>
          <cell r="N38">
            <v>-3.7465672812867834E-2</v>
          </cell>
        </row>
        <row r="39">
          <cell r="B39" t="str">
            <v>Septiembre</v>
          </cell>
          <cell r="C39">
            <v>30000</v>
          </cell>
          <cell r="I39">
            <v>24058</v>
          </cell>
          <cell r="K39">
            <v>21808</v>
          </cell>
          <cell r="M39">
            <v>23556</v>
          </cell>
          <cell r="N39">
            <v>8.0154071900220059E-2</v>
          </cell>
        </row>
        <row r="40">
          <cell r="B40" t="str">
            <v>Octubre</v>
          </cell>
          <cell r="C40">
            <v>9240</v>
          </cell>
          <cell r="I40">
            <v>21110</v>
          </cell>
          <cell r="K40">
            <v>14338</v>
          </cell>
          <cell r="M40">
            <v>15693</v>
          </cell>
          <cell r="N40">
            <v>9.4504114939321981E-2</v>
          </cell>
        </row>
        <row r="41">
          <cell r="B41" t="str">
            <v>Noviembre</v>
          </cell>
          <cell r="C41">
            <v>4225</v>
          </cell>
          <cell r="I41">
            <v>11487</v>
          </cell>
          <cell r="K41">
            <v>9819</v>
          </cell>
          <cell r="M41">
            <v>10326</v>
          </cell>
          <cell r="N41">
            <v>5.1634586006721772E-2</v>
          </cell>
        </row>
        <row r="42">
          <cell r="B42" t="str">
            <v>Diciembre</v>
          </cell>
          <cell r="C42">
            <v>7870</v>
          </cell>
          <cell r="I42">
            <v>15397</v>
          </cell>
          <cell r="K42">
            <v>13481</v>
          </cell>
          <cell r="M42">
            <v>12024</v>
          </cell>
          <cell r="N42">
            <v>-0.10807803575402419</v>
          </cell>
        </row>
        <row r="43">
          <cell r="C43">
            <v>125264</v>
          </cell>
          <cell r="I43">
            <v>219096</v>
          </cell>
          <cell r="K43">
            <v>207819</v>
          </cell>
          <cell r="M43">
            <v>216184</v>
          </cell>
          <cell r="N43">
            <v>4.0251372588646861E-2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19834</v>
          </cell>
          <cell r="I53">
            <v>10446</v>
          </cell>
          <cell r="K53">
            <v>11099</v>
          </cell>
          <cell r="M53">
            <v>9590</v>
          </cell>
          <cell r="N53">
            <v>-0.1359581944319308</v>
          </cell>
        </row>
        <row r="54">
          <cell r="B54" t="str">
            <v>Febrero</v>
          </cell>
          <cell r="C54">
            <v>14781</v>
          </cell>
          <cell r="I54">
            <v>7322</v>
          </cell>
          <cell r="K54">
            <v>6226</v>
          </cell>
          <cell r="M54">
            <v>8402</v>
          </cell>
          <cell r="N54">
            <v>0.3495020880179891</v>
          </cell>
        </row>
        <row r="55">
          <cell r="B55" t="str">
            <v>Marzo</v>
          </cell>
          <cell r="C55">
            <v>4526</v>
          </cell>
          <cell r="I55">
            <v>12025</v>
          </cell>
          <cell r="K55">
            <v>10522</v>
          </cell>
          <cell r="M55">
            <v>8419</v>
          </cell>
          <cell r="N55">
            <v>-0.1998669454476335</v>
          </cell>
        </row>
        <row r="56">
          <cell r="B56" t="str">
            <v>Abril</v>
          </cell>
          <cell r="C56">
            <v>0</v>
          </cell>
          <cell r="I56">
            <v>11217</v>
          </cell>
          <cell r="K56">
            <v>12181</v>
          </cell>
          <cell r="M56">
            <v>12454</v>
          </cell>
          <cell r="N56">
            <v>2.2411953041622246E-2</v>
          </cell>
        </row>
        <row r="57">
          <cell r="B57" t="str">
            <v>Mayo</v>
          </cell>
          <cell r="C57">
            <v>0</v>
          </cell>
          <cell r="I57">
            <v>10705</v>
          </cell>
          <cell r="K57">
            <v>16997</v>
          </cell>
          <cell r="M57">
            <v>11154</v>
          </cell>
          <cell r="N57">
            <v>-0.34376654703771259</v>
          </cell>
        </row>
        <row r="58">
          <cell r="B58" t="str">
            <v>Junio</v>
          </cell>
          <cell r="C58">
            <v>0</v>
          </cell>
          <cell r="I58">
            <v>13389</v>
          </cell>
          <cell r="K58">
            <v>14806</v>
          </cell>
          <cell r="M58">
            <v>14257</v>
          </cell>
          <cell r="N58">
            <v>-3.7079562339592087E-2</v>
          </cell>
        </row>
        <row r="59">
          <cell r="B59" t="str">
            <v>Julio</v>
          </cell>
          <cell r="C59">
            <v>0</v>
          </cell>
          <cell r="I59">
            <v>19485</v>
          </cell>
          <cell r="K59">
            <v>16922</v>
          </cell>
          <cell r="M59">
            <v>17109</v>
          </cell>
          <cell r="N59">
            <v>1.1050703226568981E-2</v>
          </cell>
        </row>
        <row r="60">
          <cell r="B60" t="str">
            <v>Agosto</v>
          </cell>
          <cell r="C60">
            <v>29598</v>
          </cell>
          <cell r="I60">
            <v>20000</v>
          </cell>
          <cell r="K60">
            <v>18481</v>
          </cell>
          <cell r="M60">
            <v>18944</v>
          </cell>
          <cell r="N60">
            <v>2.5052756885449945E-2</v>
          </cell>
        </row>
        <row r="61">
          <cell r="B61" t="str">
            <v>Septiembre</v>
          </cell>
          <cell r="C61">
            <v>29307</v>
          </cell>
          <cell r="I61">
            <v>17405</v>
          </cell>
          <cell r="K61">
            <v>14713</v>
          </cell>
          <cell r="M61">
            <v>15331</v>
          </cell>
          <cell r="N61">
            <v>4.2003670223611733E-2</v>
          </cell>
        </row>
        <row r="62">
          <cell r="B62" t="str">
            <v>Octubre</v>
          </cell>
          <cell r="C62">
            <v>6135</v>
          </cell>
          <cell r="I62">
            <v>17037</v>
          </cell>
          <cell r="K62">
            <v>9764</v>
          </cell>
          <cell r="M62">
            <v>9437</v>
          </cell>
          <cell r="N62">
            <v>-3.3490372798033574E-2</v>
          </cell>
        </row>
        <row r="63">
          <cell r="B63" t="str">
            <v>Noviembre</v>
          </cell>
          <cell r="C63">
            <v>1370</v>
          </cell>
          <cell r="I63">
            <v>9424</v>
          </cell>
          <cell r="K63">
            <v>7049</v>
          </cell>
          <cell r="M63">
            <v>7523</v>
          </cell>
          <cell r="N63">
            <v>6.7243580649737567E-2</v>
          </cell>
        </row>
        <row r="64">
          <cell r="B64" t="str">
            <v>Diciembre</v>
          </cell>
          <cell r="C64">
            <v>2603</v>
          </cell>
          <cell r="I64">
            <v>13222</v>
          </cell>
          <cell r="K64">
            <v>9980</v>
          </cell>
          <cell r="M64">
            <v>7328</v>
          </cell>
          <cell r="N64">
            <v>-0.2657314629258517</v>
          </cell>
        </row>
        <row r="65">
          <cell r="C65">
            <v>108562</v>
          </cell>
          <cell r="I65">
            <v>161677</v>
          </cell>
          <cell r="K65">
            <v>148740</v>
          </cell>
          <cell r="M65">
            <v>139948</v>
          </cell>
          <cell r="N65">
            <v>-5.9109856124781479E-2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1028</v>
          </cell>
          <cell r="I75">
            <v>3124</v>
          </cell>
          <cell r="K75">
            <v>2305</v>
          </cell>
          <cell r="M75">
            <v>3931</v>
          </cell>
          <cell r="N75">
            <v>0.70542299349240789</v>
          </cell>
        </row>
        <row r="76">
          <cell r="B76" t="str">
            <v>Febrero</v>
          </cell>
          <cell r="C76">
            <v>1816</v>
          </cell>
          <cell r="I76">
            <v>3553</v>
          </cell>
          <cell r="K76">
            <v>2787</v>
          </cell>
          <cell r="M76">
            <v>3667</v>
          </cell>
          <cell r="N76">
            <v>0.31575170434158584</v>
          </cell>
        </row>
        <row r="77">
          <cell r="B77" t="str">
            <v>Marzo</v>
          </cell>
          <cell r="C77">
            <v>791</v>
          </cell>
          <cell r="I77">
            <v>3066</v>
          </cell>
          <cell r="K77">
            <v>2824</v>
          </cell>
          <cell r="M77">
            <v>4283</v>
          </cell>
          <cell r="N77">
            <v>0.51664305949008504</v>
          </cell>
        </row>
        <row r="78">
          <cell r="B78" t="str">
            <v>Abril</v>
          </cell>
          <cell r="C78">
            <v>0</v>
          </cell>
          <cell r="I78">
            <v>10451</v>
          </cell>
          <cell r="K78">
            <v>3172</v>
          </cell>
          <cell r="M78">
            <v>5985</v>
          </cell>
          <cell r="N78">
            <v>0.88682219419924335</v>
          </cell>
        </row>
        <row r="79">
          <cell r="B79" t="str">
            <v>Mayo</v>
          </cell>
          <cell r="C79">
            <v>0</v>
          </cell>
          <cell r="I79">
            <v>2644</v>
          </cell>
          <cell r="K79">
            <v>4016</v>
          </cell>
          <cell r="M79">
            <v>6881</v>
          </cell>
          <cell r="N79">
            <v>0.71339641434262946</v>
          </cell>
        </row>
        <row r="80">
          <cell r="B80" t="str">
            <v>Junio</v>
          </cell>
          <cell r="C80">
            <v>0</v>
          </cell>
          <cell r="I80">
            <v>4933</v>
          </cell>
          <cell r="K80">
            <v>5206</v>
          </cell>
          <cell r="M80">
            <v>9241</v>
          </cell>
          <cell r="N80">
            <v>0.77506723011909329</v>
          </cell>
        </row>
        <row r="81">
          <cell r="B81" t="str">
            <v>Julio</v>
          </cell>
          <cell r="C81">
            <v>0</v>
          </cell>
          <cell r="I81">
            <v>7801</v>
          </cell>
          <cell r="K81">
            <v>8722</v>
          </cell>
          <cell r="M81">
            <v>9770</v>
          </cell>
          <cell r="N81">
            <v>0.12015592753955517</v>
          </cell>
        </row>
        <row r="82">
          <cell r="B82" t="str">
            <v>Agosto</v>
          </cell>
          <cell r="C82">
            <v>949</v>
          </cell>
          <cell r="I82">
            <v>6883</v>
          </cell>
          <cell r="K82">
            <v>12107</v>
          </cell>
          <cell r="M82">
            <v>10498</v>
          </cell>
          <cell r="N82">
            <v>-0.1328983232840506</v>
          </cell>
        </row>
        <row r="83">
          <cell r="B83" t="str">
            <v>Septiembre</v>
          </cell>
          <cell r="C83">
            <v>693</v>
          </cell>
          <cell r="I83">
            <v>6653</v>
          </cell>
          <cell r="K83">
            <v>7095</v>
          </cell>
          <cell r="M83">
            <v>8225</v>
          </cell>
          <cell r="N83">
            <v>0.15926708949964774</v>
          </cell>
        </row>
        <row r="84">
          <cell r="B84" t="str">
            <v>Octubre</v>
          </cell>
          <cell r="C84">
            <v>3105</v>
          </cell>
          <cell r="I84">
            <v>4073</v>
          </cell>
          <cell r="K84">
            <v>4574</v>
          </cell>
          <cell r="M84">
            <v>6256</v>
          </cell>
          <cell r="N84">
            <v>0.36773065150852635</v>
          </cell>
        </row>
        <row r="85">
          <cell r="B85" t="str">
            <v>Noviembre</v>
          </cell>
          <cell r="C85">
            <v>2855</v>
          </cell>
          <cell r="I85">
            <v>2063</v>
          </cell>
          <cell r="K85">
            <v>2770</v>
          </cell>
          <cell r="M85">
            <v>2803</v>
          </cell>
          <cell r="N85">
            <v>1.1913357400721969E-2</v>
          </cell>
        </row>
        <row r="86">
          <cell r="B86" t="str">
            <v>Diciembre</v>
          </cell>
          <cell r="C86">
            <v>5267</v>
          </cell>
          <cell r="I86">
            <v>2175</v>
          </cell>
          <cell r="K86">
            <v>3501</v>
          </cell>
          <cell r="M86">
            <v>4696</v>
          </cell>
          <cell r="N86">
            <v>0.34133104827192229</v>
          </cell>
        </row>
        <row r="87">
          <cell r="C87">
            <v>16702</v>
          </cell>
          <cell r="I87">
            <v>57419</v>
          </cell>
          <cell r="K87">
            <v>59079</v>
          </cell>
          <cell r="M87">
            <v>76236</v>
          </cell>
          <cell r="N87">
            <v>0.29040775910221917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83005</v>
          </cell>
          <cell r="I97">
            <v>85306</v>
          </cell>
          <cell r="K97">
            <v>101589</v>
          </cell>
          <cell r="M97">
            <v>101638</v>
          </cell>
          <cell r="N97">
            <v>4.8233568595024146E-4</v>
          </cell>
        </row>
        <row r="98">
          <cell r="B98" t="str">
            <v>Febrero</v>
          </cell>
          <cell r="C98">
            <v>82408</v>
          </cell>
          <cell r="I98">
            <v>97165</v>
          </cell>
          <cell r="K98">
            <v>104182</v>
          </cell>
          <cell r="M98">
            <v>103353</v>
          </cell>
          <cell r="N98">
            <v>-7.9572286959359584E-3</v>
          </cell>
        </row>
        <row r="99">
          <cell r="B99" t="str">
            <v>Marzo</v>
          </cell>
          <cell r="C99">
            <v>40454</v>
          </cell>
          <cell r="I99">
            <v>93443</v>
          </cell>
          <cell r="K99">
            <v>109207</v>
          </cell>
          <cell r="M99">
            <v>100040</v>
          </cell>
          <cell r="N99">
            <v>-8.3941505581144105E-2</v>
          </cell>
        </row>
        <row r="100">
          <cell r="B100" t="str">
            <v>Abril</v>
          </cell>
          <cell r="C100">
            <v>0</v>
          </cell>
          <cell r="I100">
            <v>100611</v>
          </cell>
          <cell r="K100">
            <v>97680</v>
          </cell>
          <cell r="M100">
            <v>110714</v>
          </cell>
          <cell r="N100">
            <v>0.13343570843570851</v>
          </cell>
        </row>
        <row r="101">
          <cell r="B101" t="str">
            <v>Mayo</v>
          </cell>
          <cell r="C101">
            <v>0</v>
          </cell>
          <cell r="I101">
            <v>97953</v>
          </cell>
          <cell r="K101">
            <v>96985</v>
          </cell>
          <cell r="M101">
            <v>97849</v>
          </cell>
          <cell r="N101">
            <v>8.9085941124915635E-3</v>
          </cell>
        </row>
        <row r="102">
          <cell r="B102" t="str">
            <v>Junio</v>
          </cell>
          <cell r="C102">
            <v>0</v>
          </cell>
          <cell r="I102">
            <v>109897</v>
          </cell>
          <cell r="K102">
            <v>104917</v>
          </cell>
          <cell r="M102">
            <v>97613</v>
          </cell>
          <cell r="N102">
            <v>-6.9616935291706761E-2</v>
          </cell>
        </row>
        <row r="103">
          <cell r="B103" t="str">
            <v>Julio</v>
          </cell>
          <cell r="C103">
            <v>0</v>
          </cell>
          <cell r="I103">
            <v>98687</v>
          </cell>
          <cell r="K103">
            <v>112867</v>
          </cell>
          <cell r="M103">
            <v>106674</v>
          </cell>
          <cell r="N103">
            <v>-5.4869891110776448E-2</v>
          </cell>
        </row>
        <row r="104">
          <cell r="B104" t="str">
            <v>Agosto</v>
          </cell>
          <cell r="C104">
            <v>20578</v>
          </cell>
          <cell r="I104">
            <v>108882</v>
          </cell>
          <cell r="K104">
            <v>119672</v>
          </cell>
          <cell r="M104">
            <v>109871</v>
          </cell>
          <cell r="N104">
            <v>-8.1898856875459614E-2</v>
          </cell>
        </row>
        <row r="105">
          <cell r="B105" t="str">
            <v>Septiembre</v>
          </cell>
          <cell r="C105">
            <v>20300</v>
          </cell>
          <cell r="I105">
            <v>101179</v>
          </cell>
          <cell r="K105">
            <v>102423</v>
          </cell>
          <cell r="M105">
            <v>83731</v>
          </cell>
          <cell r="N105">
            <v>-0.18249807172217181</v>
          </cell>
        </row>
        <row r="106">
          <cell r="B106" t="str">
            <v>Octubre</v>
          </cell>
          <cell r="C106">
            <v>11357</v>
          </cell>
          <cell r="I106">
            <v>125295</v>
          </cell>
          <cell r="K106">
            <v>111741</v>
          </cell>
          <cell r="M106">
            <v>103411</v>
          </cell>
          <cell r="N106">
            <v>-7.454739084132056E-2</v>
          </cell>
        </row>
        <row r="107">
          <cell r="B107" t="str">
            <v>Noviembre</v>
          </cell>
          <cell r="C107">
            <v>17964</v>
          </cell>
          <cell r="I107">
            <v>105355</v>
          </cell>
          <cell r="K107">
            <v>99856</v>
          </cell>
          <cell r="M107">
            <v>83862</v>
          </cell>
          <cell r="N107">
            <v>-0.16017064572985096</v>
          </cell>
        </row>
        <row r="108">
          <cell r="B108" t="str">
            <v>Diciembre</v>
          </cell>
          <cell r="C108">
            <v>33939</v>
          </cell>
          <cell r="I108">
            <v>104299</v>
          </cell>
          <cell r="K108">
            <v>84356</v>
          </cell>
          <cell r="M108">
            <v>96293</v>
          </cell>
          <cell r="N108">
            <v>0.14150742093034285</v>
          </cell>
        </row>
        <row r="109">
          <cell r="C109">
            <v>316749</v>
          </cell>
          <cell r="I109">
            <v>1228072</v>
          </cell>
          <cell r="K109">
            <v>1245475</v>
          </cell>
          <cell r="M109">
            <v>1195049</v>
          </cell>
          <cell r="N109">
            <v>-4.048736425861621E-2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42263</v>
          </cell>
          <cell r="I119">
            <v>48434</v>
          </cell>
          <cell r="K119">
            <v>58730</v>
          </cell>
          <cell r="M119">
            <v>52009</v>
          </cell>
          <cell r="N119">
            <v>-0.11443895794312953</v>
          </cell>
        </row>
        <row r="120">
          <cell r="B120" t="str">
            <v>Febrero</v>
          </cell>
          <cell r="C120">
            <v>49580</v>
          </cell>
          <cell r="I120">
            <v>58781</v>
          </cell>
          <cell r="K120">
            <v>57712</v>
          </cell>
          <cell r="M120">
            <v>54889</v>
          </cell>
          <cell r="N120">
            <v>-4.8915303576379299E-2</v>
          </cell>
        </row>
        <row r="121">
          <cell r="B121" t="str">
            <v>Marzo</v>
          </cell>
          <cell r="C121">
            <v>25966</v>
          </cell>
          <cell r="I121">
            <v>52865</v>
          </cell>
          <cell r="K121">
            <v>58698</v>
          </cell>
          <cell r="M121">
            <v>56497</v>
          </cell>
          <cell r="N121">
            <v>-3.7497018637772994E-2</v>
          </cell>
        </row>
        <row r="122">
          <cell r="B122" t="str">
            <v>Abril</v>
          </cell>
          <cell r="C122">
            <v>0</v>
          </cell>
          <cell r="I122">
            <v>61897</v>
          </cell>
          <cell r="K122">
            <v>58370</v>
          </cell>
          <cell r="M122">
            <v>62530</v>
          </cell>
          <cell r="N122">
            <v>7.1269487750556859E-2</v>
          </cell>
        </row>
        <row r="123">
          <cell r="B123" t="str">
            <v>Mayo</v>
          </cell>
          <cell r="C123">
            <v>0</v>
          </cell>
          <cell r="I123">
            <v>63430</v>
          </cell>
          <cell r="K123">
            <v>57570</v>
          </cell>
          <cell r="M123">
            <v>57301</v>
          </cell>
          <cell r="N123">
            <v>-4.6725725204099788E-3</v>
          </cell>
        </row>
        <row r="124">
          <cell r="B124" t="str">
            <v>Junio</v>
          </cell>
          <cell r="C124">
            <v>0</v>
          </cell>
          <cell r="I124">
            <v>70294</v>
          </cell>
          <cell r="K124">
            <v>70684</v>
          </cell>
          <cell r="M124">
            <v>58884</v>
          </cell>
          <cell r="N124">
            <v>-0.16694018448305137</v>
          </cell>
        </row>
        <row r="125">
          <cell r="B125" t="str">
            <v>Julio</v>
          </cell>
          <cell r="C125">
            <v>0</v>
          </cell>
          <cell r="I125">
            <v>55757</v>
          </cell>
          <cell r="K125">
            <v>75808</v>
          </cell>
          <cell r="M125">
            <v>68383</v>
          </cell>
          <cell r="N125">
            <v>-9.794480793583793E-2</v>
          </cell>
        </row>
        <row r="126">
          <cell r="B126" t="str">
            <v>Agosto</v>
          </cell>
          <cell r="C126">
            <v>5444</v>
          </cell>
          <cell r="I126">
            <v>75839</v>
          </cell>
          <cell r="K126">
            <v>82502</v>
          </cell>
          <cell r="M126">
            <v>74484</v>
          </cell>
          <cell r="N126">
            <v>-9.7185522775205424E-2</v>
          </cell>
        </row>
        <row r="127">
          <cell r="B127" t="str">
            <v>Septiembre</v>
          </cell>
          <cell r="C127">
            <v>4379</v>
          </cell>
          <cell r="I127">
            <v>72566</v>
          </cell>
          <cell r="K127">
            <v>69731</v>
          </cell>
          <cell r="M127">
            <v>55657</v>
          </cell>
          <cell r="N127">
            <v>-0.20183275731023509</v>
          </cell>
        </row>
        <row r="128">
          <cell r="B128" t="str">
            <v>Octubre</v>
          </cell>
          <cell r="C128">
            <v>5886</v>
          </cell>
          <cell r="I128">
            <v>90194</v>
          </cell>
          <cell r="K128">
            <v>68520</v>
          </cell>
          <cell r="M128">
            <v>63890</v>
          </cell>
          <cell r="N128">
            <v>-6.7571511967308817E-2</v>
          </cell>
        </row>
        <row r="129">
          <cell r="B129" t="str">
            <v>Noviembre</v>
          </cell>
          <cell r="C129">
            <v>13929</v>
          </cell>
          <cell r="I129">
            <v>62736</v>
          </cell>
          <cell r="K129">
            <v>58789</v>
          </cell>
          <cell r="M129">
            <v>45911</v>
          </cell>
          <cell r="N129">
            <v>-0.21905458504141928</v>
          </cell>
        </row>
        <row r="130">
          <cell r="B130" t="str">
            <v>Diciembre</v>
          </cell>
          <cell r="C130">
            <v>28677</v>
          </cell>
          <cell r="I130">
            <v>62797</v>
          </cell>
          <cell r="K130">
            <v>44607</v>
          </cell>
          <cell r="M130">
            <v>42625</v>
          </cell>
          <cell r="N130">
            <v>-4.4432488174501739E-2</v>
          </cell>
        </row>
        <row r="131">
          <cell r="C131">
            <v>181253</v>
          </cell>
          <cell r="I131">
            <v>775590</v>
          </cell>
          <cell r="K131">
            <v>761721</v>
          </cell>
          <cell r="M131">
            <v>693060</v>
          </cell>
          <cell r="N131">
            <v>-9.0139302973135882E-2</v>
          </cell>
        </row>
        <row r="139">
          <cell r="C139">
            <v>2020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8543</v>
          </cell>
          <cell r="I141">
            <v>4993</v>
          </cell>
          <cell r="K141">
            <v>5093</v>
          </cell>
          <cell r="M141">
            <v>7459</v>
          </cell>
          <cell r="N141">
            <v>0.46455919890045161</v>
          </cell>
        </row>
        <row r="142">
          <cell r="B142" t="str">
            <v>Febrero</v>
          </cell>
          <cell r="C142">
            <v>4050</v>
          </cell>
          <cell r="I142">
            <v>5377</v>
          </cell>
          <cell r="K142">
            <v>5005</v>
          </cell>
          <cell r="M142">
            <v>5982</v>
          </cell>
          <cell r="N142">
            <v>0.19520479520479528</v>
          </cell>
        </row>
        <row r="143">
          <cell r="B143" t="str">
            <v>Marzo</v>
          </cell>
          <cell r="C143">
            <v>2210</v>
          </cell>
          <cell r="I143">
            <v>6335</v>
          </cell>
          <cell r="K143">
            <v>7007</v>
          </cell>
          <cell r="M143">
            <v>5715</v>
          </cell>
          <cell r="N143">
            <v>-0.18438704152989871</v>
          </cell>
        </row>
        <row r="144">
          <cell r="B144" t="str">
            <v>Abril</v>
          </cell>
          <cell r="C144">
            <v>0</v>
          </cell>
          <cell r="I144">
            <v>6723</v>
          </cell>
          <cell r="K144">
            <v>4485</v>
          </cell>
          <cell r="M144">
            <v>6702</v>
          </cell>
          <cell r="N144">
            <v>0.49431438127090299</v>
          </cell>
        </row>
        <row r="145">
          <cell r="B145" t="str">
            <v>Mayo</v>
          </cell>
          <cell r="C145">
            <v>0</v>
          </cell>
          <cell r="I145">
            <v>6831</v>
          </cell>
          <cell r="K145">
            <v>4423</v>
          </cell>
          <cell r="M145">
            <v>4711</v>
          </cell>
          <cell r="N145">
            <v>6.5114175898711268E-2</v>
          </cell>
        </row>
        <row r="146">
          <cell r="B146" t="str">
            <v>Junio</v>
          </cell>
          <cell r="C146">
            <v>0</v>
          </cell>
          <cell r="I146">
            <v>4197</v>
          </cell>
          <cell r="K146">
            <v>3422</v>
          </cell>
          <cell r="M146">
            <v>5395</v>
          </cell>
          <cell r="N146">
            <v>0.5765634132086499</v>
          </cell>
        </row>
        <row r="147">
          <cell r="B147" t="str">
            <v>Julio</v>
          </cell>
          <cell r="C147">
            <v>0</v>
          </cell>
          <cell r="I147">
            <v>2579</v>
          </cell>
          <cell r="K147">
            <v>3664</v>
          </cell>
          <cell r="M147">
            <v>3645</v>
          </cell>
          <cell r="N147">
            <v>-5.1855895196506463E-3</v>
          </cell>
        </row>
        <row r="148">
          <cell r="B148" t="str">
            <v>Agosto</v>
          </cell>
          <cell r="C148">
            <v>2629</v>
          </cell>
          <cell r="I148">
            <v>2725</v>
          </cell>
          <cell r="K148">
            <v>4368</v>
          </cell>
          <cell r="M148">
            <v>3395</v>
          </cell>
          <cell r="N148">
            <v>-0.22275641025641024</v>
          </cell>
        </row>
        <row r="149">
          <cell r="B149" t="str">
            <v>Septiembre</v>
          </cell>
          <cell r="C149">
            <v>1124</v>
          </cell>
          <cell r="I149">
            <v>3736</v>
          </cell>
          <cell r="K149">
            <v>3728</v>
          </cell>
          <cell r="M149">
            <v>3957</v>
          </cell>
          <cell r="N149">
            <v>6.1427038626609365E-2</v>
          </cell>
        </row>
        <row r="150">
          <cell r="B150" t="str">
            <v>Octubre</v>
          </cell>
          <cell r="C150">
            <v>442</v>
          </cell>
          <cell r="I150">
            <v>4324</v>
          </cell>
          <cell r="K150">
            <v>5830</v>
          </cell>
          <cell r="M150">
            <v>5338</v>
          </cell>
          <cell r="N150">
            <v>-8.4391080617495673E-2</v>
          </cell>
        </row>
        <row r="151">
          <cell r="B151" t="str">
            <v>Noviembre</v>
          </cell>
          <cell r="C151">
            <v>1738</v>
          </cell>
          <cell r="I151">
            <v>5984</v>
          </cell>
          <cell r="K151">
            <v>7349</v>
          </cell>
          <cell r="M151">
            <v>6364</v>
          </cell>
          <cell r="N151">
            <v>-0.13403184106681176</v>
          </cell>
        </row>
        <row r="152">
          <cell r="B152" t="str">
            <v>Diciembre</v>
          </cell>
          <cell r="C152">
            <v>1685</v>
          </cell>
          <cell r="I152">
            <v>6500</v>
          </cell>
          <cell r="K152">
            <v>6382</v>
          </cell>
          <cell r="M152">
            <v>5797</v>
          </cell>
          <cell r="N152">
            <v>-9.1664055155123769E-2</v>
          </cell>
        </row>
        <row r="153">
          <cell r="C153">
            <v>22554</v>
          </cell>
          <cell r="I153">
            <v>60304</v>
          </cell>
          <cell r="K153">
            <v>60756</v>
          </cell>
          <cell r="M153">
            <v>64460</v>
          </cell>
          <cell r="N153">
            <v>6.096517216406605E-2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3070</v>
          </cell>
          <cell r="I163">
            <v>4073</v>
          </cell>
          <cell r="K163">
            <v>4322</v>
          </cell>
          <cell r="M163">
            <v>6767</v>
          </cell>
          <cell r="N163">
            <v>0.56571031929662197</v>
          </cell>
        </row>
        <row r="164">
          <cell r="B164" t="str">
            <v>Febrero</v>
          </cell>
          <cell r="C164">
            <v>2897</v>
          </cell>
          <cell r="I164">
            <v>9048</v>
          </cell>
          <cell r="K164">
            <v>6182</v>
          </cell>
          <cell r="M164">
            <v>8224</v>
          </cell>
          <cell r="N164">
            <v>0.3303138142995794</v>
          </cell>
        </row>
        <row r="165">
          <cell r="B165" t="str">
            <v>Marzo</v>
          </cell>
          <cell r="C165">
            <v>1443</v>
          </cell>
          <cell r="I165">
            <v>9135</v>
          </cell>
          <cell r="K165">
            <v>4939</v>
          </cell>
          <cell r="M165">
            <v>7064</v>
          </cell>
          <cell r="N165">
            <v>0.43024903826685557</v>
          </cell>
        </row>
        <row r="166">
          <cell r="B166" t="str">
            <v>Abril</v>
          </cell>
          <cell r="C166">
            <v>0</v>
          </cell>
          <cell r="I166">
            <v>9264</v>
          </cell>
          <cell r="K166">
            <v>7525</v>
          </cell>
          <cell r="M166">
            <v>11050</v>
          </cell>
          <cell r="N166">
            <v>0.46843853820598014</v>
          </cell>
        </row>
        <row r="167">
          <cell r="B167" t="str">
            <v>Mayo</v>
          </cell>
          <cell r="C167">
            <v>0</v>
          </cell>
          <cell r="I167">
            <v>6665</v>
          </cell>
          <cell r="K167">
            <v>6516</v>
          </cell>
          <cell r="M167">
            <v>12848</v>
          </cell>
          <cell r="N167">
            <v>0.97176181706568454</v>
          </cell>
        </row>
        <row r="168">
          <cell r="B168" t="str">
            <v>Junio</v>
          </cell>
          <cell r="C168">
            <v>0</v>
          </cell>
          <cell r="I168">
            <v>6352</v>
          </cell>
          <cell r="K168">
            <v>6666</v>
          </cell>
          <cell r="M168">
            <v>9715</v>
          </cell>
          <cell r="N168">
            <v>0.4573957395739574</v>
          </cell>
        </row>
        <row r="169">
          <cell r="B169" t="str">
            <v>Julio</v>
          </cell>
          <cell r="C169">
            <v>0</v>
          </cell>
          <cell r="I169">
            <v>5284</v>
          </cell>
          <cell r="K169">
            <v>6802</v>
          </cell>
          <cell r="M169">
            <v>7633</v>
          </cell>
          <cell r="N169">
            <v>0.12216995001470154</v>
          </cell>
        </row>
        <row r="170">
          <cell r="B170" t="str">
            <v>Agosto</v>
          </cell>
          <cell r="C170">
            <v>1664</v>
          </cell>
          <cell r="I170">
            <v>8768</v>
          </cell>
          <cell r="K170">
            <v>9306</v>
          </cell>
          <cell r="M170">
            <v>9120</v>
          </cell>
          <cell r="N170">
            <v>-1.9987105093488111E-2</v>
          </cell>
        </row>
        <row r="171">
          <cell r="B171" t="str">
            <v>Septiembre</v>
          </cell>
          <cell r="C171">
            <v>1599</v>
          </cell>
          <cell r="I171">
            <v>5100</v>
          </cell>
          <cell r="K171">
            <v>7942</v>
          </cell>
          <cell r="M171">
            <v>5805</v>
          </cell>
          <cell r="N171">
            <v>-0.26907579954671368</v>
          </cell>
        </row>
        <row r="172">
          <cell r="B172" t="str">
            <v>Octubre</v>
          </cell>
          <cell r="C172">
            <v>2076</v>
          </cell>
          <cell r="I172">
            <v>4406</v>
          </cell>
          <cell r="K172">
            <v>10904</v>
          </cell>
          <cell r="M172">
            <v>8865</v>
          </cell>
          <cell r="N172">
            <v>-0.18699559794570797</v>
          </cell>
        </row>
        <row r="173">
          <cell r="B173" t="str">
            <v>Noviembre</v>
          </cell>
          <cell r="C173">
            <v>274</v>
          </cell>
          <cell r="I173">
            <v>4070</v>
          </cell>
          <cell r="K173">
            <v>7615</v>
          </cell>
          <cell r="M173">
            <v>6675</v>
          </cell>
          <cell r="N173">
            <v>-0.12344057780695994</v>
          </cell>
        </row>
        <row r="174">
          <cell r="B174" t="str">
            <v>Diciembre</v>
          </cell>
          <cell r="C174">
            <v>803</v>
          </cell>
          <cell r="I174">
            <v>4128</v>
          </cell>
          <cell r="K174">
            <v>6510</v>
          </cell>
          <cell r="M174">
            <v>8720</v>
          </cell>
          <cell r="N174">
            <v>0.33947772657450082</v>
          </cell>
        </row>
        <row r="175">
          <cell r="C175">
            <v>13883</v>
          </cell>
          <cell r="I175">
            <v>76293</v>
          </cell>
          <cell r="K175">
            <v>85229</v>
          </cell>
          <cell r="M175">
            <v>102486</v>
          </cell>
          <cell r="N175">
            <v>0.20247802977859641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2047</v>
          </cell>
          <cell r="I185">
            <v>3304</v>
          </cell>
          <cell r="K185">
            <v>3117</v>
          </cell>
          <cell r="M185">
            <v>2934</v>
          </cell>
          <cell r="N185">
            <v>-5.8710298363811364E-2</v>
          </cell>
        </row>
        <row r="186">
          <cell r="B186" t="str">
            <v>Febrero</v>
          </cell>
          <cell r="C186">
            <v>2775</v>
          </cell>
          <cell r="I186">
            <v>4270</v>
          </cell>
          <cell r="K186">
            <v>3826</v>
          </cell>
          <cell r="M186">
            <v>2981</v>
          </cell>
          <cell r="N186">
            <v>-0.22085729221118666</v>
          </cell>
        </row>
        <row r="187">
          <cell r="B187" t="str">
            <v>Marzo</v>
          </cell>
          <cell r="C187">
            <v>1005</v>
          </cell>
          <cell r="I187">
            <v>3083</v>
          </cell>
          <cell r="K187">
            <v>2968</v>
          </cell>
          <cell r="M187">
            <v>4117</v>
          </cell>
          <cell r="N187">
            <v>0.3871293800539084</v>
          </cell>
        </row>
        <row r="188">
          <cell r="B188" t="str">
            <v>Abril</v>
          </cell>
          <cell r="C188">
            <v>0</v>
          </cell>
          <cell r="I188">
            <v>2209</v>
          </cell>
          <cell r="K188">
            <v>2779</v>
          </cell>
          <cell r="M188">
            <v>2919</v>
          </cell>
          <cell r="N188">
            <v>5.0377833753148638E-2</v>
          </cell>
        </row>
        <row r="189">
          <cell r="B189" t="str">
            <v>Mayo</v>
          </cell>
          <cell r="C189">
            <v>0</v>
          </cell>
          <cell r="I189">
            <v>2062</v>
          </cell>
          <cell r="K189">
            <v>1796</v>
          </cell>
          <cell r="M189">
            <v>2585</v>
          </cell>
          <cell r="N189">
            <v>0.43930957683741645</v>
          </cell>
        </row>
        <row r="190">
          <cell r="B190" t="str">
            <v>junio</v>
          </cell>
          <cell r="C190">
            <v>0</v>
          </cell>
          <cell r="I190">
            <v>1595</v>
          </cell>
          <cell r="K190">
            <v>1704</v>
          </cell>
          <cell r="M190">
            <v>1764</v>
          </cell>
          <cell r="N190">
            <v>3.5211267605633756E-2</v>
          </cell>
        </row>
        <row r="191">
          <cell r="B191" t="str">
            <v>Julio</v>
          </cell>
          <cell r="C191">
            <v>0</v>
          </cell>
          <cell r="I191">
            <v>11773</v>
          </cell>
          <cell r="K191">
            <v>2649</v>
          </cell>
          <cell r="M191">
            <v>4169</v>
          </cell>
          <cell r="N191">
            <v>0.57380143450358623</v>
          </cell>
        </row>
        <row r="192">
          <cell r="B192" t="str">
            <v>Agosto</v>
          </cell>
          <cell r="C192">
            <v>3277</v>
          </cell>
          <cell r="I192">
            <v>1969</v>
          </cell>
          <cell r="K192">
            <v>2079</v>
          </cell>
          <cell r="M192">
            <v>3007</v>
          </cell>
          <cell r="N192">
            <v>0.4463684463684463</v>
          </cell>
        </row>
        <row r="193">
          <cell r="B193" t="str">
            <v>Septiembre</v>
          </cell>
          <cell r="C193">
            <v>8307</v>
          </cell>
          <cell r="I193">
            <v>2896</v>
          </cell>
          <cell r="K193">
            <v>2306</v>
          </cell>
          <cell r="M193">
            <v>1652</v>
          </cell>
          <cell r="N193">
            <v>-0.28360797918473546</v>
          </cell>
        </row>
        <row r="194">
          <cell r="B194" t="str">
            <v>Octubre</v>
          </cell>
          <cell r="C194">
            <v>1415</v>
          </cell>
          <cell r="I194">
            <v>2228</v>
          </cell>
          <cell r="K194">
            <v>3906</v>
          </cell>
          <cell r="M194">
            <v>2726</v>
          </cell>
          <cell r="N194">
            <v>-0.30209933435739889</v>
          </cell>
        </row>
        <row r="195">
          <cell r="B195" t="str">
            <v>Noviembre</v>
          </cell>
          <cell r="C195">
            <v>419</v>
          </cell>
          <cell r="I195">
            <v>3491</v>
          </cell>
          <cell r="K195">
            <v>3622</v>
          </cell>
          <cell r="M195">
            <v>2523</v>
          </cell>
          <cell r="N195">
            <v>-0.30342352291551633</v>
          </cell>
        </row>
        <row r="196">
          <cell r="B196" t="str">
            <v>Diciembre</v>
          </cell>
          <cell r="C196">
            <v>447</v>
          </cell>
          <cell r="I196">
            <v>3386</v>
          </cell>
          <cell r="K196">
            <v>2445</v>
          </cell>
          <cell r="M196">
            <v>2427</v>
          </cell>
          <cell r="N196">
            <v>-7.3619631901840066E-3</v>
          </cell>
        </row>
        <row r="197">
          <cell r="C197">
            <v>19818</v>
          </cell>
          <cell r="I197">
            <v>42266</v>
          </cell>
          <cell r="K197">
            <v>33197</v>
          </cell>
          <cell r="M197">
            <v>33804</v>
          </cell>
          <cell r="N197">
            <v>1.8284784769708073E-2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2150</v>
          </cell>
          <cell r="I207">
            <v>2835</v>
          </cell>
          <cell r="K207">
            <v>3216</v>
          </cell>
          <cell r="M207">
            <v>3126</v>
          </cell>
          <cell r="N207">
            <v>-2.7985074626865725E-2</v>
          </cell>
        </row>
        <row r="208">
          <cell r="B208" t="str">
            <v>Febrero</v>
          </cell>
          <cell r="C208">
            <v>1375</v>
          </cell>
          <cell r="I208">
            <v>2109</v>
          </cell>
          <cell r="K208">
            <v>4610</v>
          </cell>
          <cell r="M208">
            <v>4274</v>
          </cell>
          <cell r="N208">
            <v>-7.288503253796097E-2</v>
          </cell>
        </row>
        <row r="209">
          <cell r="B209" t="str">
            <v>Marzo</v>
          </cell>
          <cell r="C209">
            <v>654</v>
          </cell>
          <cell r="I209">
            <v>4068</v>
          </cell>
          <cell r="K209">
            <v>2983</v>
          </cell>
          <cell r="M209">
            <v>3784</v>
          </cell>
          <cell r="N209">
            <v>0.26852162252765677</v>
          </cell>
        </row>
        <row r="210">
          <cell r="B210" t="str">
            <v>Abril</v>
          </cell>
          <cell r="C210">
            <v>0</v>
          </cell>
          <cell r="I210">
            <v>4140</v>
          </cell>
          <cell r="K210">
            <v>4037</v>
          </cell>
          <cell r="M210">
            <v>4857</v>
          </cell>
          <cell r="N210">
            <v>0.20312112955164729</v>
          </cell>
        </row>
        <row r="211">
          <cell r="B211" t="str">
            <v>Mayo</v>
          </cell>
          <cell r="C211">
            <v>0</v>
          </cell>
          <cell r="I211">
            <v>3512</v>
          </cell>
          <cell r="K211">
            <v>5058</v>
          </cell>
          <cell r="M211">
            <v>3016</v>
          </cell>
          <cell r="N211">
            <v>-0.40371688414393037</v>
          </cell>
        </row>
        <row r="212">
          <cell r="B212" t="str">
            <v>Junio</v>
          </cell>
          <cell r="C212">
            <v>0</v>
          </cell>
          <cell r="I212">
            <v>2054</v>
          </cell>
          <cell r="K212">
            <v>2200</v>
          </cell>
          <cell r="M212">
            <v>2339</v>
          </cell>
          <cell r="N212">
            <v>6.3181818181818228E-2</v>
          </cell>
        </row>
        <row r="213">
          <cell r="B213" t="str">
            <v>Julio</v>
          </cell>
          <cell r="C213">
            <v>0</v>
          </cell>
          <cell r="I213">
            <v>3330</v>
          </cell>
          <cell r="K213">
            <v>2447</v>
          </cell>
          <cell r="M213">
            <v>4271</v>
          </cell>
          <cell r="N213">
            <v>0.74540253371475274</v>
          </cell>
        </row>
        <row r="214">
          <cell r="B214" t="str">
            <v>Agosto</v>
          </cell>
          <cell r="C214">
            <v>3058</v>
          </cell>
          <cell r="I214">
            <v>3575</v>
          </cell>
          <cell r="K214">
            <v>2598</v>
          </cell>
          <cell r="M214">
            <v>3671</v>
          </cell>
          <cell r="N214">
            <v>0.41301000769822949</v>
          </cell>
        </row>
        <row r="215">
          <cell r="B215" t="str">
            <v>Septiembre</v>
          </cell>
          <cell r="C215">
            <v>184</v>
          </cell>
          <cell r="I215">
            <v>3026</v>
          </cell>
          <cell r="K215">
            <v>2654</v>
          </cell>
          <cell r="M215">
            <v>3742</v>
          </cell>
          <cell r="N215">
            <v>0.40994724943481531</v>
          </cell>
        </row>
        <row r="216">
          <cell r="B216" t="str">
            <v>Octubre</v>
          </cell>
          <cell r="C216">
            <v>230</v>
          </cell>
          <cell r="I216">
            <v>6655</v>
          </cell>
          <cell r="K216">
            <v>4208</v>
          </cell>
          <cell r="M216">
            <v>4076</v>
          </cell>
          <cell r="N216">
            <v>-3.1368821292775628E-2</v>
          </cell>
        </row>
        <row r="217">
          <cell r="B217" t="str">
            <v>Noviembre</v>
          </cell>
          <cell r="C217">
            <v>711</v>
          </cell>
          <cell r="I217">
            <v>3172</v>
          </cell>
          <cell r="K217">
            <v>4236</v>
          </cell>
          <cell r="M217">
            <v>2731</v>
          </cell>
          <cell r="N217">
            <v>-0.35528800755429646</v>
          </cell>
        </row>
        <row r="218">
          <cell r="B218" t="str">
            <v>Diciembre</v>
          </cell>
          <cell r="C218">
            <v>466</v>
          </cell>
          <cell r="I218">
            <v>3659</v>
          </cell>
          <cell r="K218">
            <v>3130</v>
          </cell>
          <cell r="M218">
            <v>2597</v>
          </cell>
          <cell r="N218">
            <v>-0.17028753993610224</v>
          </cell>
        </row>
        <row r="219">
          <cell r="C219">
            <v>9005</v>
          </cell>
          <cell r="I219">
            <v>42135</v>
          </cell>
          <cell r="K219">
            <v>41377</v>
          </cell>
          <cell r="M219">
            <v>42484</v>
          </cell>
          <cell r="N219">
            <v>2.6753993764651929E-2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854</v>
          </cell>
          <cell r="I229">
            <v>1171</v>
          </cell>
          <cell r="K229">
            <v>2119</v>
          </cell>
          <cell r="M229">
            <v>1241</v>
          </cell>
          <cell r="N229">
            <v>-0.41434638980651251</v>
          </cell>
        </row>
        <row r="230">
          <cell r="B230" t="str">
            <v>Febrero</v>
          </cell>
          <cell r="C230">
            <v>936</v>
          </cell>
          <cell r="I230">
            <v>1915</v>
          </cell>
          <cell r="K230">
            <v>3693</v>
          </cell>
          <cell r="M230">
            <v>1753</v>
          </cell>
          <cell r="N230">
            <v>-0.52531816950988364</v>
          </cell>
        </row>
        <row r="231">
          <cell r="B231" t="str">
            <v>Marzo</v>
          </cell>
          <cell r="C231">
            <v>487</v>
          </cell>
          <cell r="I231">
            <v>1528</v>
          </cell>
          <cell r="K231">
            <v>2780</v>
          </cell>
          <cell r="M231">
            <v>1536</v>
          </cell>
          <cell r="N231">
            <v>-0.44748201438848922</v>
          </cell>
        </row>
        <row r="232">
          <cell r="B232" t="str">
            <v>Abril</v>
          </cell>
          <cell r="C232">
            <v>0</v>
          </cell>
          <cell r="I232">
            <v>404</v>
          </cell>
          <cell r="K232">
            <v>629</v>
          </cell>
          <cell r="M232">
            <v>896</v>
          </cell>
          <cell r="N232">
            <v>0.42448330683624791</v>
          </cell>
        </row>
        <row r="233">
          <cell r="B233" t="str">
            <v>Mayo</v>
          </cell>
          <cell r="C233">
            <v>0</v>
          </cell>
          <cell r="I233">
            <v>112</v>
          </cell>
          <cell r="K233">
            <v>309</v>
          </cell>
          <cell r="M233">
            <v>182</v>
          </cell>
          <cell r="N233">
            <v>-0.4110032362459547</v>
          </cell>
        </row>
        <row r="234">
          <cell r="B234" t="str">
            <v>Junio</v>
          </cell>
          <cell r="C234">
            <v>0</v>
          </cell>
          <cell r="I234">
            <v>63</v>
          </cell>
          <cell r="K234">
            <v>224</v>
          </cell>
          <cell r="M234">
            <v>235</v>
          </cell>
          <cell r="N234">
            <v>4.9107142857142794E-2</v>
          </cell>
        </row>
        <row r="235">
          <cell r="B235" t="str">
            <v>Julio</v>
          </cell>
          <cell r="C235">
            <v>0</v>
          </cell>
          <cell r="I235">
            <v>1581</v>
          </cell>
          <cell r="K235">
            <v>207</v>
          </cell>
          <cell r="M235">
            <v>326</v>
          </cell>
          <cell r="N235">
            <v>0.57487922705314021</v>
          </cell>
        </row>
        <row r="236">
          <cell r="B236" t="str">
            <v>Agosto</v>
          </cell>
          <cell r="C236">
            <v>3</v>
          </cell>
          <cell r="I236">
            <v>124</v>
          </cell>
          <cell r="K236">
            <v>7</v>
          </cell>
          <cell r="M236">
            <v>62</v>
          </cell>
          <cell r="N236">
            <v>7.8571428571428577</v>
          </cell>
        </row>
        <row r="237">
          <cell r="B237" t="str">
            <v>Septiembre</v>
          </cell>
          <cell r="C237">
            <v>49</v>
          </cell>
          <cell r="I237">
            <v>219</v>
          </cell>
          <cell r="K237">
            <v>25</v>
          </cell>
          <cell r="M237">
            <v>79</v>
          </cell>
          <cell r="N237">
            <v>2.16</v>
          </cell>
        </row>
        <row r="238">
          <cell r="B238" t="str">
            <v>Octubre</v>
          </cell>
          <cell r="C238">
            <v>0</v>
          </cell>
          <cell r="I238">
            <v>682</v>
          </cell>
          <cell r="K238">
            <v>352</v>
          </cell>
          <cell r="M238">
            <v>534</v>
          </cell>
          <cell r="N238">
            <v>0.51704545454545459</v>
          </cell>
        </row>
        <row r="239">
          <cell r="B239" t="str">
            <v>Noviembre</v>
          </cell>
          <cell r="C239">
            <v>0</v>
          </cell>
          <cell r="I239">
            <v>1847</v>
          </cell>
          <cell r="K239">
            <v>405</v>
          </cell>
          <cell r="M239">
            <v>1391</v>
          </cell>
          <cell r="N239">
            <v>2.4345679012345678</v>
          </cell>
        </row>
        <row r="240">
          <cell r="B240" t="str">
            <v>Diciembre</v>
          </cell>
          <cell r="C240">
            <v>14</v>
          </cell>
          <cell r="I240">
            <v>2134</v>
          </cell>
          <cell r="K240">
            <v>883</v>
          </cell>
          <cell r="M240">
            <v>1054</v>
          </cell>
          <cell r="N240">
            <v>0.19365798414496038</v>
          </cell>
        </row>
        <row r="241">
          <cell r="C241">
            <v>2343</v>
          </cell>
          <cell r="I241">
            <v>11780</v>
          </cell>
          <cell r="K241">
            <v>11633</v>
          </cell>
          <cell r="M241">
            <v>9289</v>
          </cell>
          <cell r="N241">
            <v>-0.20149574486374966</v>
          </cell>
        </row>
        <row r="253">
          <cell r="C253">
            <v>2020</v>
          </cell>
          <cell r="I253">
            <v>2023</v>
          </cell>
          <cell r="K253">
            <v>2024</v>
          </cell>
          <cell r="M253">
            <v>2025</v>
          </cell>
        </row>
        <row r="254">
          <cell r="N254" t="str">
            <v>var 25/24</v>
          </cell>
        </row>
        <row r="255">
          <cell r="B255" t="str">
            <v>Enero</v>
          </cell>
          <cell r="C255">
            <v>3077</v>
          </cell>
          <cell r="I255">
            <v>1883</v>
          </cell>
          <cell r="K255">
            <v>1931</v>
          </cell>
          <cell r="M255">
            <v>1221</v>
          </cell>
          <cell r="N255">
            <v>-0.36768513723459351</v>
          </cell>
        </row>
        <row r="256">
          <cell r="B256" t="str">
            <v>Febrero</v>
          </cell>
          <cell r="C256">
            <v>3038</v>
          </cell>
          <cell r="I256">
            <v>1218</v>
          </cell>
          <cell r="K256">
            <v>2980</v>
          </cell>
          <cell r="M256">
            <v>1547</v>
          </cell>
          <cell r="N256">
            <v>-0.48087248322147647</v>
          </cell>
        </row>
        <row r="257">
          <cell r="B257" t="str">
            <v>Marzo</v>
          </cell>
          <cell r="C257">
            <v>1095</v>
          </cell>
          <cell r="I257">
            <v>882</v>
          </cell>
          <cell r="K257">
            <v>2778</v>
          </cell>
          <cell r="M257">
            <v>1386</v>
          </cell>
          <cell r="N257">
            <v>-0.50107991360691151</v>
          </cell>
        </row>
        <row r="258">
          <cell r="B258" t="str">
            <v>Abril</v>
          </cell>
          <cell r="C258">
            <v>0</v>
          </cell>
          <cell r="I258">
            <v>140</v>
          </cell>
          <cell r="K258">
            <v>613</v>
          </cell>
          <cell r="M258">
            <v>526</v>
          </cell>
          <cell r="N258">
            <v>-0.1419249592169658</v>
          </cell>
        </row>
        <row r="259">
          <cell r="B259" t="str">
            <v>Mayo</v>
          </cell>
          <cell r="C259">
            <v>0</v>
          </cell>
          <cell r="I259">
            <v>5</v>
          </cell>
          <cell r="K259">
            <v>117</v>
          </cell>
          <cell r="M259">
            <v>143</v>
          </cell>
          <cell r="N259">
            <v>0.22222222222222232</v>
          </cell>
        </row>
        <row r="260">
          <cell r="B260" t="str">
            <v>Junio</v>
          </cell>
          <cell r="C260">
            <v>0</v>
          </cell>
          <cell r="I260">
            <v>45</v>
          </cell>
          <cell r="K260">
            <v>67</v>
          </cell>
          <cell r="M260">
            <v>93</v>
          </cell>
          <cell r="N260">
            <v>0.38805970149253732</v>
          </cell>
        </row>
        <row r="261">
          <cell r="B261" t="str">
            <v>Julio</v>
          </cell>
          <cell r="C261">
            <v>0</v>
          </cell>
          <cell r="I261">
            <v>81</v>
          </cell>
          <cell r="K261">
            <v>384</v>
          </cell>
          <cell r="M261">
            <v>102</v>
          </cell>
          <cell r="N261">
            <v>-0.734375</v>
          </cell>
        </row>
        <row r="262">
          <cell r="B262" t="str">
            <v>Agosto</v>
          </cell>
          <cell r="C262">
            <v>0</v>
          </cell>
          <cell r="I262">
            <v>106</v>
          </cell>
          <cell r="K262">
            <v>22</v>
          </cell>
          <cell r="M262">
            <v>4</v>
          </cell>
          <cell r="N262">
            <v>-0.81818181818181812</v>
          </cell>
        </row>
        <row r="263">
          <cell r="B263" t="str">
            <v>Septiembre</v>
          </cell>
          <cell r="C263">
            <v>32</v>
          </cell>
          <cell r="I263">
            <v>111</v>
          </cell>
          <cell r="K263">
            <v>22</v>
          </cell>
          <cell r="M263">
            <v>80</v>
          </cell>
          <cell r="N263">
            <v>2.6363636363636362</v>
          </cell>
        </row>
        <row r="264">
          <cell r="B264" t="str">
            <v>Octubre</v>
          </cell>
          <cell r="C264">
            <v>12</v>
          </cell>
          <cell r="I264">
            <v>251</v>
          </cell>
          <cell r="K264">
            <v>185</v>
          </cell>
          <cell r="M264">
            <v>270</v>
          </cell>
          <cell r="N264">
            <v>0.45945945945945943</v>
          </cell>
        </row>
        <row r="265">
          <cell r="B265" t="str">
            <v>Noviembre</v>
          </cell>
          <cell r="C265">
            <v>0</v>
          </cell>
          <cell r="I265">
            <v>1434</v>
          </cell>
          <cell r="K265">
            <v>662</v>
          </cell>
          <cell r="M265">
            <v>385</v>
          </cell>
          <cell r="N265">
            <v>-0.41842900302114805</v>
          </cell>
        </row>
        <row r="266">
          <cell r="B266" t="str">
            <v>Diciembre</v>
          </cell>
          <cell r="C266">
            <v>32</v>
          </cell>
          <cell r="I266">
            <v>1500</v>
          </cell>
          <cell r="K266">
            <v>1223</v>
          </cell>
          <cell r="M266">
            <v>960</v>
          </cell>
          <cell r="N266">
            <v>-0.21504497138184786</v>
          </cell>
        </row>
        <row r="267">
          <cell r="C267">
            <v>7286</v>
          </cell>
          <cell r="I267">
            <v>7656</v>
          </cell>
          <cell r="K267">
            <v>10984</v>
          </cell>
          <cell r="M267">
            <v>6717</v>
          </cell>
          <cell r="N267">
            <v>-0.38847414420975968</v>
          </cell>
        </row>
      </sheetData>
      <sheetData sheetId="27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103867</v>
          </cell>
          <cell r="I9">
            <v>98876</v>
          </cell>
          <cell r="K9">
            <v>114993</v>
          </cell>
          <cell r="M9">
            <v>115159</v>
          </cell>
          <cell r="N9">
            <v>1.443566130112206E-3</v>
          </cell>
        </row>
        <row r="10">
          <cell r="A10" t="str">
            <v>feb</v>
          </cell>
          <cell r="B10" t="str">
            <v>Febrero</v>
          </cell>
          <cell r="C10">
            <v>99005</v>
          </cell>
          <cell r="I10">
            <v>108040</v>
          </cell>
          <cell r="K10">
            <v>113195</v>
          </cell>
          <cell r="M10">
            <v>115422</v>
          </cell>
          <cell r="N10">
            <v>1.9674013869870555E-2</v>
          </cell>
        </row>
        <row r="11">
          <cell r="A11" t="str">
            <v>mar</v>
          </cell>
          <cell r="B11" t="str">
            <v>Marzo</v>
          </cell>
          <cell r="C11">
            <v>45771</v>
          </cell>
          <cell r="I11">
            <v>108534</v>
          </cell>
          <cell r="K11">
            <v>122553</v>
          </cell>
          <cell r="M11">
            <v>112742</v>
          </cell>
          <cell r="N11">
            <v>-8.0055159808409382E-2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122279</v>
          </cell>
          <cell r="K12">
            <v>113033</v>
          </cell>
          <cell r="M12">
            <v>129153</v>
          </cell>
          <cell r="N12">
            <v>0.1426132191483902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111302</v>
          </cell>
          <cell r="K13">
            <v>117998</v>
          </cell>
          <cell r="M13">
            <v>115884</v>
          </cell>
          <cell r="N13">
            <v>-1.7915557890811673E-2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128219</v>
          </cell>
          <cell r="K14">
            <v>124929</v>
          </cell>
          <cell r="M14">
            <v>121111</v>
          </cell>
          <cell r="N14">
            <v>-3.0561358851827869E-2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125973</v>
          </cell>
          <cell r="K15">
            <v>138511</v>
          </cell>
          <cell r="M15">
            <v>133553</v>
          </cell>
          <cell r="N15">
            <v>-3.5794991011544264E-2</v>
          </cell>
        </row>
        <row r="16">
          <cell r="A16" t="str">
            <v>ago</v>
          </cell>
          <cell r="B16" t="str">
            <v>Agosto</v>
          </cell>
          <cell r="C16">
            <v>51125</v>
          </cell>
          <cell r="I16">
            <v>135765</v>
          </cell>
          <cell r="K16">
            <v>150260</v>
          </cell>
          <cell r="M16">
            <v>139313</v>
          </cell>
          <cell r="N16">
            <v>-7.2853720218288287E-2</v>
          </cell>
        </row>
        <row r="17">
          <cell r="A17" t="str">
            <v>sep</v>
          </cell>
          <cell r="B17" t="str">
            <v>Septiembre</v>
          </cell>
          <cell r="C17">
            <v>50300</v>
          </cell>
          <cell r="I17">
            <v>125237</v>
          </cell>
          <cell r="K17">
            <v>124231</v>
          </cell>
          <cell r="M17">
            <v>107287</v>
          </cell>
          <cell r="N17">
            <v>-0.13639107791131033</v>
          </cell>
        </row>
        <row r="18">
          <cell r="A18" t="str">
            <v>oct</v>
          </cell>
          <cell r="B18" t="str">
            <v>Octubre</v>
          </cell>
          <cell r="C18">
            <v>20597</v>
          </cell>
          <cell r="I18">
            <v>146405</v>
          </cell>
          <cell r="K18">
            <v>126079</v>
          </cell>
          <cell r="M18">
            <v>119104</v>
          </cell>
          <cell r="N18">
            <v>-5.5322456555017108E-2</v>
          </cell>
        </row>
        <row r="19">
          <cell r="A19" t="str">
            <v>nov</v>
          </cell>
          <cell r="B19" t="str">
            <v>Noviembre</v>
          </cell>
          <cell r="C19">
            <v>22189</v>
          </cell>
          <cell r="I19">
            <v>116842</v>
          </cell>
          <cell r="K19">
            <v>109675</v>
          </cell>
          <cell r="M19">
            <v>94188</v>
          </cell>
          <cell r="N19">
            <v>-0.14120811488488716</v>
          </cell>
        </row>
        <row r="20">
          <cell r="A20" t="str">
            <v>dic</v>
          </cell>
          <cell r="B20" t="str">
            <v>Diciembre</v>
          </cell>
          <cell r="C20">
            <v>41809</v>
          </cell>
          <cell r="I20">
            <v>119696</v>
          </cell>
          <cell r="K20">
            <v>97837</v>
          </cell>
          <cell r="M20">
            <v>108317</v>
          </cell>
          <cell r="N20">
            <v>0.10711693939920486</v>
          </cell>
        </row>
        <row r="21">
          <cell r="C21">
            <v>442013</v>
          </cell>
          <cell r="I21">
            <v>1447168</v>
          </cell>
          <cell r="K21">
            <v>1453294</v>
          </cell>
          <cell r="M21">
            <v>1411233</v>
          </cell>
          <cell r="N21">
            <v>-2.8941838334156755E-2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60333</v>
          </cell>
          <cell r="I31">
            <v>81033</v>
          </cell>
          <cell r="K31">
            <v>94186</v>
          </cell>
          <cell r="M31">
            <v>93832</v>
          </cell>
          <cell r="N31">
            <v>-3.7585203745779117E-3</v>
          </cell>
        </row>
        <row r="32">
          <cell r="B32" t="str">
            <v>Febrero</v>
          </cell>
          <cell r="C32">
            <v>58894</v>
          </cell>
          <cell r="I32">
            <v>91933</v>
          </cell>
          <cell r="K32">
            <v>93044</v>
          </cell>
          <cell r="M32">
            <v>96064</v>
          </cell>
          <cell r="N32">
            <v>3.2457761919091999E-2</v>
          </cell>
        </row>
        <row r="33">
          <cell r="B33" t="str">
            <v>Marzo</v>
          </cell>
          <cell r="C33">
            <v>26023</v>
          </cell>
          <cell r="I33">
            <v>91721</v>
          </cell>
          <cell r="K33">
            <v>101928</v>
          </cell>
          <cell r="M33">
            <v>91772</v>
          </cell>
          <cell r="N33">
            <v>-9.9638960835099266E-2</v>
          </cell>
        </row>
        <row r="34">
          <cell r="B34" t="str">
            <v>Abril</v>
          </cell>
          <cell r="C34">
            <v>0</v>
          </cell>
          <cell r="I34">
            <v>105403</v>
          </cell>
          <cell r="K34">
            <v>90674</v>
          </cell>
          <cell r="M34">
            <v>103393</v>
          </cell>
          <cell r="N34">
            <v>0.1402717427266913</v>
          </cell>
        </row>
        <row r="35">
          <cell r="B35" t="str">
            <v>Mayo</v>
          </cell>
          <cell r="C35">
            <v>0</v>
          </cell>
          <cell r="I35">
            <v>95608</v>
          </cell>
          <cell r="K35">
            <v>97635</v>
          </cell>
          <cell r="M35">
            <v>92523</v>
          </cell>
          <cell r="N35">
            <v>-5.2358273160239666E-2</v>
          </cell>
        </row>
        <row r="36">
          <cell r="B36" t="str">
            <v>Junio</v>
          </cell>
          <cell r="C36">
            <v>0</v>
          </cell>
          <cell r="I36">
            <v>111389</v>
          </cell>
          <cell r="K36">
            <v>106420</v>
          </cell>
          <cell r="M36">
            <v>97898</v>
          </cell>
          <cell r="N36">
            <v>-8.0078932531479019E-2</v>
          </cell>
        </row>
        <row r="37">
          <cell r="B37" t="str">
            <v>Julio</v>
          </cell>
          <cell r="C37">
            <v>0</v>
          </cell>
          <cell r="I37">
            <v>104344</v>
          </cell>
          <cell r="K37">
            <v>112902</v>
          </cell>
          <cell r="M37">
            <v>106513</v>
          </cell>
          <cell r="N37">
            <v>-5.6588900108058282E-2</v>
          </cell>
        </row>
        <row r="38">
          <cell r="B38" t="str">
            <v>Agosto</v>
          </cell>
          <cell r="C38">
            <v>49605</v>
          </cell>
          <cell r="I38">
            <v>111788</v>
          </cell>
          <cell r="K38">
            <v>123329</v>
          </cell>
          <cell r="M38">
            <v>110602</v>
          </cell>
          <cell r="N38">
            <v>-0.10319551768035096</v>
          </cell>
        </row>
        <row r="39">
          <cell r="B39" t="str">
            <v>Septiembre</v>
          </cell>
          <cell r="C39">
            <v>50276</v>
          </cell>
          <cell r="I39">
            <v>106633</v>
          </cell>
          <cell r="K39">
            <v>103394</v>
          </cell>
          <cell r="M39">
            <v>85635</v>
          </cell>
          <cell r="N39">
            <v>-0.17176045031626597</v>
          </cell>
        </row>
        <row r="40">
          <cell r="B40" t="str">
            <v>Octubre</v>
          </cell>
          <cell r="C40">
            <v>20597</v>
          </cell>
          <cell r="I40">
            <v>127971</v>
          </cell>
          <cell r="K40">
            <v>101754</v>
          </cell>
          <cell r="M40">
            <v>95282</v>
          </cell>
          <cell r="N40">
            <v>-6.3604379189024507E-2</v>
          </cell>
        </row>
        <row r="41">
          <cell r="B41" t="str">
            <v>Noviembre</v>
          </cell>
          <cell r="C41">
            <v>22105</v>
          </cell>
          <cell r="I41">
            <v>99767</v>
          </cell>
          <cell r="K41">
            <v>88737</v>
          </cell>
          <cell r="M41">
            <v>73967</v>
          </cell>
          <cell r="N41">
            <v>-0.16644691616800211</v>
          </cell>
        </row>
        <row r="42">
          <cell r="B42" t="str">
            <v>Diciembre</v>
          </cell>
          <cell r="C42">
            <v>41689</v>
          </cell>
          <cell r="I42">
            <v>98445</v>
          </cell>
          <cell r="K42">
            <v>74638</v>
          </cell>
          <cell r="M42">
            <v>87416</v>
          </cell>
          <cell r="N42">
            <v>0.17119965701117401</v>
          </cell>
        </row>
        <row r="43">
          <cell r="C43">
            <v>336567</v>
          </cell>
          <cell r="I43">
            <v>1226035</v>
          </cell>
          <cell r="K43">
            <v>1188641</v>
          </cell>
          <cell r="M43">
            <v>1134897</v>
          </cell>
          <cell r="N43">
            <v>-4.5214661112985333E-2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60333</v>
          </cell>
          <cell r="I53">
            <v>0</v>
          </cell>
          <cell r="K53">
            <v>0</v>
          </cell>
          <cell r="M53">
            <v>0</v>
          </cell>
          <cell r="N53" t="str">
            <v>-</v>
          </cell>
        </row>
        <row r="54">
          <cell r="B54" t="str">
            <v>Febrero</v>
          </cell>
          <cell r="C54">
            <v>58894</v>
          </cell>
          <cell r="I54">
            <v>0</v>
          </cell>
          <cell r="K54">
            <v>0</v>
          </cell>
          <cell r="M54">
            <v>0</v>
          </cell>
          <cell r="N54" t="str">
            <v>-</v>
          </cell>
        </row>
        <row r="55">
          <cell r="B55" t="str">
            <v>Marzo</v>
          </cell>
          <cell r="C55">
            <v>26023</v>
          </cell>
          <cell r="I55">
            <v>0</v>
          </cell>
          <cell r="K55">
            <v>0</v>
          </cell>
          <cell r="M55">
            <v>0</v>
          </cell>
          <cell r="N55" t="str">
            <v>-</v>
          </cell>
        </row>
        <row r="56">
          <cell r="B56" t="str">
            <v>Abril</v>
          </cell>
          <cell r="C56">
            <v>0</v>
          </cell>
          <cell r="I56">
            <v>0</v>
          </cell>
          <cell r="K56">
            <v>0</v>
          </cell>
          <cell r="M56">
            <v>0</v>
          </cell>
          <cell r="N56" t="str">
            <v>-</v>
          </cell>
        </row>
        <row r="57">
          <cell r="B57" t="str">
            <v>Mayo</v>
          </cell>
          <cell r="C57">
            <v>0</v>
          </cell>
          <cell r="I57">
            <v>0</v>
          </cell>
          <cell r="K57">
            <v>0</v>
          </cell>
          <cell r="M57">
            <v>0</v>
          </cell>
          <cell r="N57" t="str">
            <v>-</v>
          </cell>
        </row>
        <row r="58">
          <cell r="B58" t="str">
            <v>Junio</v>
          </cell>
          <cell r="C58">
            <v>0</v>
          </cell>
          <cell r="I58">
            <v>0</v>
          </cell>
          <cell r="K58">
            <v>0</v>
          </cell>
          <cell r="M58">
            <v>0</v>
          </cell>
          <cell r="N58" t="str">
            <v>-</v>
          </cell>
        </row>
        <row r="59">
          <cell r="B59" t="str">
            <v>Julio</v>
          </cell>
          <cell r="C59">
            <v>0</v>
          </cell>
          <cell r="I59">
            <v>0</v>
          </cell>
          <cell r="K59">
            <v>0</v>
          </cell>
          <cell r="M59">
            <v>0</v>
          </cell>
          <cell r="N59" t="str">
            <v>-</v>
          </cell>
        </row>
        <row r="60">
          <cell r="B60" t="str">
            <v>Agosto</v>
          </cell>
          <cell r="C60">
            <v>0</v>
          </cell>
          <cell r="I60">
            <v>0</v>
          </cell>
          <cell r="K60">
            <v>0</v>
          </cell>
          <cell r="M60">
            <v>0</v>
          </cell>
          <cell r="N60" t="str">
            <v>-</v>
          </cell>
        </row>
        <row r="61">
          <cell r="B61" t="str">
            <v>Septiembre</v>
          </cell>
          <cell r="C61">
            <v>0</v>
          </cell>
          <cell r="I61">
            <v>0</v>
          </cell>
          <cell r="K61">
            <v>0</v>
          </cell>
          <cell r="M61">
            <v>0</v>
          </cell>
          <cell r="N61" t="str">
            <v>-</v>
          </cell>
        </row>
        <row r="62">
          <cell r="B62" t="str">
            <v>Octubre</v>
          </cell>
          <cell r="C62">
            <v>0</v>
          </cell>
          <cell r="I62">
            <v>0</v>
          </cell>
          <cell r="K62">
            <v>0</v>
          </cell>
          <cell r="M62">
            <v>0</v>
          </cell>
          <cell r="N62" t="str">
            <v>-</v>
          </cell>
        </row>
        <row r="63">
          <cell r="B63" t="str">
            <v>Noviembre</v>
          </cell>
          <cell r="C63">
            <v>0</v>
          </cell>
          <cell r="I63">
            <v>0</v>
          </cell>
          <cell r="K63">
            <v>0</v>
          </cell>
          <cell r="M63">
            <v>0</v>
          </cell>
          <cell r="N63" t="str">
            <v>-</v>
          </cell>
        </row>
        <row r="64">
          <cell r="B64" t="str">
            <v>Diciembre</v>
          </cell>
          <cell r="C64">
            <v>0</v>
          </cell>
          <cell r="I64">
            <v>0</v>
          </cell>
          <cell r="K64">
            <v>0</v>
          </cell>
          <cell r="M64">
            <v>0</v>
          </cell>
          <cell r="N64" t="str">
            <v>-</v>
          </cell>
        </row>
        <row r="65">
          <cell r="C65">
            <v>0</v>
          </cell>
          <cell r="I65">
            <v>0</v>
          </cell>
          <cell r="K65">
            <v>0</v>
          </cell>
          <cell r="M65">
            <v>0</v>
          </cell>
          <cell r="N65" t="str">
            <v>-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0</v>
          </cell>
          <cell r="I75">
            <v>0</v>
          </cell>
          <cell r="K75">
            <v>0</v>
          </cell>
          <cell r="M75">
            <v>0</v>
          </cell>
          <cell r="N75" t="str">
            <v>-</v>
          </cell>
        </row>
        <row r="76">
          <cell r="B76" t="str">
            <v>Febrero</v>
          </cell>
          <cell r="C76">
            <v>0</v>
          </cell>
          <cell r="I76">
            <v>0</v>
          </cell>
          <cell r="K76">
            <v>0</v>
          </cell>
          <cell r="M76">
            <v>0</v>
          </cell>
          <cell r="N76" t="str">
            <v>-</v>
          </cell>
        </row>
        <row r="77">
          <cell r="B77" t="str">
            <v>Marzo</v>
          </cell>
          <cell r="C77">
            <v>0</v>
          </cell>
          <cell r="I77">
            <v>0</v>
          </cell>
          <cell r="K77">
            <v>0</v>
          </cell>
          <cell r="M77">
            <v>0</v>
          </cell>
          <cell r="N77" t="str">
            <v>-</v>
          </cell>
        </row>
        <row r="78">
          <cell r="B78" t="str">
            <v>Abril</v>
          </cell>
          <cell r="C78">
            <v>0</v>
          </cell>
          <cell r="I78">
            <v>0</v>
          </cell>
          <cell r="K78">
            <v>0</v>
          </cell>
          <cell r="M78">
            <v>0</v>
          </cell>
          <cell r="N78" t="str">
            <v>-</v>
          </cell>
        </row>
        <row r="79">
          <cell r="B79" t="str">
            <v>Mayo</v>
          </cell>
          <cell r="C79">
            <v>0</v>
          </cell>
          <cell r="I79">
            <v>0</v>
          </cell>
          <cell r="K79">
            <v>0</v>
          </cell>
          <cell r="M79">
            <v>0</v>
          </cell>
          <cell r="N79" t="str">
            <v>-</v>
          </cell>
        </row>
        <row r="80">
          <cell r="B80" t="str">
            <v>Junio</v>
          </cell>
          <cell r="C80">
            <v>0</v>
          </cell>
          <cell r="I80">
            <v>0</v>
          </cell>
          <cell r="K80">
            <v>0</v>
          </cell>
          <cell r="M80">
            <v>0</v>
          </cell>
          <cell r="N80" t="str">
            <v>-</v>
          </cell>
        </row>
        <row r="81">
          <cell r="B81" t="str">
            <v>Julio</v>
          </cell>
          <cell r="C81">
            <v>0</v>
          </cell>
          <cell r="I81">
            <v>0</v>
          </cell>
          <cell r="K81">
            <v>0</v>
          </cell>
          <cell r="M81">
            <v>0</v>
          </cell>
          <cell r="N81" t="str">
            <v>-</v>
          </cell>
        </row>
        <row r="82">
          <cell r="B82" t="str">
            <v>Agosto</v>
          </cell>
          <cell r="C82">
            <v>0</v>
          </cell>
          <cell r="I82">
            <v>0</v>
          </cell>
          <cell r="K82">
            <v>0</v>
          </cell>
          <cell r="M82">
            <v>0</v>
          </cell>
          <cell r="N82" t="str">
            <v>-</v>
          </cell>
        </row>
        <row r="83">
          <cell r="B83" t="str">
            <v>Septiembre</v>
          </cell>
          <cell r="C83">
            <v>0</v>
          </cell>
          <cell r="I83">
            <v>0</v>
          </cell>
          <cell r="K83">
            <v>0</v>
          </cell>
          <cell r="M83">
            <v>0</v>
          </cell>
          <cell r="N83" t="str">
            <v>-</v>
          </cell>
        </row>
        <row r="84">
          <cell r="B84" t="str">
            <v>Octubre</v>
          </cell>
          <cell r="C84">
            <v>0</v>
          </cell>
          <cell r="I84">
            <v>0</v>
          </cell>
          <cell r="K84">
            <v>0</v>
          </cell>
          <cell r="M84">
            <v>0</v>
          </cell>
          <cell r="N84" t="str">
            <v>-</v>
          </cell>
        </row>
        <row r="85">
          <cell r="B85" t="str">
            <v>Noviembre</v>
          </cell>
          <cell r="C85">
            <v>0</v>
          </cell>
          <cell r="I85">
            <v>0</v>
          </cell>
          <cell r="K85">
            <v>0</v>
          </cell>
          <cell r="M85">
            <v>0</v>
          </cell>
          <cell r="N85" t="str">
            <v>-</v>
          </cell>
        </row>
        <row r="86">
          <cell r="B86" t="str">
            <v>Diciembre</v>
          </cell>
          <cell r="C86">
            <v>0</v>
          </cell>
          <cell r="I86">
            <v>0</v>
          </cell>
          <cell r="K86">
            <v>0</v>
          </cell>
          <cell r="M86">
            <v>0</v>
          </cell>
          <cell r="N86" t="str">
            <v>-</v>
          </cell>
        </row>
        <row r="87">
          <cell r="C87">
            <v>0</v>
          </cell>
          <cell r="I87">
            <v>0</v>
          </cell>
          <cell r="K87">
            <v>0</v>
          </cell>
          <cell r="M87">
            <v>0</v>
          </cell>
          <cell r="N87" t="str">
            <v>-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43534</v>
          </cell>
          <cell r="I97">
            <v>17843</v>
          </cell>
          <cell r="K97">
            <v>20807</v>
          </cell>
          <cell r="M97">
            <v>21327</v>
          </cell>
          <cell r="N97">
            <v>2.4991589368962286E-2</v>
          </cell>
        </row>
        <row r="98">
          <cell r="B98" t="str">
            <v>Febrero</v>
          </cell>
          <cell r="C98">
            <v>40111</v>
          </cell>
          <cell r="I98">
            <v>16107</v>
          </cell>
          <cell r="K98">
            <v>20151</v>
          </cell>
          <cell r="M98">
            <v>19358</v>
          </cell>
          <cell r="N98">
            <v>-3.935288571286788E-2</v>
          </cell>
        </row>
        <row r="99">
          <cell r="B99" t="str">
            <v>Marzo</v>
          </cell>
          <cell r="C99">
            <v>19748</v>
          </cell>
          <cell r="I99">
            <v>16813</v>
          </cell>
          <cell r="K99">
            <v>20625</v>
          </cell>
          <cell r="M99">
            <v>20970</v>
          </cell>
          <cell r="N99">
            <v>1.6727272727272702E-2</v>
          </cell>
        </row>
        <row r="100">
          <cell r="B100" t="str">
            <v>Abril</v>
          </cell>
          <cell r="C100">
            <v>0</v>
          </cell>
          <cell r="I100">
            <v>16876</v>
          </cell>
          <cell r="K100">
            <v>22359</v>
          </cell>
          <cell r="M100">
            <v>25760</v>
          </cell>
          <cell r="N100">
            <v>0.15210877051746508</v>
          </cell>
        </row>
        <row r="101">
          <cell r="B101" t="str">
            <v>Mayo</v>
          </cell>
          <cell r="C101">
            <v>0</v>
          </cell>
          <cell r="I101">
            <v>15694</v>
          </cell>
          <cell r="K101">
            <v>20363</v>
          </cell>
          <cell r="M101">
            <v>23361</v>
          </cell>
          <cell r="N101">
            <v>0.14722781515493777</v>
          </cell>
        </row>
        <row r="102">
          <cell r="B102" t="str">
            <v>Junio</v>
          </cell>
          <cell r="C102">
            <v>0</v>
          </cell>
          <cell r="I102">
            <v>16830</v>
          </cell>
          <cell r="K102">
            <v>18509</v>
          </cell>
          <cell r="M102">
            <v>23213</v>
          </cell>
          <cell r="N102">
            <v>0.25414663136852345</v>
          </cell>
        </row>
        <row r="103">
          <cell r="B103" t="str">
            <v>Julio</v>
          </cell>
          <cell r="C103">
            <v>0</v>
          </cell>
          <cell r="I103">
            <v>21629</v>
          </cell>
          <cell r="K103">
            <v>25609</v>
          </cell>
          <cell r="M103">
            <v>27040</v>
          </cell>
          <cell r="N103">
            <v>5.5878792611972372E-2</v>
          </cell>
        </row>
        <row r="104">
          <cell r="B104" t="str">
            <v>Agosto</v>
          </cell>
          <cell r="C104">
            <v>1520</v>
          </cell>
          <cell r="I104">
            <v>23977</v>
          </cell>
          <cell r="K104">
            <v>26931</v>
          </cell>
          <cell r="M104">
            <v>28711</v>
          </cell>
          <cell r="N104">
            <v>6.6094834948572379E-2</v>
          </cell>
        </row>
        <row r="105">
          <cell r="B105" t="str">
            <v>Septiembre</v>
          </cell>
          <cell r="C105">
            <v>24</v>
          </cell>
          <cell r="I105">
            <v>18604</v>
          </cell>
          <cell r="K105">
            <v>20837</v>
          </cell>
          <cell r="M105">
            <v>21652</v>
          </cell>
          <cell r="N105">
            <v>3.9113116091567868E-2</v>
          </cell>
        </row>
        <row r="106">
          <cell r="B106" t="str">
            <v>Octubre</v>
          </cell>
          <cell r="C106">
            <v>0</v>
          </cell>
          <cell r="I106">
            <v>18434</v>
          </cell>
          <cell r="K106">
            <v>24325</v>
          </cell>
          <cell r="M106">
            <v>23822</v>
          </cell>
          <cell r="N106">
            <v>-2.0678314491264116E-2</v>
          </cell>
        </row>
        <row r="107">
          <cell r="B107" t="str">
            <v>Noviembre</v>
          </cell>
          <cell r="C107">
            <v>84</v>
          </cell>
          <cell r="I107">
            <v>17075</v>
          </cell>
          <cell r="K107">
            <v>20938</v>
          </cell>
          <cell r="M107">
            <v>20221</v>
          </cell>
          <cell r="N107">
            <v>-3.424395835323335E-2</v>
          </cell>
        </row>
        <row r="108">
          <cell r="B108" t="str">
            <v>Diciembre</v>
          </cell>
          <cell r="C108">
            <v>120</v>
          </cell>
          <cell r="I108">
            <v>21251</v>
          </cell>
          <cell r="K108">
            <v>23199</v>
          </cell>
          <cell r="M108">
            <v>20901</v>
          </cell>
          <cell r="N108">
            <v>-9.9055993792835917E-2</v>
          </cell>
        </row>
        <row r="109">
          <cell r="C109">
            <v>105446</v>
          </cell>
          <cell r="I109">
            <v>221133</v>
          </cell>
          <cell r="K109">
            <v>264653</v>
          </cell>
          <cell r="M109">
            <v>276336</v>
          </cell>
          <cell r="N109">
            <v>4.4144596887244703E-2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BDD rentabilidad y plazas"/>
      <sheetName val="BBDD viajeros-pernocta"/>
      <sheetName val="Actualizaciones"/>
      <sheetName val="Menú principal"/>
      <sheetName val="Resumen indicadores (aloj)"/>
      <sheetName val="Resumen indicadores municipios "/>
      <sheetName val="Plazas alojativas islas"/>
      <sheetName val="Establecimient alojativos islas"/>
      <sheetName val="Establ alojativos islas tipolog"/>
      <sheetName val="Oferta alojativa"/>
      <sheetName val="Plazas aloj islas cat y tipolog"/>
      <sheetName val="Establecim aloj islas cat y tip"/>
      <sheetName val="oferta alojativa Tenerife"/>
      <sheetName val="Evolución plazas Canarias"/>
      <sheetName val="Evolución plazas municipio"/>
      <sheetName val="Evolución establec municipio"/>
      <sheetName val="Evolución plazas Gran Canaria"/>
      <sheetName val="Evolución plazas Lanzarote"/>
      <sheetName val="Evolución plazas Fuerteventura"/>
      <sheetName val="Evolución plazas LP-LG-EH"/>
      <sheetName val="cuota plazas isla sobre Canaria"/>
      <sheetName val="cuota plazas isla Canar hot apt"/>
      <sheetName val="Estructura alojariva islas"/>
      <sheetName val="Resumen indicadores"/>
      <sheetName val="viajeros entrados"/>
      <sheetName val="Viajeros entr evol mensu TF"/>
      <sheetName val="Viajeros entr evol mensu Canari"/>
      <sheetName val="Viajeros entr evol mensu TF15-2"/>
      <sheetName val="Viajeros entr evol mensu TF cat"/>
      <sheetName val="Viajeros entr evol anual TF cat"/>
      <sheetName val="Viajeros entr ti-cat ultimo mes"/>
      <sheetName val="Viajeros aloj tipo ultimo mes"/>
      <sheetName val="Viajeros aloj ti-cat ultimo mes"/>
      <sheetName val="viaj ent lug resid hot-apt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ent lug resid hot-apt acum"/>
      <sheetName val="viaj alojados lugar residencia"/>
      <sheetName val="viaj aloja lugar residen acum"/>
      <sheetName val="Pernoctaciones"/>
      <sheetName val="Pernoctaciones evol mensu TF"/>
      <sheetName val="Pernoctaciones tipología"/>
      <sheetName val="Pernoctaciones tipología catego"/>
      <sheetName val="Pernoctaciones lugar resid mes"/>
      <sheetName val="Pernoctaciones lugar resid acum"/>
      <sheetName val="Estancia media último mes"/>
      <sheetName val="Estancia media último mes (2)"/>
      <sheetName val="Estancia media último mes ( (3)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Tasa de ocupación ultimo me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  <sheetName val="ADR RevPAR ingresos categoría"/>
      <sheetName val="ENT-evo viaj isla"/>
      <sheetName val="ENT-evo viaj isla tipologia"/>
      <sheetName val="ENT- turistas isla tipolo cat"/>
      <sheetName val="ENT- turistas isla lugar reside"/>
      <sheetName val="ENT- turistas isla cuota mercad"/>
      <sheetName val="ENT- cuota mercado isla- Canari"/>
      <sheetName val="ENT-evo turs lug res x isla"/>
      <sheetName val="ENT-cuot viaje isla sobre cana"/>
      <sheetName val="ENT-cuot h-a lug res x isla"/>
      <sheetName val="ENT-cat hotel isla pais"/>
      <sheetName val="ENT-cat hotel pais comp islas"/>
      <sheetName val="ENT-cat apartamento isla pais"/>
      <sheetName val="ENT-cat apart pais comp islas"/>
      <sheetName val="AL-evo viaj isla tipolog"/>
      <sheetName val="AL-evo viajeros isla tipolo cat"/>
      <sheetName val="AL-evo viajeros isla lugar res"/>
      <sheetName val="AL-evo turs lug res x isla"/>
      <sheetName val="AL-cuot viaje isla sobre"/>
      <sheetName val="AL-cuot h-a lug res x isla"/>
      <sheetName val="AL-cat hotel isla pais"/>
      <sheetName val="AL-cat hotel pais comp islas"/>
      <sheetName val="AL-cat apartamento isla pais"/>
      <sheetName val="AL-cat apartameto pais comp is"/>
      <sheetName val="Per-evo viaj isla tipolog"/>
      <sheetName val="Per-evo viajeros isla tipolo"/>
      <sheetName val="Per-evo viajeros isla lugar"/>
      <sheetName val="Per-evo turs lug res x isla"/>
      <sheetName val="Per-cuot viaje isla sobre"/>
      <sheetName val="Per-cuot h-a lug res x isla"/>
      <sheetName val="Per-cat hotel isla pais"/>
      <sheetName val="Per-cat hotel pais comp isla"/>
      <sheetName val="Per-cat apartamento isla pais"/>
      <sheetName val="Per-cat apartameto pais comp"/>
      <sheetName val="EM-evo viaj isla tipolog"/>
      <sheetName val="EM-evo viajeros isla tipol"/>
      <sheetName val="EM-evo viajeros isla lugar"/>
      <sheetName val="EM-evo turs lug res x isla"/>
      <sheetName val="EM-cat hotel isla pais"/>
      <sheetName val="EM-cat hotel pais comp isl"/>
      <sheetName val="EM-cat apartamento isla pa"/>
      <sheetName val="EM-cat apartameto pais com"/>
      <sheetName val="TO-evo viaj isla tipolog"/>
      <sheetName val="TO-evo viajeros isla categoría"/>
      <sheetName val="Ingresos totales tipología"/>
      <sheetName val="Ingresos totales categoría"/>
      <sheetName val="ADR tipología"/>
      <sheetName val="ADR categoría"/>
      <sheetName val="RevPAR tipología"/>
      <sheetName val="RevPar categoría"/>
    </sheetNames>
    <sheetDataSet>
      <sheetData sheetId="0">
        <row r="8">
          <cell r="AQ8" t="str">
            <v>Etiquetas de fila</v>
          </cell>
        </row>
      </sheetData>
      <sheetData sheetId="1">
        <row r="7">
          <cell r="FA7" t="str">
            <v>Etiquetas de fila</v>
          </cell>
        </row>
      </sheetData>
      <sheetData sheetId="2">
        <row r="3">
          <cell r="B3" t="str">
            <v>San Miguel de Abona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40BB-1468-4090-9D45-3A6831645880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52</v>
      </c>
    </row>
    <row r="4" spans="2:13" ht="23.25" x14ac:dyDescent="0.35">
      <c r="B4" s="3" t="s">
        <v>217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218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219</v>
      </c>
    </row>
    <row r="20" spans="2:2" ht="15.75" x14ac:dyDescent="0.25">
      <c r="B20" s="6" t="s">
        <v>220</v>
      </c>
    </row>
    <row r="21" spans="2:2" ht="15.75" x14ac:dyDescent="0.25">
      <c r="B21" s="6" t="s">
        <v>221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222</v>
      </c>
    </row>
    <row r="36" spans="2:2" ht="15.75" x14ac:dyDescent="0.25">
      <c r="B36" s="6" t="s">
        <v>223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224</v>
      </c>
    </row>
    <row r="42" spans="2:2" ht="15.75" x14ac:dyDescent="0.25">
      <c r="B42" s="6" t="s">
        <v>225</v>
      </c>
    </row>
    <row r="43" spans="2:2" ht="15.75" x14ac:dyDescent="0.25">
      <c r="B43" s="10" t="s">
        <v>23</v>
      </c>
    </row>
    <row r="44" spans="2:2" ht="15.75" x14ac:dyDescent="0.25">
      <c r="B44" s="6" t="s">
        <v>226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227</v>
      </c>
    </row>
    <row r="51" spans="2:2" ht="15.75" x14ac:dyDescent="0.25">
      <c r="B51" s="6" t="s">
        <v>228</v>
      </c>
    </row>
    <row r="52" spans="2:2" ht="15.75" x14ac:dyDescent="0.25">
      <c r="B52" s="6" t="s">
        <v>229</v>
      </c>
    </row>
    <row r="53" spans="2:2" ht="15.75" x14ac:dyDescent="0.25">
      <c r="B53" s="6" t="s">
        <v>230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ADD41B21-9556-4C87-B103-86435F4CB082}"/>
    <hyperlink ref="B19" location="'Viajeros entr evol mensu TF'!A1" tooltip="Evolución mensual de viajeros entrentrados en Tenerife según lugar de residencia" display="Evolución mensual de viajeros entrados en Tenerife según lugar de residencia" xr:uid="{15826FBC-501A-4B91-A377-B590CCA85561}"/>
    <hyperlink ref="B14" location="'Establecim aloj islas cat y tip'!A1" tooltip="Establecimientos alojativos Canarias e islas" display="Establecimientos alojativos Canarias e islas" xr:uid="{0B070C1D-2A8B-45AB-BEDF-9A8E6F854A3C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1B72EB86-B930-41DF-B85F-1557876F159A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5C57CF79-B399-4984-96D9-4C6F2BAB3CEF}"/>
    <hyperlink ref="B37" location="'Pernoctaciones lugar reside'!A1" tooltip="Pernoctaciones registradas en establecimientos alojativos de Canarias e islas según tipología y categoría" display="'Pernoctaciones lugar reside'!A1" xr:uid="{88FD2BE3-0496-4619-B9D1-5454C8167446}"/>
    <hyperlink ref="B8" location="'Resumen indicadores (aloj)'!A1" tooltip="Resumen indicadores Tenerife" display="'Resumen indicadores (aloj)'!A1" xr:uid="{1F2925E4-2929-4F2C-A998-DC27CF107ABA}"/>
    <hyperlink ref="B9" location="'Resumen indicadores municipios '!A1" tooltip="Resumen indicadores municipios Tenerife" display="Resumen indicadores municipios Tenerife" xr:uid="{C4CDA51B-BEFD-48E6-9833-E206564846AB}"/>
    <hyperlink ref="B20" location="'Viajeros entr evol mensu TF cat'!A1" tooltip="Evolución mensual de viajeros entrentrados en Tenerife según lugar de residencia" display="'Viajeros entr evol mensu TF cat'!A1" xr:uid="{441B1A95-F4CE-41C7-B6FD-EA3E1362F6EB}"/>
    <hyperlink ref="B21" location="'Viajeros entr evol anual TF cat'!A1" tooltip="Evolución mensual de viajeros entrentrados en Tenerife según lugar de residencia" display="'Viajeros entr evol anual TF cat'!A1" xr:uid="{98653BF5-68F2-4F95-8734-34C6E8CA623B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5B63347D-3666-44AB-8F0A-52DA7C3FEF67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B8354AC-19BB-4AAF-A007-D44899031181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4BB5EC2B-2D13-45B6-A585-13B330DB18E6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E4C84782-480F-48E6-BC9B-D1F8486F2A4E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5CD22264-C1C4-46C5-9C40-6997F8D1734C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4A7BB7A5-27E2-44E3-932E-01579E03235C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833CB412-6356-4B8F-AF56-BFA482CED465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472A0589-14C1-4020-91E4-C1411851D2A6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D051A6ED-CA9F-4E91-B326-C97DD21EB408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F3D6C6BE-B8CD-4C59-A38C-F4409973C4F4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20E31B53-6923-4672-A4E3-140343F8AEFD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5F6A8891-C4E1-4D27-9B0F-2977A1873358}"/>
    <hyperlink ref="B35" location="'Pernoctaciones evol mensu TF'!A1" tooltip="Evolución mensual de pernoctaciones en Tenerife según lugar de residencia" display="'Pernoctaciones evol mensu TF'!A1" xr:uid="{12E3AC51-145B-4D6B-B33B-4BD41E89F57C}"/>
    <hyperlink ref="B36" location="'Pernocta evol mensu TF cat'!A1" tooltip="Evolución mensual de pernoctaciones en Tenerife según lugar de residencia" display="'Pernocta evol mensu TF cat'!A1" xr:uid="{B63C37CA-BB5F-4F07-B692-7828D96E9C8C}"/>
    <hyperlink ref="B38" location="'Pernoctaciones lugar residen ac'!A1" tooltip="Pernoctaciones registradas en establecimientos alojativos de Canarias e islas según tipología y categoría" display="'Pernoctaciones lugar residen ac'!A1" xr:uid="{1B849779-BB98-4401-96CA-8D984C6A86A0}"/>
    <hyperlink ref="B39" location="'Pernoctaciones lugar reside año'!A1" tooltip="Pernoctaciones registradas en establecimientos alojativos de Canarias e islas según tipología y categoría" display="'Pernoctaciones lugar reside año'!A1" xr:uid="{A2C9C162-A1CD-489D-8B5B-160D4DEA20E5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8D761024-1836-4732-B6BE-B8A531133477}"/>
    <hyperlink ref="B41" location="'EM evol menusual lugar resd'!A1" tooltip="Evolución mensual de estancia media en Tenerife según lugar de residencia" display="'EM evol menusual lugar resd'!A1" xr:uid="{A662CE4A-E69D-4DB8-9D36-73ECA91E5CAD}"/>
    <hyperlink ref="B42" location="'EM evol mensu TF cat '!A1" tooltip="Evolución mensual de estancia media en Tenerife según lugar de residencia" display="'EM evol mensu TF cat '!A1" xr:uid="{0856D18C-FA44-4900-8C11-2ACEE9EE3F17}"/>
    <hyperlink ref="B44" location="'tasa de ocupación evol mens'!A1" tooltip="Evolución mensual de estancia media en Tenerife según lugar de residencia" display="'tasa de ocupación evol mens'!A1" xr:uid="{206BE831-D052-417F-8B47-55FEBCC286E9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3E50FA56-1663-4B56-A32E-3F38C9E52F64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980DC1B1-C491-45DA-BC83-9D8ECA9B7207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22191BA8-3E02-4B66-9F88-9237FC95BD16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D8379644-00FC-4888-BC27-7FA02186945A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4623A62F-784A-4515-9459-9F419B6FDBD3}"/>
    <hyperlink ref="B47" location="'ADR municipios'!A1" display="Tarifa media diaria (ADR) Tenerife y municipios" xr:uid="{1BA93371-3CC7-4E55-A602-EDA409F292AB}"/>
    <hyperlink ref="B48" location="'RevPAR  municipios'!A1" display="Ingresos medios por habitación (RevPar) Tenerife y municipios" xr:uid="{FD7BCE27-8F17-42AE-9A3C-26BCFD406788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4C3-DB26-4B61-886F-A2F72AED35B9}">
  <sheetPr>
    <tabColor theme="7" tint="0.79998168889431442"/>
  </sheetPr>
  <dimension ref="A4:M114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258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5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11584</v>
      </c>
      <c r="D9" s="118">
        <v>3.6785137318255252</v>
      </c>
      <c r="E9" s="117">
        <v>15634</v>
      </c>
      <c r="F9" s="118">
        <f t="shared" ref="F9:J21" si="3">IFERROR(E9/C9-1,"-")</f>
        <v>0.34962016574585641</v>
      </c>
      <c r="G9" s="117">
        <v>17228</v>
      </c>
      <c r="H9" s="118">
        <f t="shared" si="3"/>
        <v>0.10195727261097609</v>
      </c>
      <c r="I9" s="117">
        <v>20420</v>
      </c>
      <c r="J9" s="118">
        <f t="shared" si="3"/>
        <v>0.18527977710703514</v>
      </c>
      <c r="K9" s="117">
        <v>16931</v>
      </c>
      <c r="L9" s="118">
        <f t="shared" ref="L9" si="4">IFERROR(K9/I9-1,"-")</f>
        <v>-0.17086190009794322</v>
      </c>
    </row>
    <row r="10" spans="1:13" x14ac:dyDescent="0.25">
      <c r="A10" s="1" t="s">
        <v>77</v>
      </c>
      <c r="B10" s="116" t="s">
        <v>78</v>
      </c>
      <c r="C10" s="117">
        <v>14671</v>
      </c>
      <c r="D10" s="118">
        <v>6.6212987012987012</v>
      </c>
      <c r="E10" s="117">
        <v>20512</v>
      </c>
      <c r="F10" s="118">
        <f t="shared" si="3"/>
        <v>0.3981323699815964</v>
      </c>
      <c r="G10" s="117">
        <v>17964</v>
      </c>
      <c r="H10" s="118">
        <f t="shared" si="3"/>
        <v>-0.12421996879875197</v>
      </c>
      <c r="I10" s="117">
        <v>19437</v>
      </c>
      <c r="J10" s="118">
        <f t="shared" si="3"/>
        <v>8.199732798931203E-2</v>
      </c>
      <c r="K10" s="117">
        <v>17589</v>
      </c>
      <c r="L10" s="118">
        <f>IFERROR(K10/I10-1,"-")</f>
        <v>-9.5076400679117157E-2</v>
      </c>
    </row>
    <row r="11" spans="1:13" x14ac:dyDescent="0.25">
      <c r="A11" s="1" t="s">
        <v>79</v>
      </c>
      <c r="B11" s="116" t="s">
        <v>80</v>
      </c>
      <c r="C11" s="117">
        <v>19941</v>
      </c>
      <c r="D11" s="118">
        <v>5.4680506000648723</v>
      </c>
      <c r="E11" s="117">
        <v>21527</v>
      </c>
      <c r="F11" s="118">
        <f t="shared" si="3"/>
        <v>7.953462715009274E-2</v>
      </c>
      <c r="G11" s="117">
        <v>21188</v>
      </c>
      <c r="H11" s="118">
        <f t="shared" si="3"/>
        <v>-1.5747665722116388E-2</v>
      </c>
      <c r="I11" s="117">
        <v>20505</v>
      </c>
      <c r="J11" s="118">
        <f t="shared" si="3"/>
        <v>-3.2235227487256934E-2</v>
      </c>
      <c r="K11" s="117">
        <v>18698</v>
      </c>
      <c r="L11" s="118">
        <f>IFERROR(K11/I11-1,"-")</f>
        <v>-8.812484759814676E-2</v>
      </c>
    </row>
    <row r="12" spans="1:13" x14ac:dyDescent="0.25">
      <c r="A12" s="1" t="s">
        <v>81</v>
      </c>
      <c r="B12" s="116" t="s">
        <v>82</v>
      </c>
      <c r="C12" s="117">
        <v>16329</v>
      </c>
      <c r="D12" s="118">
        <v>1.7798774259448416</v>
      </c>
      <c r="E12" s="117">
        <v>26292</v>
      </c>
      <c r="F12" s="118">
        <f t="shared" si="3"/>
        <v>0.61014146610325182</v>
      </c>
      <c r="G12" s="117">
        <v>20460</v>
      </c>
      <c r="H12" s="118">
        <f t="shared" si="3"/>
        <v>-0.221816522136011</v>
      </c>
      <c r="I12" s="117">
        <v>24747</v>
      </c>
      <c r="J12" s="118">
        <f t="shared" si="3"/>
        <v>0.20953079178885625</v>
      </c>
      <c r="K12" s="117">
        <v>20192</v>
      </c>
      <c r="L12" s="118">
        <f>IFERROR(K12/I12-1,"-")</f>
        <v>-0.18406271467248558</v>
      </c>
    </row>
    <row r="13" spans="1:13" x14ac:dyDescent="0.25">
      <c r="A13" s="1" t="s">
        <v>83</v>
      </c>
      <c r="B13" s="116" t="s">
        <v>84</v>
      </c>
      <c r="C13" s="117">
        <v>15949</v>
      </c>
      <c r="D13" s="118">
        <v>1.4305089911612314</v>
      </c>
      <c r="E13" s="117">
        <v>20694</v>
      </c>
      <c r="F13" s="118">
        <f t="shared" si="3"/>
        <v>0.29751081572512383</v>
      </c>
      <c r="G13" s="117">
        <v>21715</v>
      </c>
      <c r="H13" s="118">
        <f t="shared" si="3"/>
        <v>4.9337972359137838E-2</v>
      </c>
      <c r="I13" s="117">
        <v>23114</v>
      </c>
      <c r="J13" s="118">
        <f t="shared" si="3"/>
        <v>6.4425512318673661E-2</v>
      </c>
      <c r="K13" s="117">
        <v>19951</v>
      </c>
      <c r="L13" s="118">
        <f>IFERROR(K13/I13-1,"-")</f>
        <v>-0.13684347148914078</v>
      </c>
    </row>
    <row r="14" spans="1:13" x14ac:dyDescent="0.25">
      <c r="A14" s="1" t="s">
        <v>85</v>
      </c>
      <c r="B14" s="116" t="s">
        <v>86</v>
      </c>
      <c r="C14" s="117">
        <v>13606</v>
      </c>
      <c r="D14" s="118">
        <v>6.6468098448032586E-2</v>
      </c>
      <c r="E14" s="117">
        <v>22097</v>
      </c>
      <c r="F14" s="118">
        <f t="shared" si="3"/>
        <v>0.62406291342054976</v>
      </c>
      <c r="G14" s="117">
        <v>19721</v>
      </c>
      <c r="H14" s="118">
        <f t="shared" si="3"/>
        <v>-0.10752590849436572</v>
      </c>
      <c r="I14" s="117">
        <v>20354</v>
      </c>
      <c r="J14" s="118">
        <f t="shared" si="3"/>
        <v>3.2097763805080781E-2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15515</v>
      </c>
      <c r="D15" s="118">
        <v>0.45571401763933195</v>
      </c>
      <c r="E15" s="117">
        <v>21748</v>
      </c>
      <c r="F15" s="118">
        <f t="shared" si="3"/>
        <v>0.4017402513696422</v>
      </c>
      <c r="G15" s="117">
        <v>20589</v>
      </c>
      <c r="H15" s="118">
        <f t="shared" si="3"/>
        <v>-5.3292256759242207E-2</v>
      </c>
      <c r="I15" s="117">
        <v>22582</v>
      </c>
      <c r="J15" s="118">
        <f t="shared" si="3"/>
        <v>9.6799261741706832E-2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21074</v>
      </c>
      <c r="D16" s="118">
        <v>0.56462989086049453</v>
      </c>
      <c r="E16" s="117">
        <v>20367</v>
      </c>
      <c r="F16" s="118">
        <f t="shared" si="3"/>
        <v>-3.3548448324950186E-2</v>
      </c>
      <c r="G16" s="117">
        <v>22021</v>
      </c>
      <c r="H16" s="118">
        <f t="shared" si="3"/>
        <v>8.1209800166936796E-2</v>
      </c>
      <c r="I16" s="117">
        <v>22682</v>
      </c>
      <c r="J16" s="118">
        <f t="shared" si="3"/>
        <v>3.0016802143408627E-2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17425</v>
      </c>
      <c r="D17" s="118">
        <v>0.33545370938074792</v>
      </c>
      <c r="E17" s="117">
        <v>18863</v>
      </c>
      <c r="F17" s="118">
        <f t="shared" si="3"/>
        <v>8.2525107604017212E-2</v>
      </c>
      <c r="G17" s="117">
        <v>20469</v>
      </c>
      <c r="H17" s="118">
        <f t="shared" si="3"/>
        <v>8.5140221597836963E-2</v>
      </c>
      <c r="I17" s="117">
        <v>18177</v>
      </c>
      <c r="J17" s="118">
        <f t="shared" si="3"/>
        <v>-0.11197420489520737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20050</v>
      </c>
      <c r="D18" s="118">
        <v>0.50480336235364764</v>
      </c>
      <c r="E18" s="117">
        <v>26095</v>
      </c>
      <c r="F18" s="118">
        <f t="shared" si="3"/>
        <v>0.30149625935162105</v>
      </c>
      <c r="G18" s="117">
        <v>21212</v>
      </c>
      <c r="H18" s="118">
        <f t="shared" si="3"/>
        <v>-0.18712397010921633</v>
      </c>
      <c r="I18" s="117">
        <v>20345</v>
      </c>
      <c r="J18" s="118">
        <f t="shared" si="3"/>
        <v>-4.0873090703375414E-2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14824</v>
      </c>
      <c r="D19" s="118">
        <v>0.35453216374269014</v>
      </c>
      <c r="E19" s="117">
        <v>18426</v>
      </c>
      <c r="F19" s="118">
        <f t="shared" si="3"/>
        <v>0.24298434970318405</v>
      </c>
      <c r="G19" s="117">
        <v>18264</v>
      </c>
      <c r="H19" s="118">
        <f t="shared" si="3"/>
        <v>-8.7919244545751063E-3</v>
      </c>
      <c r="I19" s="117">
        <v>17280</v>
      </c>
      <c r="J19" s="118">
        <f t="shared" si="3"/>
        <v>-5.3876478318002574E-2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17905</v>
      </c>
      <c r="D20" s="118">
        <v>0.34240515819463191</v>
      </c>
      <c r="E20" s="117">
        <v>20333</v>
      </c>
      <c r="F20" s="118">
        <f t="shared" si="3"/>
        <v>0.13560457972633344</v>
      </c>
      <c r="G20" s="117">
        <v>18315</v>
      </c>
      <c r="H20" s="118">
        <f t="shared" si="3"/>
        <v>-9.9247528648010674E-2</v>
      </c>
      <c r="I20" s="117">
        <v>21025</v>
      </c>
      <c r="J20" s="118">
        <f t="shared" si="3"/>
        <v>0.14796614796614804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198873</v>
      </c>
      <c r="D21" s="121">
        <v>0.85068723885388842</v>
      </c>
      <c r="E21" s="120">
        <v>252588</v>
      </c>
      <c r="F21" s="121">
        <f t="shared" si="3"/>
        <v>0.27009699657570407</v>
      </c>
      <c r="G21" s="120">
        <v>239146</v>
      </c>
      <c r="H21" s="121">
        <f t="shared" si="3"/>
        <v>-5.3217096615832848E-2</v>
      </c>
      <c r="I21" s="120">
        <v>250668</v>
      </c>
      <c r="J21" s="121">
        <f t="shared" si="3"/>
        <v>4.8179773025682993E-2</v>
      </c>
      <c r="K21" s="120">
        <v>93361</v>
      </c>
      <c r="L21" s="121">
        <v>-0.1373275551407741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259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5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9886</v>
      </c>
      <c r="D31" s="118">
        <v>3.002429149797571</v>
      </c>
      <c r="E31" s="117">
        <v>13452</v>
      </c>
      <c r="F31" s="118">
        <f t="shared" ref="F31:J43" si="8">IFERROR(E31/C31-1,"-")</f>
        <v>0.36071211814687443</v>
      </c>
      <c r="G31" s="117">
        <v>15230</v>
      </c>
      <c r="H31" s="118">
        <f t="shared" si="8"/>
        <v>0.13217365447517104</v>
      </c>
      <c r="I31" s="117">
        <v>18184</v>
      </c>
      <c r="J31" s="118">
        <f t="shared" si="8"/>
        <v>0.19395929087327635</v>
      </c>
      <c r="K31" s="117">
        <v>14748</v>
      </c>
      <c r="L31" s="118">
        <f t="shared" ref="L31:L35" si="9">IFERROR(K31/I31-1,"-")</f>
        <v>-0.18895732512098551</v>
      </c>
    </row>
    <row r="32" spans="1:13" x14ac:dyDescent="0.25">
      <c r="B32" s="116" t="s">
        <v>78</v>
      </c>
      <c r="C32" s="117">
        <v>12864</v>
      </c>
      <c r="D32" s="118" t="s">
        <v>245</v>
      </c>
      <c r="E32" s="117">
        <v>18634</v>
      </c>
      <c r="F32" s="118">
        <f t="shared" si="8"/>
        <v>0.44853855721393043</v>
      </c>
      <c r="G32" s="117">
        <v>15773</v>
      </c>
      <c r="H32" s="118">
        <f t="shared" si="8"/>
        <v>-0.15353654609852962</v>
      </c>
      <c r="I32" s="117">
        <v>17286</v>
      </c>
      <c r="J32" s="118">
        <f t="shared" si="8"/>
        <v>9.5923413428009807E-2</v>
      </c>
      <c r="K32" s="117">
        <v>15295</v>
      </c>
      <c r="L32" s="118">
        <f t="shared" si="9"/>
        <v>-0.11517991438158048</v>
      </c>
    </row>
    <row r="33" spans="2:13" x14ac:dyDescent="0.25">
      <c r="B33" s="116" t="s">
        <v>80</v>
      </c>
      <c r="C33" s="117">
        <v>17909</v>
      </c>
      <c r="D33" s="118">
        <v>4.8089523191696397</v>
      </c>
      <c r="E33" s="117">
        <v>19058</v>
      </c>
      <c r="F33" s="118">
        <f t="shared" si="8"/>
        <v>6.4157686079624687E-2</v>
      </c>
      <c r="G33" s="117">
        <v>18718</v>
      </c>
      <c r="H33" s="118">
        <f t="shared" si="8"/>
        <v>-1.7840277049008257E-2</v>
      </c>
      <c r="I33" s="117">
        <v>18027</v>
      </c>
      <c r="J33" s="118">
        <f t="shared" si="8"/>
        <v>-3.6916337215514461E-2</v>
      </c>
      <c r="K33" s="117">
        <v>16320</v>
      </c>
      <c r="L33" s="118">
        <f t="shared" si="9"/>
        <v>-9.4691296388750179E-2</v>
      </c>
    </row>
    <row r="34" spans="2:13" x14ac:dyDescent="0.25">
      <c r="B34" s="116" t="s">
        <v>82</v>
      </c>
      <c r="C34" s="117">
        <v>13700</v>
      </c>
      <c r="D34" s="118">
        <v>1.3398804440649017</v>
      </c>
      <c r="E34" s="117">
        <v>23480</v>
      </c>
      <c r="F34" s="118">
        <f t="shared" si="8"/>
        <v>0.71386861313868621</v>
      </c>
      <c r="G34" s="117">
        <v>17736</v>
      </c>
      <c r="H34" s="118">
        <f t="shared" si="8"/>
        <v>-0.24463373083475293</v>
      </c>
      <c r="I34" s="117">
        <v>21495</v>
      </c>
      <c r="J34" s="118">
        <f t="shared" si="8"/>
        <v>0.21194181326116368</v>
      </c>
      <c r="K34" s="117">
        <v>16642</v>
      </c>
      <c r="L34" s="118">
        <f t="shared" si="9"/>
        <v>-0.22577343568271691</v>
      </c>
    </row>
    <row r="35" spans="2:13" x14ac:dyDescent="0.25">
      <c r="B35" s="116" t="s">
        <v>84</v>
      </c>
      <c r="C35" s="117">
        <v>13928</v>
      </c>
      <c r="D35" s="118">
        <v>1.1254387303525104</v>
      </c>
      <c r="E35" s="117">
        <v>18104</v>
      </c>
      <c r="F35" s="118">
        <f t="shared" si="8"/>
        <v>0.29982768523836878</v>
      </c>
      <c r="G35" s="117">
        <v>19179</v>
      </c>
      <c r="H35" s="118">
        <f t="shared" si="8"/>
        <v>5.937914273088829E-2</v>
      </c>
      <c r="I35" s="117">
        <v>20267</v>
      </c>
      <c r="J35" s="118">
        <f t="shared" si="8"/>
        <v>5.672871369727317E-2</v>
      </c>
      <c r="K35" s="117">
        <v>16762</v>
      </c>
      <c r="L35" s="118">
        <f t="shared" si="9"/>
        <v>-0.1729412345191691</v>
      </c>
    </row>
    <row r="36" spans="2:13" x14ac:dyDescent="0.25">
      <c r="B36" s="116" t="s">
        <v>86</v>
      </c>
      <c r="C36" s="117">
        <v>11319</v>
      </c>
      <c r="D36" s="118">
        <v>-8.8133408523322299E-2</v>
      </c>
      <c r="E36" s="117">
        <v>19134</v>
      </c>
      <c r="F36" s="118">
        <f t="shared" si="8"/>
        <v>0.69043201696262924</v>
      </c>
      <c r="G36" s="117">
        <v>17089</v>
      </c>
      <c r="H36" s="118">
        <f t="shared" si="8"/>
        <v>-0.10687780913557021</v>
      </c>
      <c r="I36" s="117">
        <v>17337</v>
      </c>
      <c r="J36" s="118">
        <f t="shared" si="8"/>
        <v>1.4512259348118617E-2</v>
      </c>
      <c r="K36" s="117"/>
      <c r="L36" s="118"/>
    </row>
    <row r="37" spans="2:13" x14ac:dyDescent="0.25">
      <c r="B37" s="116" t="s">
        <v>88</v>
      </c>
      <c r="C37" s="117">
        <v>12286</v>
      </c>
      <c r="D37" s="118">
        <v>0.26074910210364299</v>
      </c>
      <c r="E37" s="117">
        <v>18317</v>
      </c>
      <c r="F37" s="118">
        <f t="shared" si="8"/>
        <v>0.49088393293179222</v>
      </c>
      <c r="G37" s="117">
        <v>17239</v>
      </c>
      <c r="H37" s="118">
        <f t="shared" si="8"/>
        <v>-5.8852432166839552E-2</v>
      </c>
      <c r="I37" s="117">
        <v>19276</v>
      </c>
      <c r="J37" s="118">
        <f t="shared" si="8"/>
        <v>0.11816230639828307</v>
      </c>
      <c r="K37" s="117"/>
      <c r="L37" s="118"/>
    </row>
    <row r="38" spans="2:13" x14ac:dyDescent="0.25">
      <c r="B38" s="116" t="s">
        <v>90</v>
      </c>
      <c r="C38" s="117">
        <v>17921</v>
      </c>
      <c r="D38" s="118">
        <v>0.60971885385789992</v>
      </c>
      <c r="E38" s="117">
        <v>17179</v>
      </c>
      <c r="F38" s="118">
        <f t="shared" si="8"/>
        <v>-4.1403939512304033E-2</v>
      </c>
      <c r="G38" s="117">
        <v>18498</v>
      </c>
      <c r="H38" s="118">
        <f t="shared" si="8"/>
        <v>7.6779789277606314E-2</v>
      </c>
      <c r="I38" s="117">
        <v>19206</v>
      </c>
      <c r="J38" s="118">
        <f t="shared" si="8"/>
        <v>3.8274408044112862E-2</v>
      </c>
      <c r="K38" s="117"/>
      <c r="L38" s="118"/>
    </row>
    <row r="39" spans="2:13" x14ac:dyDescent="0.25">
      <c r="B39" s="116" t="s">
        <v>92</v>
      </c>
      <c r="C39" s="117">
        <v>14794</v>
      </c>
      <c r="D39" s="118">
        <v>0.3089718633870111</v>
      </c>
      <c r="E39" s="117">
        <v>16071</v>
      </c>
      <c r="F39" s="118">
        <f t="shared" si="8"/>
        <v>8.6318777882925524E-2</v>
      </c>
      <c r="G39" s="117">
        <v>17837</v>
      </c>
      <c r="H39" s="118">
        <f t="shared" si="8"/>
        <v>0.10988737477443844</v>
      </c>
      <c r="I39" s="117">
        <v>15779</v>
      </c>
      <c r="J39" s="118">
        <f t="shared" si="8"/>
        <v>-0.11537814654930767</v>
      </c>
      <c r="K39" s="117"/>
      <c r="L39" s="118"/>
    </row>
    <row r="40" spans="2:13" x14ac:dyDescent="0.25">
      <c r="B40" s="116" t="s">
        <v>94</v>
      </c>
      <c r="C40" s="117">
        <v>17422</v>
      </c>
      <c r="D40" s="118">
        <v>0.54395604395604402</v>
      </c>
      <c r="E40" s="117">
        <v>23469</v>
      </c>
      <c r="F40" s="118">
        <f t="shared" si="8"/>
        <v>0.34708988635059113</v>
      </c>
      <c r="G40" s="117">
        <v>18252</v>
      </c>
      <c r="H40" s="118">
        <f t="shared" si="8"/>
        <v>-0.22229323788827815</v>
      </c>
      <c r="I40" s="117">
        <v>17456</v>
      </c>
      <c r="J40" s="118">
        <f t="shared" si="8"/>
        <v>-4.3611658996274394E-2</v>
      </c>
      <c r="K40" s="117"/>
      <c r="L40" s="118"/>
    </row>
    <row r="41" spans="2:13" x14ac:dyDescent="0.25">
      <c r="B41" s="116" t="s">
        <v>96</v>
      </c>
      <c r="C41" s="117">
        <v>12627</v>
      </c>
      <c r="D41" s="118">
        <v>0.38788744779072326</v>
      </c>
      <c r="E41" s="117">
        <v>16350</v>
      </c>
      <c r="F41" s="118">
        <f t="shared" si="8"/>
        <v>0.29484438108814448</v>
      </c>
      <c r="G41" s="117">
        <v>16167</v>
      </c>
      <c r="H41" s="118">
        <f t="shared" si="8"/>
        <v>-1.1192660550458755E-2</v>
      </c>
      <c r="I41" s="117">
        <v>15283</v>
      </c>
      <c r="J41" s="118">
        <f t="shared" si="8"/>
        <v>-5.4679284963196628E-2</v>
      </c>
      <c r="K41" s="117"/>
      <c r="L41" s="118"/>
    </row>
    <row r="42" spans="2:13" x14ac:dyDescent="0.25">
      <c r="B42" s="116" t="s">
        <v>98</v>
      </c>
      <c r="C42" s="117">
        <v>15138</v>
      </c>
      <c r="D42" s="118">
        <v>0.359375</v>
      </c>
      <c r="E42" s="117">
        <v>17513</v>
      </c>
      <c r="F42" s="118">
        <f t="shared" si="8"/>
        <v>0.15688994583168192</v>
      </c>
      <c r="G42" s="117">
        <v>15560</v>
      </c>
      <c r="H42" s="118">
        <f t="shared" si="8"/>
        <v>-0.11151715868212186</v>
      </c>
      <c r="I42" s="117">
        <v>18388</v>
      </c>
      <c r="J42" s="118">
        <f t="shared" si="8"/>
        <v>0.18174807197943443</v>
      </c>
      <c r="K42" s="117"/>
      <c r="L42" s="118"/>
    </row>
    <row r="43" spans="2:13" ht="15.75" x14ac:dyDescent="0.25">
      <c r="B43" s="119" t="s">
        <v>32</v>
      </c>
      <c r="C43" s="120">
        <v>169794</v>
      </c>
      <c r="D43" s="121">
        <v>0.76874277321166296</v>
      </c>
      <c r="E43" s="120">
        <v>220761</v>
      </c>
      <c r="F43" s="121">
        <f t="shared" si="8"/>
        <v>0.3001696173009647</v>
      </c>
      <c r="G43" s="120">
        <v>207278</v>
      </c>
      <c r="H43" s="121">
        <f t="shared" si="8"/>
        <v>-6.1075099315549441E-2</v>
      </c>
      <c r="I43" s="120">
        <v>217984</v>
      </c>
      <c r="J43" s="121">
        <f t="shared" si="8"/>
        <v>5.1650440471251224E-2</v>
      </c>
      <c r="K43" s="120">
        <v>79767</v>
      </c>
      <c r="L43" s="121">
        <v>-0.16263030264856859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7" t="s">
        <v>260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143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5">
        <f t="shared" ref="C51" si="10">E51-1</f>
        <v>2022</v>
      </c>
      <c r="D51" s="302"/>
      <c r="E51" s="303">
        <f t="shared" ref="E51" si="11">G51-1</f>
        <v>2023</v>
      </c>
      <c r="F51" s="302"/>
      <c r="G51" s="303">
        <f t="shared" ref="G51" si="12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0</v>
      </c>
      <c r="D53" s="118" t="s">
        <v>245</v>
      </c>
      <c r="E53" s="117">
        <v>0</v>
      </c>
      <c r="F53" s="118" t="str">
        <f t="shared" ref="F53:J65" si="13">IFERROR(E53/C53-1,"-")</f>
        <v>-</v>
      </c>
      <c r="G53" s="117">
        <v>0</v>
      </c>
      <c r="H53" s="118" t="str">
        <f t="shared" si="13"/>
        <v>-</v>
      </c>
      <c r="I53" s="117">
        <v>0</v>
      </c>
      <c r="J53" s="118" t="str">
        <f t="shared" si="13"/>
        <v>-</v>
      </c>
      <c r="K53" s="117">
        <v>0</v>
      </c>
      <c r="L53" s="118" t="str">
        <f t="shared" ref="L53:L57" si="14">IFERROR(K53/I53-1,"-")</f>
        <v>-</v>
      </c>
    </row>
    <row r="54" spans="1:13" x14ac:dyDescent="0.25">
      <c r="A54" s="1">
        <v>2</v>
      </c>
      <c r="B54" s="116" t="s">
        <v>78</v>
      </c>
      <c r="C54" s="117">
        <v>0</v>
      </c>
      <c r="D54" s="118" t="s">
        <v>245</v>
      </c>
      <c r="E54" s="117">
        <v>0</v>
      </c>
      <c r="F54" s="118" t="str">
        <f t="shared" si="13"/>
        <v>-</v>
      </c>
      <c r="G54" s="117">
        <v>0</v>
      </c>
      <c r="H54" s="118" t="str">
        <f t="shared" si="13"/>
        <v>-</v>
      </c>
      <c r="I54" s="117">
        <v>0</v>
      </c>
      <c r="J54" s="118" t="str">
        <f t="shared" si="13"/>
        <v>-</v>
      </c>
      <c r="K54" s="117">
        <v>0</v>
      </c>
      <c r="L54" s="118" t="str">
        <f t="shared" si="14"/>
        <v>-</v>
      </c>
    </row>
    <row r="55" spans="1:13" x14ac:dyDescent="0.25">
      <c r="A55" s="1">
        <v>3</v>
      </c>
      <c r="B55" s="116" t="s">
        <v>80</v>
      </c>
      <c r="C55" s="117">
        <v>0</v>
      </c>
      <c r="D55" s="118" t="s">
        <v>245</v>
      </c>
      <c r="E55" s="117">
        <v>0</v>
      </c>
      <c r="F55" s="118" t="str">
        <f t="shared" si="13"/>
        <v>-</v>
      </c>
      <c r="G55" s="117">
        <v>0</v>
      </c>
      <c r="H55" s="118" t="str">
        <f t="shared" si="13"/>
        <v>-</v>
      </c>
      <c r="I55" s="117">
        <v>0</v>
      </c>
      <c r="J55" s="118" t="str">
        <f t="shared" si="13"/>
        <v>-</v>
      </c>
      <c r="K55" s="117">
        <v>0</v>
      </c>
      <c r="L55" s="118" t="str">
        <f t="shared" si="14"/>
        <v>-</v>
      </c>
    </row>
    <row r="56" spans="1:13" x14ac:dyDescent="0.25">
      <c r="A56" s="1">
        <v>4</v>
      </c>
      <c r="B56" s="116" t="s">
        <v>82</v>
      </c>
      <c r="C56" s="117">
        <v>0</v>
      </c>
      <c r="D56" s="118" t="s">
        <v>245</v>
      </c>
      <c r="E56" s="117">
        <v>0</v>
      </c>
      <c r="F56" s="118" t="str">
        <f t="shared" si="13"/>
        <v>-</v>
      </c>
      <c r="G56" s="117">
        <v>0</v>
      </c>
      <c r="H56" s="118" t="str">
        <f t="shared" si="13"/>
        <v>-</v>
      </c>
      <c r="I56" s="117">
        <v>0</v>
      </c>
      <c r="J56" s="118" t="str">
        <f t="shared" si="13"/>
        <v>-</v>
      </c>
      <c r="K56" s="117">
        <v>0</v>
      </c>
      <c r="L56" s="118" t="str">
        <f t="shared" si="14"/>
        <v>-</v>
      </c>
    </row>
    <row r="57" spans="1:13" x14ac:dyDescent="0.25">
      <c r="A57" s="1">
        <v>5</v>
      </c>
      <c r="B57" s="116" t="s">
        <v>84</v>
      </c>
      <c r="C57" s="117">
        <v>0</v>
      </c>
      <c r="D57" s="118" t="s">
        <v>245</v>
      </c>
      <c r="E57" s="117">
        <v>0</v>
      </c>
      <c r="F57" s="118" t="str">
        <f t="shared" si="13"/>
        <v>-</v>
      </c>
      <c r="G57" s="117">
        <v>0</v>
      </c>
      <c r="H57" s="118" t="str">
        <f t="shared" si="13"/>
        <v>-</v>
      </c>
      <c r="I57" s="117">
        <v>0</v>
      </c>
      <c r="J57" s="118" t="str">
        <f t="shared" si="13"/>
        <v>-</v>
      </c>
      <c r="K57" s="117">
        <v>0</v>
      </c>
      <c r="L57" s="118" t="str">
        <f t="shared" si="14"/>
        <v>-</v>
      </c>
    </row>
    <row r="58" spans="1:13" x14ac:dyDescent="0.25">
      <c r="A58" s="1">
        <v>6</v>
      </c>
      <c r="B58" s="116" t="s">
        <v>86</v>
      </c>
      <c r="C58" s="117">
        <v>0</v>
      </c>
      <c r="D58" s="118" t="s">
        <v>245</v>
      </c>
      <c r="E58" s="117">
        <v>0</v>
      </c>
      <c r="F58" s="118" t="str">
        <f t="shared" si="13"/>
        <v>-</v>
      </c>
      <c r="G58" s="117">
        <v>0</v>
      </c>
      <c r="H58" s="118" t="str">
        <f t="shared" si="13"/>
        <v>-</v>
      </c>
      <c r="I58" s="117">
        <v>0</v>
      </c>
      <c r="J58" s="118" t="str">
        <f t="shared" si="13"/>
        <v>-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0</v>
      </c>
      <c r="D59" s="118" t="s">
        <v>245</v>
      </c>
      <c r="E59" s="117">
        <v>0</v>
      </c>
      <c r="F59" s="118" t="str">
        <f t="shared" si="13"/>
        <v>-</v>
      </c>
      <c r="G59" s="117">
        <v>0</v>
      </c>
      <c r="H59" s="118" t="str">
        <f t="shared" si="13"/>
        <v>-</v>
      </c>
      <c r="I59" s="117">
        <v>0</v>
      </c>
      <c r="J59" s="118" t="str">
        <f t="shared" si="13"/>
        <v>-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0</v>
      </c>
      <c r="D60" s="118" t="s">
        <v>245</v>
      </c>
      <c r="E60" s="117">
        <v>0</v>
      </c>
      <c r="F60" s="118" t="str">
        <f t="shared" si="13"/>
        <v>-</v>
      </c>
      <c r="G60" s="117">
        <v>0</v>
      </c>
      <c r="H60" s="118" t="str">
        <f t="shared" si="13"/>
        <v>-</v>
      </c>
      <c r="I60" s="117">
        <v>0</v>
      </c>
      <c r="J60" s="118" t="str">
        <f t="shared" si="13"/>
        <v>-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0</v>
      </c>
      <c r="D61" s="118" t="s">
        <v>245</v>
      </c>
      <c r="E61" s="117">
        <v>0</v>
      </c>
      <c r="F61" s="118" t="str">
        <f t="shared" si="13"/>
        <v>-</v>
      </c>
      <c r="G61" s="117">
        <v>0</v>
      </c>
      <c r="H61" s="118" t="str">
        <f t="shared" si="13"/>
        <v>-</v>
      </c>
      <c r="I61" s="117">
        <v>0</v>
      </c>
      <c r="J61" s="118" t="str">
        <f t="shared" si="13"/>
        <v>-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0</v>
      </c>
      <c r="D62" s="118" t="s">
        <v>245</v>
      </c>
      <c r="E62" s="117">
        <v>0</v>
      </c>
      <c r="F62" s="118" t="str">
        <f t="shared" si="13"/>
        <v>-</v>
      </c>
      <c r="G62" s="117">
        <v>0</v>
      </c>
      <c r="H62" s="118" t="str">
        <f t="shared" si="13"/>
        <v>-</v>
      </c>
      <c r="I62" s="117">
        <v>0</v>
      </c>
      <c r="J62" s="118" t="str">
        <f t="shared" si="13"/>
        <v>-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0</v>
      </c>
      <c r="D63" s="118" t="s">
        <v>245</v>
      </c>
      <c r="E63" s="117">
        <v>0</v>
      </c>
      <c r="F63" s="118" t="str">
        <f t="shared" si="13"/>
        <v>-</v>
      </c>
      <c r="G63" s="117">
        <v>0</v>
      </c>
      <c r="H63" s="118" t="str">
        <f t="shared" si="13"/>
        <v>-</v>
      </c>
      <c r="I63" s="117">
        <v>0</v>
      </c>
      <c r="J63" s="118" t="str">
        <f t="shared" si="13"/>
        <v>-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0</v>
      </c>
      <c r="D64" s="118" t="s">
        <v>245</v>
      </c>
      <c r="E64" s="117">
        <v>0</v>
      </c>
      <c r="F64" s="118" t="str">
        <f t="shared" si="13"/>
        <v>-</v>
      </c>
      <c r="G64" s="117">
        <v>0</v>
      </c>
      <c r="H64" s="118" t="str">
        <f t="shared" si="13"/>
        <v>-</v>
      </c>
      <c r="I64" s="117">
        <v>0</v>
      </c>
      <c r="J64" s="118" t="str">
        <f t="shared" si="13"/>
        <v>-</v>
      </c>
      <c r="K64" s="117"/>
      <c r="L64" s="118"/>
    </row>
    <row r="65" spans="1:13" ht="15.75" x14ac:dyDescent="0.25">
      <c r="B65" s="119" t="s">
        <v>32</v>
      </c>
      <c r="C65" s="120">
        <v>0</v>
      </c>
      <c r="D65" s="121" t="s">
        <v>245</v>
      </c>
      <c r="E65" s="120">
        <v>0</v>
      </c>
      <c r="F65" s="121" t="str">
        <f t="shared" si="13"/>
        <v>-</v>
      </c>
      <c r="G65" s="120">
        <v>0</v>
      </c>
      <c r="H65" s="121" t="str">
        <f t="shared" si="13"/>
        <v>-</v>
      </c>
      <c r="I65" s="120">
        <v>0</v>
      </c>
      <c r="J65" s="121" t="str">
        <f t="shared" si="13"/>
        <v>-</v>
      </c>
      <c r="K65" s="120">
        <v>0</v>
      </c>
      <c r="L65" s="121" t="s">
        <v>245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261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144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5">
        <f t="shared" ref="C73" si="15">E73-1</f>
        <v>2022</v>
      </c>
      <c r="D73" s="302"/>
      <c r="E73" s="303">
        <f t="shared" ref="E73" si="16">G73-1</f>
        <v>2023</v>
      </c>
      <c r="F73" s="302"/>
      <c r="G73" s="303">
        <f t="shared" ref="G73" si="17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0</v>
      </c>
      <c r="D75" s="118" t="s">
        <v>245</v>
      </c>
      <c r="E75" s="117">
        <v>0</v>
      </c>
      <c r="F75" s="118" t="str">
        <f t="shared" ref="F75:J87" si="18">IFERROR(E75/C75-1,"-")</f>
        <v>-</v>
      </c>
      <c r="G75" s="117">
        <v>0</v>
      </c>
      <c r="H75" s="118" t="str">
        <f t="shared" si="18"/>
        <v>-</v>
      </c>
      <c r="I75" s="117">
        <v>0</v>
      </c>
      <c r="J75" s="118" t="str">
        <f t="shared" si="18"/>
        <v>-</v>
      </c>
      <c r="K75" s="117">
        <v>0</v>
      </c>
      <c r="L75" s="118" t="str">
        <f t="shared" ref="L75:L79" si="19">IFERROR(K75/I75-1,"-")</f>
        <v>-</v>
      </c>
    </row>
    <row r="76" spans="1:13" x14ac:dyDescent="0.25">
      <c r="A76" s="1">
        <v>2</v>
      </c>
      <c r="B76" s="116" t="s">
        <v>78</v>
      </c>
      <c r="C76" s="117">
        <v>0</v>
      </c>
      <c r="D76" s="118" t="s">
        <v>245</v>
      </c>
      <c r="E76" s="117">
        <v>0</v>
      </c>
      <c r="F76" s="118" t="str">
        <f t="shared" si="18"/>
        <v>-</v>
      </c>
      <c r="G76" s="117">
        <v>0</v>
      </c>
      <c r="H76" s="118" t="str">
        <f t="shared" si="18"/>
        <v>-</v>
      </c>
      <c r="I76" s="117">
        <v>0</v>
      </c>
      <c r="J76" s="118" t="str">
        <f t="shared" si="18"/>
        <v>-</v>
      </c>
      <c r="K76" s="117">
        <v>0</v>
      </c>
      <c r="L76" s="118" t="str">
        <f t="shared" si="19"/>
        <v>-</v>
      </c>
    </row>
    <row r="77" spans="1:13" x14ac:dyDescent="0.25">
      <c r="A77" s="1">
        <v>3</v>
      </c>
      <c r="B77" s="116" t="s">
        <v>80</v>
      </c>
      <c r="C77" s="117">
        <v>0</v>
      </c>
      <c r="D77" s="118" t="s">
        <v>245</v>
      </c>
      <c r="E77" s="117">
        <v>0</v>
      </c>
      <c r="F77" s="118" t="str">
        <f t="shared" si="18"/>
        <v>-</v>
      </c>
      <c r="G77" s="117">
        <v>0</v>
      </c>
      <c r="H77" s="118" t="str">
        <f t="shared" si="18"/>
        <v>-</v>
      </c>
      <c r="I77" s="117">
        <v>0</v>
      </c>
      <c r="J77" s="118" t="str">
        <f t="shared" si="18"/>
        <v>-</v>
      </c>
      <c r="K77" s="117">
        <v>0</v>
      </c>
      <c r="L77" s="118" t="str">
        <f t="shared" si="19"/>
        <v>-</v>
      </c>
    </row>
    <row r="78" spans="1:13" x14ac:dyDescent="0.25">
      <c r="A78" s="1">
        <v>4</v>
      </c>
      <c r="B78" s="116" t="s">
        <v>82</v>
      </c>
      <c r="C78" s="117">
        <v>0</v>
      </c>
      <c r="D78" s="118" t="s">
        <v>245</v>
      </c>
      <c r="E78" s="117">
        <v>0</v>
      </c>
      <c r="F78" s="118" t="str">
        <f t="shared" si="18"/>
        <v>-</v>
      </c>
      <c r="G78" s="117">
        <v>0</v>
      </c>
      <c r="H78" s="118" t="str">
        <f t="shared" si="18"/>
        <v>-</v>
      </c>
      <c r="I78" s="117">
        <v>0</v>
      </c>
      <c r="J78" s="118" t="str">
        <f t="shared" si="18"/>
        <v>-</v>
      </c>
      <c r="K78" s="117">
        <v>0</v>
      </c>
      <c r="L78" s="118" t="str">
        <f t="shared" si="19"/>
        <v>-</v>
      </c>
    </row>
    <row r="79" spans="1:13" x14ac:dyDescent="0.25">
      <c r="A79" s="1">
        <v>5</v>
      </c>
      <c r="B79" s="116" t="s">
        <v>84</v>
      </c>
      <c r="C79" s="117">
        <v>0</v>
      </c>
      <c r="D79" s="118" t="s">
        <v>245</v>
      </c>
      <c r="E79" s="117">
        <v>0</v>
      </c>
      <c r="F79" s="118" t="str">
        <f t="shared" si="18"/>
        <v>-</v>
      </c>
      <c r="G79" s="117">
        <v>0</v>
      </c>
      <c r="H79" s="118" t="str">
        <f t="shared" si="18"/>
        <v>-</v>
      </c>
      <c r="I79" s="117">
        <v>0</v>
      </c>
      <c r="J79" s="118" t="str">
        <f t="shared" si="18"/>
        <v>-</v>
      </c>
      <c r="K79" s="117">
        <v>0</v>
      </c>
      <c r="L79" s="118" t="str">
        <f t="shared" si="19"/>
        <v>-</v>
      </c>
    </row>
    <row r="80" spans="1:13" x14ac:dyDescent="0.25">
      <c r="A80" s="1">
        <v>6</v>
      </c>
      <c r="B80" s="116" t="s">
        <v>86</v>
      </c>
      <c r="C80" s="117">
        <v>0</v>
      </c>
      <c r="D80" s="118" t="s">
        <v>245</v>
      </c>
      <c r="E80" s="117">
        <v>0</v>
      </c>
      <c r="F80" s="118" t="str">
        <f t="shared" si="18"/>
        <v>-</v>
      </c>
      <c r="G80" s="117">
        <v>0</v>
      </c>
      <c r="H80" s="118" t="str">
        <f t="shared" si="18"/>
        <v>-</v>
      </c>
      <c r="I80" s="117">
        <v>0</v>
      </c>
      <c r="J80" s="118" t="str">
        <f t="shared" si="18"/>
        <v>-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0</v>
      </c>
      <c r="D81" s="118" t="s">
        <v>245</v>
      </c>
      <c r="E81" s="117">
        <v>0</v>
      </c>
      <c r="F81" s="118" t="str">
        <f t="shared" si="18"/>
        <v>-</v>
      </c>
      <c r="G81" s="117">
        <v>0</v>
      </c>
      <c r="H81" s="118" t="str">
        <f t="shared" si="18"/>
        <v>-</v>
      </c>
      <c r="I81" s="117">
        <v>0</v>
      </c>
      <c r="J81" s="118" t="str">
        <f t="shared" si="18"/>
        <v>-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0</v>
      </c>
      <c r="D82" s="118" t="s">
        <v>245</v>
      </c>
      <c r="E82" s="117">
        <v>0</v>
      </c>
      <c r="F82" s="118" t="str">
        <f t="shared" si="18"/>
        <v>-</v>
      </c>
      <c r="G82" s="117">
        <v>0</v>
      </c>
      <c r="H82" s="118" t="str">
        <f t="shared" si="18"/>
        <v>-</v>
      </c>
      <c r="I82" s="117">
        <v>0</v>
      </c>
      <c r="J82" s="118" t="str">
        <f t="shared" si="18"/>
        <v>-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0</v>
      </c>
      <c r="D83" s="118" t="s">
        <v>245</v>
      </c>
      <c r="E83" s="117">
        <v>0</v>
      </c>
      <c r="F83" s="118" t="str">
        <f t="shared" si="18"/>
        <v>-</v>
      </c>
      <c r="G83" s="117">
        <v>0</v>
      </c>
      <c r="H83" s="118" t="str">
        <f t="shared" si="18"/>
        <v>-</v>
      </c>
      <c r="I83" s="117">
        <v>0</v>
      </c>
      <c r="J83" s="118" t="str">
        <f t="shared" si="18"/>
        <v>-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0</v>
      </c>
      <c r="D84" s="118" t="s">
        <v>245</v>
      </c>
      <c r="E84" s="117">
        <v>0</v>
      </c>
      <c r="F84" s="118" t="str">
        <f t="shared" si="18"/>
        <v>-</v>
      </c>
      <c r="G84" s="117">
        <v>0</v>
      </c>
      <c r="H84" s="118" t="str">
        <f t="shared" si="18"/>
        <v>-</v>
      </c>
      <c r="I84" s="117">
        <v>0</v>
      </c>
      <c r="J84" s="118" t="str">
        <f t="shared" si="18"/>
        <v>-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0</v>
      </c>
      <c r="D85" s="118" t="s">
        <v>245</v>
      </c>
      <c r="E85" s="117">
        <v>0</v>
      </c>
      <c r="F85" s="118" t="str">
        <f t="shared" si="18"/>
        <v>-</v>
      </c>
      <c r="G85" s="117">
        <v>0</v>
      </c>
      <c r="H85" s="118" t="str">
        <f t="shared" si="18"/>
        <v>-</v>
      </c>
      <c r="I85" s="117">
        <v>0</v>
      </c>
      <c r="J85" s="118" t="str">
        <f t="shared" si="18"/>
        <v>-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0</v>
      </c>
      <c r="D86" s="118" t="s">
        <v>245</v>
      </c>
      <c r="E86" s="117">
        <v>0</v>
      </c>
      <c r="F86" s="118" t="str">
        <f t="shared" si="18"/>
        <v>-</v>
      </c>
      <c r="G86" s="117">
        <v>0</v>
      </c>
      <c r="H86" s="118" t="str">
        <f t="shared" si="18"/>
        <v>-</v>
      </c>
      <c r="I86" s="117">
        <v>0</v>
      </c>
      <c r="J86" s="118" t="str">
        <f t="shared" si="18"/>
        <v>-</v>
      </c>
      <c r="K86" s="117"/>
      <c r="L86" s="118"/>
    </row>
    <row r="87" spans="1:13" ht="15.75" x14ac:dyDescent="0.25">
      <c r="B87" s="119" t="s">
        <v>32</v>
      </c>
      <c r="C87" s="120">
        <v>0</v>
      </c>
      <c r="D87" s="121" t="s">
        <v>245</v>
      </c>
      <c r="E87" s="120">
        <v>0</v>
      </c>
      <c r="F87" s="121" t="str">
        <f t="shared" si="18"/>
        <v>-</v>
      </c>
      <c r="G87" s="120">
        <v>0</v>
      </c>
      <c r="H87" s="121" t="str">
        <f t="shared" si="18"/>
        <v>-</v>
      </c>
      <c r="I87" s="120">
        <v>0</v>
      </c>
      <c r="J87" s="121" t="str">
        <f t="shared" si="18"/>
        <v>-</v>
      </c>
      <c r="K87" s="120">
        <v>0</v>
      </c>
      <c r="L87" s="121" t="s">
        <v>245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262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5">
        <f t="shared" ref="C95" si="20">E95-1</f>
        <v>2022</v>
      </c>
      <c r="D95" s="302"/>
      <c r="E95" s="303">
        <f t="shared" ref="E95" si="21">G95-1</f>
        <v>2023</v>
      </c>
      <c r="F95" s="302"/>
      <c r="G95" s="303">
        <f t="shared" ref="G95" si="22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1698</v>
      </c>
      <c r="D97" s="118">
        <v>282</v>
      </c>
      <c r="E97" s="117">
        <v>2182</v>
      </c>
      <c r="F97" s="118">
        <f t="shared" ref="F97:J109" si="23">IFERROR(E97/C97-1,"-")</f>
        <v>0.28504122497055362</v>
      </c>
      <c r="G97" s="117">
        <v>1998</v>
      </c>
      <c r="H97" s="118">
        <f t="shared" si="23"/>
        <v>-8.4326306141154883E-2</v>
      </c>
      <c r="I97" s="117">
        <v>2236</v>
      </c>
      <c r="J97" s="118">
        <f t="shared" si="23"/>
        <v>0.11911911911911921</v>
      </c>
      <c r="K97" s="117">
        <v>2183</v>
      </c>
      <c r="L97" s="118">
        <f t="shared" ref="L97:L101" si="24">IFERROR(K97/I97-1,"-")</f>
        <v>-2.3703041144901627E-2</v>
      </c>
    </row>
    <row r="98" spans="2:12" x14ac:dyDescent="0.25">
      <c r="B98" s="116" t="s">
        <v>78</v>
      </c>
      <c r="C98" s="117">
        <v>1807</v>
      </c>
      <c r="D98" s="118" t="s">
        <v>245</v>
      </c>
      <c r="E98" s="117">
        <v>1878</v>
      </c>
      <c r="F98" s="118">
        <f t="shared" si="23"/>
        <v>3.9291643608190263E-2</v>
      </c>
      <c r="G98" s="117">
        <v>2191</v>
      </c>
      <c r="H98" s="118">
        <f t="shared" si="23"/>
        <v>0.16666666666666674</v>
      </c>
      <c r="I98" s="117">
        <v>2151</v>
      </c>
      <c r="J98" s="118">
        <f t="shared" si="23"/>
        <v>-1.8256503879507058E-2</v>
      </c>
      <c r="K98" s="117">
        <v>2294</v>
      </c>
      <c r="L98" s="118">
        <f t="shared" si="24"/>
        <v>6.6480706648070598E-2</v>
      </c>
    </row>
    <row r="99" spans="2:12" x14ac:dyDescent="0.25">
      <c r="B99" s="116" t="s">
        <v>80</v>
      </c>
      <c r="C99" s="117">
        <v>2032</v>
      </c>
      <c r="D99" s="118" t="s">
        <v>245</v>
      </c>
      <c r="E99" s="117">
        <v>2469</v>
      </c>
      <c r="F99" s="118">
        <f t="shared" si="23"/>
        <v>0.21505905511811019</v>
      </c>
      <c r="G99" s="117">
        <v>2470</v>
      </c>
      <c r="H99" s="118">
        <f t="shared" si="23"/>
        <v>4.0502227622529752E-4</v>
      </c>
      <c r="I99" s="117">
        <v>2478</v>
      </c>
      <c r="J99" s="118">
        <f t="shared" si="23"/>
        <v>3.2388663967610754E-3</v>
      </c>
      <c r="K99" s="117">
        <v>2378</v>
      </c>
      <c r="L99" s="118">
        <f t="shared" si="24"/>
        <v>-4.035512510088779E-2</v>
      </c>
    </row>
    <row r="100" spans="2:12" x14ac:dyDescent="0.25">
      <c r="B100" s="116" t="s">
        <v>82</v>
      </c>
      <c r="C100" s="117">
        <v>2629</v>
      </c>
      <c r="D100" s="118">
        <v>137.36842105263159</v>
      </c>
      <c r="E100" s="117">
        <v>2812</v>
      </c>
      <c r="F100" s="118">
        <f t="shared" si="23"/>
        <v>6.960821605173062E-2</v>
      </c>
      <c r="G100" s="117">
        <v>2724</v>
      </c>
      <c r="H100" s="118">
        <f t="shared" si="23"/>
        <v>-3.1294452347083945E-2</v>
      </c>
      <c r="I100" s="117">
        <v>3252</v>
      </c>
      <c r="J100" s="118">
        <f t="shared" si="23"/>
        <v>0.19383259911894268</v>
      </c>
      <c r="K100" s="117">
        <v>3550</v>
      </c>
      <c r="L100" s="118">
        <f t="shared" si="24"/>
        <v>9.1635916359163572E-2</v>
      </c>
    </row>
    <row r="101" spans="2:12" x14ac:dyDescent="0.25">
      <c r="B101" s="116" t="s">
        <v>84</v>
      </c>
      <c r="C101" s="117">
        <v>2021</v>
      </c>
      <c r="D101" s="118">
        <v>223.55555555555554</v>
      </c>
      <c r="E101" s="117">
        <v>2590</v>
      </c>
      <c r="F101" s="118">
        <f t="shared" si="23"/>
        <v>0.2815437902028699</v>
      </c>
      <c r="G101" s="117">
        <v>2536</v>
      </c>
      <c r="H101" s="118">
        <f t="shared" si="23"/>
        <v>-2.0849420849420874E-2</v>
      </c>
      <c r="I101" s="117">
        <v>2847</v>
      </c>
      <c r="J101" s="118">
        <f t="shared" si="23"/>
        <v>0.12263406940063093</v>
      </c>
      <c r="K101" s="117">
        <v>3189</v>
      </c>
      <c r="L101" s="118">
        <f t="shared" si="24"/>
        <v>0.12012644889357227</v>
      </c>
    </row>
    <row r="102" spans="2:12" x14ac:dyDescent="0.25">
      <c r="B102" s="116" t="s">
        <v>86</v>
      </c>
      <c r="C102" s="117">
        <v>2287</v>
      </c>
      <c r="D102" s="118">
        <v>5.6289855072463766</v>
      </c>
      <c r="E102" s="117">
        <v>2963</v>
      </c>
      <c r="F102" s="118">
        <f t="shared" si="23"/>
        <v>0.29558373414954087</v>
      </c>
      <c r="G102" s="117">
        <v>2632</v>
      </c>
      <c r="H102" s="118">
        <f t="shared" si="23"/>
        <v>-0.11171110361120484</v>
      </c>
      <c r="I102" s="117">
        <v>3017</v>
      </c>
      <c r="J102" s="118">
        <f t="shared" si="23"/>
        <v>0.14627659574468077</v>
      </c>
      <c r="K102" s="117"/>
      <c r="L102" s="118"/>
    </row>
    <row r="103" spans="2:12" x14ac:dyDescent="0.25">
      <c r="B103" s="116" t="s">
        <v>88</v>
      </c>
      <c r="C103" s="117">
        <v>3229</v>
      </c>
      <c r="D103" s="118">
        <v>2.5366922234392115</v>
      </c>
      <c r="E103" s="117">
        <v>3431</v>
      </c>
      <c r="F103" s="118">
        <f t="shared" si="23"/>
        <v>6.2558067513162063E-2</v>
      </c>
      <c r="G103" s="117">
        <v>3350</v>
      </c>
      <c r="H103" s="118">
        <f t="shared" si="23"/>
        <v>-2.3608277470125283E-2</v>
      </c>
      <c r="I103" s="117">
        <v>3306</v>
      </c>
      <c r="J103" s="118">
        <f t="shared" si="23"/>
        <v>-1.3134328358208935E-2</v>
      </c>
      <c r="K103" s="117"/>
      <c r="L103" s="118"/>
    </row>
    <row r="104" spans="2:12" x14ac:dyDescent="0.25">
      <c r="B104" s="116" t="s">
        <v>90</v>
      </c>
      <c r="C104" s="117">
        <v>3153</v>
      </c>
      <c r="D104" s="118">
        <v>0.34974315068493156</v>
      </c>
      <c r="E104" s="117">
        <v>3188</v>
      </c>
      <c r="F104" s="118">
        <f t="shared" si="23"/>
        <v>1.1100539169045298E-2</v>
      </c>
      <c r="G104" s="117">
        <v>3523</v>
      </c>
      <c r="H104" s="118">
        <f t="shared" si="23"/>
        <v>0.10508155583437895</v>
      </c>
      <c r="I104" s="117">
        <v>3476</v>
      </c>
      <c r="J104" s="118">
        <f t="shared" si="23"/>
        <v>-1.3340902639795593E-2</v>
      </c>
      <c r="K104" s="117"/>
      <c r="L104" s="118"/>
    </row>
    <row r="105" spans="2:12" x14ac:dyDescent="0.25">
      <c r="B105" s="116" t="s">
        <v>92</v>
      </c>
      <c r="C105" s="117">
        <v>2631</v>
      </c>
      <c r="D105" s="118">
        <v>0.50687285223367695</v>
      </c>
      <c r="E105" s="117">
        <v>2792</v>
      </c>
      <c r="F105" s="118">
        <f t="shared" si="23"/>
        <v>6.1193462561763612E-2</v>
      </c>
      <c r="G105" s="117">
        <v>2632</v>
      </c>
      <c r="H105" s="118">
        <f t="shared" si="23"/>
        <v>-5.7306590257879653E-2</v>
      </c>
      <c r="I105" s="117">
        <v>2398</v>
      </c>
      <c r="J105" s="118">
        <f t="shared" si="23"/>
        <v>-8.8905775075987847E-2</v>
      </c>
      <c r="K105" s="117"/>
      <c r="L105" s="118"/>
    </row>
    <row r="106" spans="2:12" x14ac:dyDescent="0.25">
      <c r="B106" s="116" t="s">
        <v>94</v>
      </c>
      <c r="C106" s="117">
        <v>2628</v>
      </c>
      <c r="D106" s="118">
        <v>0.28823529411764715</v>
      </c>
      <c r="E106" s="117">
        <v>2626</v>
      </c>
      <c r="F106" s="118">
        <f t="shared" si="23"/>
        <v>-7.6103500761037779E-4</v>
      </c>
      <c r="G106" s="117">
        <v>2960</v>
      </c>
      <c r="H106" s="118">
        <f t="shared" si="23"/>
        <v>0.12718964204112715</v>
      </c>
      <c r="I106" s="117">
        <v>2889</v>
      </c>
      <c r="J106" s="118">
        <f t="shared" si="23"/>
        <v>-2.3986486486486491E-2</v>
      </c>
      <c r="K106" s="117"/>
      <c r="L106" s="118"/>
    </row>
    <row r="107" spans="2:12" x14ac:dyDescent="0.25">
      <c r="B107" s="116" t="s">
        <v>96</v>
      </c>
      <c r="C107" s="117">
        <v>2197</v>
      </c>
      <c r="D107" s="118">
        <v>0.1901408450704225</v>
      </c>
      <c r="E107" s="117">
        <v>2076</v>
      </c>
      <c r="F107" s="118">
        <f t="shared" si="23"/>
        <v>-5.5075102412380561E-2</v>
      </c>
      <c r="G107" s="117">
        <v>2097</v>
      </c>
      <c r="H107" s="118">
        <f t="shared" si="23"/>
        <v>1.0115606936416111E-2</v>
      </c>
      <c r="I107" s="117">
        <v>1997</v>
      </c>
      <c r="J107" s="118">
        <f t="shared" si="23"/>
        <v>-4.7687172150691515E-2</v>
      </c>
      <c r="K107" s="117"/>
      <c r="L107" s="118"/>
    </row>
    <row r="108" spans="2:12" x14ac:dyDescent="0.25">
      <c r="B108" s="116" t="s">
        <v>98</v>
      </c>
      <c r="C108" s="117">
        <v>2767</v>
      </c>
      <c r="D108" s="118">
        <v>0.25658492279745682</v>
      </c>
      <c r="E108" s="117">
        <v>2820</v>
      </c>
      <c r="F108" s="118">
        <f t="shared" si="23"/>
        <v>1.9154318756776201E-2</v>
      </c>
      <c r="G108" s="117">
        <v>2755</v>
      </c>
      <c r="H108" s="118">
        <f t="shared" si="23"/>
        <v>-2.3049645390070927E-2</v>
      </c>
      <c r="I108" s="117">
        <v>2637</v>
      </c>
      <c r="J108" s="118">
        <f t="shared" si="23"/>
        <v>-4.2831215970961845E-2</v>
      </c>
      <c r="K108" s="117"/>
      <c r="L108" s="118"/>
    </row>
    <row r="109" spans="2:12" ht="15.75" x14ac:dyDescent="0.25">
      <c r="B109" s="119" t="s">
        <v>32</v>
      </c>
      <c r="C109" s="120">
        <v>29079</v>
      </c>
      <c r="D109" s="121">
        <v>1.5369917989879602</v>
      </c>
      <c r="E109" s="120">
        <v>31827</v>
      </c>
      <c r="F109" s="121">
        <f t="shared" si="23"/>
        <v>9.4501186423191941E-2</v>
      </c>
      <c r="G109" s="120">
        <v>31868</v>
      </c>
      <c r="H109" s="121">
        <f t="shared" si="23"/>
        <v>1.2882144091495018E-3</v>
      </c>
      <c r="I109" s="120">
        <v>32684</v>
      </c>
      <c r="J109" s="121">
        <f t="shared" si="23"/>
        <v>2.560562319568227E-2</v>
      </c>
      <c r="K109" s="120">
        <v>13594</v>
      </c>
      <c r="L109" s="121">
        <v>4.8596112311015016E-2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9:9" x14ac:dyDescent="0.25">
      <c r="I114" s="122"/>
    </row>
  </sheetData>
  <mergeCells count="35"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E463-11AA-48EF-BD4E-77D4B970EF6A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263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137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250668</v>
      </c>
      <c r="D8" s="118">
        <f t="shared" ref="D8:D10" si="0">C8/C9-1</f>
        <v>4.8179773025682993E-2</v>
      </c>
    </row>
    <row r="9" spans="1:5" x14ac:dyDescent="0.25">
      <c r="A9" s="1"/>
      <c r="B9" s="116">
        <f>B8-1</f>
        <v>2024</v>
      </c>
      <c r="C9" s="117">
        <v>239146</v>
      </c>
      <c r="D9" s="118">
        <f t="shared" si="0"/>
        <v>-5.3217096615832848E-2</v>
      </c>
    </row>
    <row r="10" spans="1:5" x14ac:dyDescent="0.25">
      <c r="A10" s="1"/>
      <c r="B10" s="116">
        <f t="shared" ref="B10:B22" si="1">B9-1</f>
        <v>2023</v>
      </c>
      <c r="C10" s="117">
        <v>252588</v>
      </c>
      <c r="D10" s="118">
        <f t="shared" si="0"/>
        <v>0.27009699657570407</v>
      </c>
    </row>
    <row r="11" spans="1:5" x14ac:dyDescent="0.25">
      <c r="A11" s="1"/>
      <c r="B11" s="116">
        <f t="shared" si="1"/>
        <v>2022</v>
      </c>
      <c r="C11" s="117">
        <v>198873</v>
      </c>
      <c r="D11" s="118">
        <f>C11/C12-1</f>
        <v>0.85068723885388842</v>
      </c>
    </row>
    <row r="12" spans="1:5" x14ac:dyDescent="0.25">
      <c r="A12" s="1" t="s">
        <v>77</v>
      </c>
      <c r="B12" s="116">
        <f t="shared" si="1"/>
        <v>2021</v>
      </c>
      <c r="C12" s="117">
        <v>107459</v>
      </c>
      <c r="D12" s="118">
        <f t="shared" ref="D12:D21" si="2">C12/C13-1</f>
        <v>0.38715840293286163</v>
      </c>
    </row>
    <row r="13" spans="1:5" x14ac:dyDescent="0.25">
      <c r="A13" s="1" t="s">
        <v>79</v>
      </c>
      <c r="B13" s="116">
        <f t="shared" si="1"/>
        <v>2020</v>
      </c>
      <c r="C13" s="117">
        <v>77467</v>
      </c>
      <c r="D13" s="118">
        <f t="shared" si="2"/>
        <v>-0.45789742549037449</v>
      </c>
    </row>
    <row r="14" spans="1:5" x14ac:dyDescent="0.25">
      <c r="A14" s="1" t="s">
        <v>81</v>
      </c>
      <c r="B14" s="116">
        <f t="shared" si="1"/>
        <v>2019</v>
      </c>
      <c r="C14" s="117">
        <v>142901</v>
      </c>
      <c r="D14" s="118">
        <f t="shared" si="2"/>
        <v>-2.6540051908417794E-2</v>
      </c>
    </row>
    <row r="15" spans="1:5" x14ac:dyDescent="0.25">
      <c r="A15" s="1" t="s">
        <v>83</v>
      </c>
      <c r="B15" s="116">
        <f t="shared" si="1"/>
        <v>2018</v>
      </c>
      <c r="C15" s="117">
        <v>146797</v>
      </c>
      <c r="D15" s="118">
        <f>C15/C16-1</f>
        <v>-2.1959718307982379E-2</v>
      </c>
    </row>
    <row r="16" spans="1:5" x14ac:dyDescent="0.25">
      <c r="A16" s="1" t="s">
        <v>85</v>
      </c>
      <c r="B16" s="116">
        <f t="shared" si="1"/>
        <v>2017</v>
      </c>
      <c r="C16" s="117">
        <v>150093</v>
      </c>
      <c r="D16" s="118">
        <f>C16/C17-1</f>
        <v>-1.5809421392225742E-2</v>
      </c>
    </row>
    <row r="17" spans="1:5" x14ac:dyDescent="0.25">
      <c r="A17" s="1" t="s">
        <v>87</v>
      </c>
      <c r="B17" s="116">
        <f t="shared" si="1"/>
        <v>2016</v>
      </c>
      <c r="C17" s="117">
        <v>152504</v>
      </c>
      <c r="D17" s="118">
        <f t="shared" si="2"/>
        <v>0.1475698494277351</v>
      </c>
    </row>
    <row r="18" spans="1:5" x14ac:dyDescent="0.25">
      <c r="A18" s="1" t="s">
        <v>89</v>
      </c>
      <c r="B18" s="116">
        <f t="shared" si="1"/>
        <v>2015</v>
      </c>
      <c r="C18" s="117">
        <v>132893</v>
      </c>
      <c r="D18" s="118">
        <f t="shared" si="2"/>
        <v>-2.8410794054642863E-2</v>
      </c>
    </row>
    <row r="19" spans="1:5" x14ac:dyDescent="0.25">
      <c r="A19" s="1" t="s">
        <v>91</v>
      </c>
      <c r="B19" s="116">
        <f t="shared" si="1"/>
        <v>2014</v>
      </c>
      <c r="C19" s="117">
        <v>136779</v>
      </c>
      <c r="D19" s="118">
        <f t="shared" si="2"/>
        <v>-8.9052808532839034E-3</v>
      </c>
    </row>
    <row r="20" spans="1:5" x14ac:dyDescent="0.25">
      <c r="A20" s="1" t="s">
        <v>93</v>
      </c>
      <c r="B20" s="116">
        <f t="shared" si="1"/>
        <v>2013</v>
      </c>
      <c r="C20" s="117">
        <v>138008</v>
      </c>
      <c r="D20" s="118">
        <f>C20/C21-1</f>
        <v>-2.1573757009875849E-2</v>
      </c>
    </row>
    <row r="21" spans="1:5" x14ac:dyDescent="0.25">
      <c r="A21" s="1" t="s">
        <v>95</v>
      </c>
      <c r="B21" s="116">
        <f t="shared" si="1"/>
        <v>2012</v>
      </c>
      <c r="C21" s="117">
        <v>141051</v>
      </c>
      <c r="D21" s="118">
        <f t="shared" si="2"/>
        <v>-7.1825276706631747E-2</v>
      </c>
    </row>
    <row r="22" spans="1:5" x14ac:dyDescent="0.25">
      <c r="A22" s="1" t="s">
        <v>97</v>
      </c>
      <c r="B22" s="116">
        <f t="shared" si="1"/>
        <v>2011</v>
      </c>
      <c r="C22" s="117">
        <v>151966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7" t="s">
        <v>264</v>
      </c>
      <c r="C27" s="277"/>
      <c r="D27" s="277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9" t="s">
        <v>142</v>
      </c>
      <c r="D29" s="300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217984</v>
      </c>
      <c r="D31" s="118">
        <f t="shared" ref="D31:D44" si="3">C31/C32-1</f>
        <v>5.1650440471251224E-2</v>
      </c>
    </row>
    <row r="32" spans="1:5" x14ac:dyDescent="0.25">
      <c r="B32" s="116">
        <f>B31-1</f>
        <v>2024</v>
      </c>
      <c r="C32" s="117">
        <v>207278</v>
      </c>
      <c r="D32" s="118">
        <f t="shared" si="3"/>
        <v>-6.1075099315549441E-2</v>
      </c>
    </row>
    <row r="33" spans="2:4" x14ac:dyDescent="0.25">
      <c r="B33" s="116">
        <f t="shared" ref="B33:B45" si="4">B32-1</f>
        <v>2023</v>
      </c>
      <c r="C33" s="117">
        <v>220761</v>
      </c>
      <c r="D33" s="118">
        <f t="shared" si="3"/>
        <v>0.3001696173009647</v>
      </c>
    </row>
    <row r="34" spans="2:4" x14ac:dyDescent="0.25">
      <c r="B34" s="116">
        <f t="shared" si="4"/>
        <v>2022</v>
      </c>
      <c r="C34" s="117">
        <v>169794</v>
      </c>
      <c r="D34" s="118">
        <f t="shared" si="3"/>
        <v>0.76874277321166296</v>
      </c>
    </row>
    <row r="35" spans="2:4" x14ac:dyDescent="0.25">
      <c r="B35" s="116">
        <f t="shared" si="4"/>
        <v>2021</v>
      </c>
      <c r="C35" s="117">
        <v>95997</v>
      </c>
      <c r="D35" s="118">
        <f t="shared" si="3"/>
        <v>0.51178758720609774</v>
      </c>
    </row>
    <row r="36" spans="2:4" x14ac:dyDescent="0.25">
      <c r="B36" s="116">
        <f t="shared" si="4"/>
        <v>2020</v>
      </c>
      <c r="C36" s="117">
        <v>63499</v>
      </c>
      <c r="D36" s="118">
        <f t="shared" si="3"/>
        <v>-0.23119112768481975</v>
      </c>
    </row>
    <row r="37" spans="2:4" x14ac:dyDescent="0.25">
      <c r="B37" s="116">
        <f t="shared" si="4"/>
        <v>2019</v>
      </c>
      <c r="C37" s="117">
        <v>82594</v>
      </c>
      <c r="D37" s="118">
        <f t="shared" si="3"/>
        <v>-3.9492964298174171E-2</v>
      </c>
    </row>
    <row r="38" spans="2:4" x14ac:dyDescent="0.25">
      <c r="B38" s="116">
        <f t="shared" si="4"/>
        <v>2018</v>
      </c>
      <c r="C38" s="117">
        <v>85990</v>
      </c>
      <c r="D38" s="118">
        <f>C38/C39-1</f>
        <v>8.584200424285271E-2</v>
      </c>
    </row>
    <row r="39" spans="2:4" x14ac:dyDescent="0.25">
      <c r="B39" s="116">
        <f t="shared" si="4"/>
        <v>2017</v>
      </c>
      <c r="C39" s="117">
        <v>79192</v>
      </c>
      <c r="D39" s="118">
        <f>C39/C40-1</f>
        <v>-0.11417353661674068</v>
      </c>
    </row>
    <row r="40" spans="2:4" x14ac:dyDescent="0.25">
      <c r="B40" s="116">
        <f t="shared" si="4"/>
        <v>2016</v>
      </c>
      <c r="C40" s="117">
        <v>89399</v>
      </c>
      <c r="D40" s="118">
        <f t="shared" si="3"/>
        <v>0.23348096637553972</v>
      </c>
    </row>
    <row r="41" spans="2:4" x14ac:dyDescent="0.25">
      <c r="B41" s="116">
        <f t="shared" si="4"/>
        <v>2015</v>
      </c>
      <c r="C41" s="117">
        <v>72477</v>
      </c>
      <c r="D41" s="118">
        <f t="shared" si="3"/>
        <v>-5.5514289065248801E-2</v>
      </c>
    </row>
    <row r="42" spans="2:4" x14ac:dyDescent="0.25">
      <c r="B42" s="116">
        <f t="shared" si="4"/>
        <v>2014</v>
      </c>
      <c r="C42" s="117">
        <v>76737</v>
      </c>
      <c r="D42" s="118">
        <f t="shared" si="3"/>
        <v>-3.2039557500914473E-2</v>
      </c>
    </row>
    <row r="43" spans="2:4" x14ac:dyDescent="0.25">
      <c r="B43" s="116">
        <f t="shared" si="4"/>
        <v>2013</v>
      </c>
      <c r="C43" s="117">
        <v>79277</v>
      </c>
      <c r="D43" s="118">
        <f>C43/C44-1</f>
        <v>-1.0039834667399217E-2</v>
      </c>
    </row>
    <row r="44" spans="2:4" x14ac:dyDescent="0.25">
      <c r="B44" s="116">
        <f t="shared" si="4"/>
        <v>2012</v>
      </c>
      <c r="C44" s="117">
        <v>80081</v>
      </c>
      <c r="D44" s="118">
        <f t="shared" si="3"/>
        <v>-0.14801102209739025</v>
      </c>
    </row>
    <row r="45" spans="2:4" x14ac:dyDescent="0.25">
      <c r="B45" s="116">
        <f t="shared" si="4"/>
        <v>2011</v>
      </c>
      <c r="C45" s="117">
        <v>93993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7" t="s">
        <v>265</v>
      </c>
      <c r="C50" s="277"/>
      <c r="D50" s="277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9" t="s">
        <v>63</v>
      </c>
      <c r="D52" s="300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0</v>
      </c>
      <c r="D54" s="118" t="e">
        <f t="shared" ref="D54:D56" si="5">C54/C55-1</f>
        <v>#DIV/0!</v>
      </c>
    </row>
    <row r="55" spans="1:5" x14ac:dyDescent="0.25">
      <c r="A55" s="1"/>
      <c r="B55" s="116">
        <f>B54-1</f>
        <v>2024</v>
      </c>
      <c r="C55" s="117">
        <v>0</v>
      </c>
      <c r="D55" s="118" t="e">
        <f t="shared" si="5"/>
        <v>#DIV/0!</v>
      </c>
    </row>
    <row r="56" spans="1:5" x14ac:dyDescent="0.25">
      <c r="A56" s="1"/>
      <c r="B56" s="116">
        <f t="shared" ref="B56:B68" si="6">B55-1</f>
        <v>2023</v>
      </c>
      <c r="C56" s="117">
        <v>0</v>
      </c>
      <c r="D56" s="118" t="e">
        <f t="shared" si="5"/>
        <v>#DIV/0!</v>
      </c>
    </row>
    <row r="57" spans="1:5" x14ac:dyDescent="0.25">
      <c r="A57" s="1"/>
      <c r="B57" s="116">
        <f t="shared" si="6"/>
        <v>2022</v>
      </c>
      <c r="C57" s="117">
        <v>0</v>
      </c>
      <c r="D57" s="118" t="e">
        <f>C57/C58-1</f>
        <v>#DIV/0!</v>
      </c>
    </row>
    <row r="58" spans="1:5" x14ac:dyDescent="0.25">
      <c r="A58" s="1">
        <v>2</v>
      </c>
      <c r="B58" s="116">
        <f t="shared" si="6"/>
        <v>2021</v>
      </c>
      <c r="C58" s="117">
        <v>0</v>
      </c>
      <c r="D58" s="118" t="e">
        <f t="shared" ref="D58:D67" si="7">C58/C59-1</f>
        <v>#DIV/0!</v>
      </c>
    </row>
    <row r="59" spans="1:5" x14ac:dyDescent="0.25">
      <c r="A59" s="1">
        <v>3</v>
      </c>
      <c r="B59" s="116">
        <f t="shared" si="6"/>
        <v>2020</v>
      </c>
      <c r="C59" s="117">
        <v>0</v>
      </c>
      <c r="D59" s="118">
        <f t="shared" si="7"/>
        <v>-1</v>
      </c>
    </row>
    <row r="60" spans="1:5" x14ac:dyDescent="0.25">
      <c r="A60" s="1">
        <v>4</v>
      </c>
      <c r="B60" s="116">
        <f t="shared" si="6"/>
        <v>2019</v>
      </c>
      <c r="C60" s="117">
        <v>82594</v>
      </c>
      <c r="D60" s="118">
        <f t="shared" si="7"/>
        <v>-3.9492964298174171E-2</v>
      </c>
    </row>
    <row r="61" spans="1:5" x14ac:dyDescent="0.25">
      <c r="A61" s="1">
        <v>5</v>
      </c>
      <c r="B61" s="116">
        <f t="shared" si="6"/>
        <v>2018</v>
      </c>
      <c r="C61" s="117">
        <v>85990</v>
      </c>
      <c r="D61" s="118">
        <f>C61/C62-1</f>
        <v>8.584200424285271E-2</v>
      </c>
    </row>
    <row r="62" spans="1:5" x14ac:dyDescent="0.25">
      <c r="A62" s="1">
        <v>6</v>
      </c>
      <c r="B62" s="116">
        <f t="shared" si="6"/>
        <v>2017</v>
      </c>
      <c r="C62" s="117">
        <v>79192</v>
      </c>
      <c r="D62" s="118">
        <f>C62/C63-1</f>
        <v>-0.11417353661674068</v>
      </c>
    </row>
    <row r="63" spans="1:5" x14ac:dyDescent="0.25">
      <c r="A63" s="1">
        <v>7</v>
      </c>
      <c r="B63" s="116">
        <f t="shared" si="6"/>
        <v>2016</v>
      </c>
      <c r="C63" s="117">
        <v>89399</v>
      </c>
      <c r="D63" s="118">
        <f t="shared" si="7"/>
        <v>0.23348096637553972</v>
      </c>
    </row>
    <row r="64" spans="1:5" x14ac:dyDescent="0.25">
      <c r="A64" s="1">
        <v>8</v>
      </c>
      <c r="B64" s="116">
        <f t="shared" si="6"/>
        <v>2015</v>
      </c>
      <c r="C64" s="117">
        <v>72477</v>
      </c>
      <c r="D64" s="118">
        <f t="shared" si="7"/>
        <v>-5.5514289065248801E-2</v>
      </c>
    </row>
    <row r="65" spans="1:5" x14ac:dyDescent="0.25">
      <c r="A65" s="1">
        <v>9</v>
      </c>
      <c r="B65" s="116">
        <f t="shared" si="6"/>
        <v>2014</v>
      </c>
      <c r="C65" s="117">
        <v>76737</v>
      </c>
      <c r="D65" s="118">
        <f t="shared" si="7"/>
        <v>-3.2039557500914473E-2</v>
      </c>
    </row>
    <row r="66" spans="1:5" x14ac:dyDescent="0.25">
      <c r="A66" s="1">
        <v>10</v>
      </c>
      <c r="B66" s="116">
        <f t="shared" si="6"/>
        <v>2013</v>
      </c>
      <c r="C66" s="117">
        <v>79277</v>
      </c>
      <c r="D66" s="118">
        <f>C66/C67-1</f>
        <v>-1.0039834667399217E-2</v>
      </c>
    </row>
    <row r="67" spans="1:5" x14ac:dyDescent="0.25">
      <c r="A67" s="1">
        <v>11</v>
      </c>
      <c r="B67" s="116">
        <f t="shared" si="6"/>
        <v>2012</v>
      </c>
      <c r="C67" s="117">
        <v>80081</v>
      </c>
      <c r="D67" s="118">
        <f t="shared" si="7"/>
        <v>-0.14801102209739025</v>
      </c>
    </row>
    <row r="68" spans="1:5" x14ac:dyDescent="0.25">
      <c r="A68" s="1">
        <v>12</v>
      </c>
      <c r="B68" s="116">
        <f t="shared" si="6"/>
        <v>2011</v>
      </c>
      <c r="C68" s="117">
        <v>93993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7" t="s">
        <v>147</v>
      </c>
      <c r="C73" s="277"/>
      <c r="D73" s="277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9" t="s">
        <v>64</v>
      </c>
      <c r="D75" s="300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0</v>
      </c>
      <c r="D77" s="118" t="e">
        <f t="shared" ref="D77:D83" si="8">C77/C78-1</f>
        <v>#DIV/0!</v>
      </c>
    </row>
    <row r="78" spans="1:5" x14ac:dyDescent="0.25">
      <c r="A78" s="1"/>
      <c r="B78" s="116">
        <f>B77-1</f>
        <v>2024</v>
      </c>
      <c r="C78" s="117">
        <v>0</v>
      </c>
      <c r="D78" s="118" t="e">
        <f t="shared" si="8"/>
        <v>#DIV/0!</v>
      </c>
    </row>
    <row r="79" spans="1:5" x14ac:dyDescent="0.25">
      <c r="A79" s="1"/>
      <c r="B79" s="116">
        <f t="shared" ref="B79:B91" si="9">B78-1</f>
        <v>2023</v>
      </c>
      <c r="C79" s="117">
        <v>0</v>
      </c>
      <c r="D79" s="118" t="e">
        <f t="shared" si="8"/>
        <v>#DIV/0!</v>
      </c>
    </row>
    <row r="80" spans="1:5" x14ac:dyDescent="0.25">
      <c r="A80" s="1"/>
      <c r="B80" s="116">
        <f t="shared" si="9"/>
        <v>2022</v>
      </c>
      <c r="C80" s="117">
        <v>0</v>
      </c>
      <c r="D80" s="118" t="e">
        <f t="shared" si="8"/>
        <v>#DIV/0!</v>
      </c>
    </row>
    <row r="81" spans="1:5" x14ac:dyDescent="0.25">
      <c r="A81" s="1">
        <v>2</v>
      </c>
      <c r="B81" s="116">
        <f t="shared" si="9"/>
        <v>2021</v>
      </c>
      <c r="C81" s="117">
        <v>0</v>
      </c>
      <c r="D81" s="118" t="e">
        <f t="shared" si="8"/>
        <v>#DIV/0!</v>
      </c>
    </row>
    <row r="82" spans="1:5" x14ac:dyDescent="0.25">
      <c r="A82" s="1">
        <v>3</v>
      </c>
      <c r="B82" s="116">
        <f t="shared" si="9"/>
        <v>2020</v>
      </c>
      <c r="C82" s="117">
        <v>0</v>
      </c>
      <c r="D82" s="118" t="e">
        <f t="shared" si="8"/>
        <v>#DIV/0!</v>
      </c>
    </row>
    <row r="83" spans="1:5" x14ac:dyDescent="0.25">
      <c r="A83" s="1">
        <v>4</v>
      </c>
      <c r="B83" s="116">
        <f t="shared" si="9"/>
        <v>2019</v>
      </c>
      <c r="C83" s="117">
        <v>0</v>
      </c>
      <c r="D83" s="118" t="e">
        <f t="shared" si="8"/>
        <v>#DIV/0!</v>
      </c>
    </row>
    <row r="84" spans="1:5" x14ac:dyDescent="0.25">
      <c r="A84" s="1">
        <v>5</v>
      </c>
      <c r="B84" s="116">
        <f t="shared" si="9"/>
        <v>2018</v>
      </c>
      <c r="C84" s="117">
        <v>0</v>
      </c>
      <c r="D84" s="118" t="e">
        <f>C84/C85-1</f>
        <v>#DIV/0!</v>
      </c>
    </row>
    <row r="85" spans="1:5" x14ac:dyDescent="0.25">
      <c r="A85" s="1">
        <v>6</v>
      </c>
      <c r="B85" s="116">
        <f t="shared" si="9"/>
        <v>2017</v>
      </c>
      <c r="C85" s="117">
        <v>0</v>
      </c>
      <c r="D85" s="118" t="e">
        <f>C85/C86-1</f>
        <v>#DIV/0!</v>
      </c>
    </row>
    <row r="86" spans="1:5" x14ac:dyDescent="0.25">
      <c r="A86" s="1">
        <v>7</v>
      </c>
      <c r="B86" s="116">
        <f t="shared" si="9"/>
        <v>2016</v>
      </c>
      <c r="C86" s="117">
        <v>0</v>
      </c>
      <c r="D86" s="118" t="e">
        <f t="shared" ref="D86:D88" si="10">C86/C87-1</f>
        <v>#DIV/0!</v>
      </c>
    </row>
    <row r="87" spans="1:5" x14ac:dyDescent="0.25">
      <c r="A87" s="1">
        <v>8</v>
      </c>
      <c r="B87" s="116">
        <f t="shared" si="9"/>
        <v>2015</v>
      </c>
      <c r="C87" s="117">
        <v>0</v>
      </c>
      <c r="D87" s="118" t="e">
        <f t="shared" si="10"/>
        <v>#DIV/0!</v>
      </c>
    </row>
    <row r="88" spans="1:5" x14ac:dyDescent="0.25">
      <c r="A88" s="1">
        <v>9</v>
      </c>
      <c r="B88" s="116">
        <f t="shared" si="9"/>
        <v>2014</v>
      </c>
      <c r="C88" s="117">
        <v>0</v>
      </c>
      <c r="D88" s="118" t="e">
        <f t="shared" si="10"/>
        <v>#DIV/0!</v>
      </c>
    </row>
    <row r="89" spans="1:5" x14ac:dyDescent="0.25">
      <c r="A89" s="1">
        <v>10</v>
      </c>
      <c r="B89" s="116">
        <f t="shared" si="9"/>
        <v>2013</v>
      </c>
      <c r="C89" s="117">
        <v>0</v>
      </c>
      <c r="D89" s="118" t="e">
        <f>C89/C90-1</f>
        <v>#DIV/0!</v>
      </c>
    </row>
    <row r="90" spans="1:5" x14ac:dyDescent="0.25">
      <c r="A90" s="1">
        <v>11</v>
      </c>
      <c r="B90" s="116">
        <f t="shared" si="9"/>
        <v>2012</v>
      </c>
      <c r="C90" s="117">
        <v>0</v>
      </c>
      <c r="D90" s="118" t="e">
        <f t="shared" ref="D90" si="11">C90/C91-1</f>
        <v>#DIV/0!</v>
      </c>
    </row>
    <row r="91" spans="1:5" x14ac:dyDescent="0.25">
      <c r="A91" s="1">
        <v>12</v>
      </c>
      <c r="B91" s="116">
        <f t="shared" si="9"/>
        <v>2011</v>
      </c>
      <c r="C91" s="117">
        <v>0</v>
      </c>
      <c r="D91" s="118"/>
    </row>
    <row r="92" spans="1:5" ht="6" customHeight="1" x14ac:dyDescent="0.25">
      <c r="C92" s="117" t="s">
        <v>245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7" t="s">
        <v>266</v>
      </c>
      <c r="C96" s="277"/>
      <c r="D96" s="277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9" t="s">
        <v>34</v>
      </c>
      <c r="D98" s="300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>
        <v>32684</v>
      </c>
      <c r="D100" s="118">
        <f t="shared" ref="D100:D113" si="12">C100/C101-1</f>
        <v>2.560562319568227E-2</v>
      </c>
    </row>
    <row r="101" spans="2:5" x14ac:dyDescent="0.25">
      <c r="B101" s="116">
        <f>B100-1</f>
        <v>2024</v>
      </c>
      <c r="C101" s="117">
        <v>31868</v>
      </c>
      <c r="D101" s="118">
        <f t="shared" si="12"/>
        <v>1.2882144091495018E-3</v>
      </c>
    </row>
    <row r="102" spans="2:5" x14ac:dyDescent="0.25">
      <c r="B102" s="116">
        <f t="shared" ref="B102:B114" si="13">B101-1</f>
        <v>2023</v>
      </c>
      <c r="C102" s="117">
        <v>31827</v>
      </c>
      <c r="D102" s="118">
        <f t="shared" si="12"/>
        <v>9.4501186423191941E-2</v>
      </c>
    </row>
    <row r="103" spans="2:5" x14ac:dyDescent="0.25">
      <c r="B103" s="116">
        <f t="shared" si="13"/>
        <v>2022</v>
      </c>
      <c r="C103" s="117">
        <v>29079</v>
      </c>
      <c r="D103" s="118">
        <f t="shared" si="12"/>
        <v>1.5369917989879602</v>
      </c>
    </row>
    <row r="104" spans="2:5" x14ac:dyDescent="0.25">
      <c r="B104" s="116">
        <f t="shared" si="13"/>
        <v>2021</v>
      </c>
      <c r="C104" s="117">
        <v>11462</v>
      </c>
      <c r="D104" s="118">
        <f t="shared" si="12"/>
        <v>-0.17941008018327609</v>
      </c>
    </row>
    <row r="105" spans="2:5" x14ac:dyDescent="0.25">
      <c r="B105" s="116">
        <f t="shared" si="13"/>
        <v>2020</v>
      </c>
      <c r="C105" s="117">
        <v>13968</v>
      </c>
      <c r="D105" s="118">
        <f t="shared" si="12"/>
        <v>-0.76838509625748252</v>
      </c>
    </row>
    <row r="106" spans="2:5" x14ac:dyDescent="0.25">
      <c r="B106" s="116">
        <f t="shared" si="13"/>
        <v>2019</v>
      </c>
      <c r="C106" s="117">
        <v>60307</v>
      </c>
      <c r="D106" s="118">
        <f t="shared" si="12"/>
        <v>-8.2227375137731151E-3</v>
      </c>
    </row>
    <row r="107" spans="2:5" x14ac:dyDescent="0.25">
      <c r="B107" s="116">
        <f t="shared" si="13"/>
        <v>2018</v>
      </c>
      <c r="C107" s="117">
        <v>60807</v>
      </c>
      <c r="D107" s="118">
        <f t="shared" si="12"/>
        <v>-0.14236752655110652</v>
      </c>
    </row>
    <row r="108" spans="2:5" x14ac:dyDescent="0.25">
      <c r="B108" s="116">
        <f t="shared" si="13"/>
        <v>2017</v>
      </c>
      <c r="C108" s="117">
        <v>70901</v>
      </c>
      <c r="D108" s="118">
        <f t="shared" si="12"/>
        <v>0.12354013152682031</v>
      </c>
    </row>
    <row r="109" spans="2:5" x14ac:dyDescent="0.25">
      <c r="B109" s="116">
        <f t="shared" si="13"/>
        <v>2016</v>
      </c>
      <c r="C109" s="117">
        <v>63105</v>
      </c>
      <c r="D109" s="118">
        <f t="shared" si="12"/>
        <v>4.4508077330508433E-2</v>
      </c>
    </row>
    <row r="110" spans="2:5" x14ac:dyDescent="0.25">
      <c r="B110" s="116">
        <f t="shared" si="13"/>
        <v>2015</v>
      </c>
      <c r="C110" s="117">
        <v>60416</v>
      </c>
      <c r="D110" s="118">
        <f t="shared" si="12"/>
        <v>6.2289730521967179E-3</v>
      </c>
    </row>
    <row r="111" spans="2:5" x14ac:dyDescent="0.25">
      <c r="B111" s="116">
        <f t="shared" si="13"/>
        <v>2014</v>
      </c>
      <c r="C111" s="117">
        <v>60042</v>
      </c>
      <c r="D111" s="118">
        <f t="shared" si="12"/>
        <v>2.2322112683250683E-2</v>
      </c>
    </row>
    <row r="112" spans="2:5" x14ac:dyDescent="0.25">
      <c r="B112" s="116">
        <f t="shared" si="13"/>
        <v>2013</v>
      </c>
      <c r="C112" s="117">
        <v>58731</v>
      </c>
      <c r="D112" s="118">
        <f t="shared" si="12"/>
        <v>-3.6722978514023286E-2</v>
      </c>
    </row>
    <row r="113" spans="2:4" x14ac:dyDescent="0.25">
      <c r="B113" s="116">
        <f t="shared" si="13"/>
        <v>2012</v>
      </c>
      <c r="C113" s="117">
        <v>60970</v>
      </c>
      <c r="D113" s="118">
        <f t="shared" si="12"/>
        <v>5.1696479395580752E-2</v>
      </c>
    </row>
    <row r="114" spans="2:4" x14ac:dyDescent="0.25">
      <c r="B114" s="116">
        <f t="shared" si="13"/>
        <v>2011</v>
      </c>
      <c r="C114" s="117">
        <v>57973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A5B9-CEC7-4A04-8C13-D092E4F442DE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267</v>
      </c>
      <c r="D5" s="129" t="s">
        <v>237</v>
      </c>
      <c r="E5" s="129" t="s">
        <v>238</v>
      </c>
      <c r="F5" s="129" t="s">
        <v>239</v>
      </c>
      <c r="G5" s="129" t="s">
        <v>240</v>
      </c>
      <c r="H5" s="129" t="s">
        <v>241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268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BC61-3E9F-4704-BD9F-2CE764DACE0A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  <c r="N3" s="143" t="s">
        <v>269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N5" s="145"/>
      <c r="O5" s="306" t="s">
        <v>45</v>
      </c>
      <c r="P5" s="307"/>
      <c r="Q5" s="307"/>
      <c r="R5" s="307"/>
      <c r="S5" s="307"/>
      <c r="T5" s="307"/>
      <c r="U5" s="307"/>
      <c r="V5" s="307"/>
      <c r="W5" s="307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52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77467</v>
      </c>
      <c r="P8" s="157">
        <v>107459</v>
      </c>
      <c r="Q8" s="157">
        <v>198873</v>
      </c>
      <c r="R8" s="157">
        <v>252588</v>
      </c>
      <c r="S8" s="157">
        <v>239146</v>
      </c>
      <c r="T8" s="157">
        <v>250668</v>
      </c>
      <c r="U8" s="158">
        <f>IFERROR(T8/S8-1,"-")</f>
        <v>4.8179773025682993E-2</v>
      </c>
      <c r="V8" s="157">
        <f>T8-S8</f>
        <v>11522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30584</v>
      </c>
      <c r="P9" s="160">
        <v>44398</v>
      </c>
      <c r="Q9" s="160">
        <v>48630</v>
      </c>
      <c r="R9" s="160">
        <v>55684</v>
      </c>
      <c r="S9" s="160">
        <v>49807</v>
      </c>
      <c r="T9" s="160">
        <v>52122</v>
      </c>
      <c r="U9" s="161">
        <f>IFERROR(T9/S9-1,"-")</f>
        <v>4.647941052462512E-2</v>
      </c>
      <c r="V9" s="160">
        <f t="shared" ref="V9:V19" si="2">T9-S9</f>
        <v>2315</v>
      </c>
      <c r="W9" s="161">
        <f>T9/T$8</f>
        <v>0.20793240461486906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4963</v>
      </c>
      <c r="P10" s="164">
        <v>24120</v>
      </c>
      <c r="Q10" s="164">
        <v>16359</v>
      </c>
      <c r="R10" s="164">
        <v>19520</v>
      </c>
      <c r="S10" s="164">
        <v>16099</v>
      </c>
      <c r="T10" s="164">
        <v>20486</v>
      </c>
      <c r="U10" s="165">
        <f>IFERROR(T10/S10-1,"-")</f>
        <v>0.2725013976023356</v>
      </c>
      <c r="V10" s="164">
        <f t="shared" si="2"/>
        <v>4387</v>
      </c>
      <c r="W10" s="165">
        <f>T10/T$8</f>
        <v>8.1725629118994045E-2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25621</v>
      </c>
      <c r="P11" s="164">
        <v>20278</v>
      </c>
      <c r="Q11" s="164">
        <v>32271</v>
      </c>
      <c r="R11" s="164">
        <v>36164</v>
      </c>
      <c r="S11" s="164">
        <v>33708</v>
      </c>
      <c r="T11" s="164">
        <v>31636</v>
      </c>
      <c r="U11" s="165">
        <f>IFERROR(T11/S11-1,"-")</f>
        <v>-6.146908745698354E-2</v>
      </c>
      <c r="V11" s="164">
        <f t="shared" si="2"/>
        <v>-2072</v>
      </c>
      <c r="W11" s="165">
        <f>T11/T$8</f>
        <v>0.12620677549587503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46883</v>
      </c>
      <c r="P12" s="160">
        <v>63061</v>
      </c>
      <c r="Q12" s="160">
        <v>150243</v>
      </c>
      <c r="R12" s="160">
        <v>196904</v>
      </c>
      <c r="S12" s="160">
        <v>189339</v>
      </c>
      <c r="T12" s="160">
        <v>198546</v>
      </c>
      <c r="U12" s="161">
        <f>IFERROR(T12/S12-1,"-")</f>
        <v>4.8627065739229591E-2</v>
      </c>
      <c r="V12" s="160">
        <f t="shared" si="2"/>
        <v>9207</v>
      </c>
      <c r="W12" s="161">
        <f>T12/T$8</f>
        <v>0.79206759538513094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26382</v>
      </c>
      <c r="P13" s="164">
        <v>26812</v>
      </c>
      <c r="Q13" s="164">
        <v>90804</v>
      </c>
      <c r="R13" s="164">
        <v>128108</v>
      </c>
      <c r="S13" s="164">
        <v>116734</v>
      </c>
      <c r="T13" s="164">
        <v>118438</v>
      </c>
      <c r="U13" s="165">
        <f t="shared" ref="U13:U20" si="4">IFERROR(T13/S13-1,"-")</f>
        <v>1.4597289564308502E-2</v>
      </c>
      <c r="V13" s="164">
        <f t="shared" si="2"/>
        <v>1704</v>
      </c>
      <c r="W13" s="165">
        <f t="shared" ref="W13:W20" si="5">T13/T$8</f>
        <v>0.47248950803453171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3197</v>
      </c>
      <c r="P14" s="164">
        <v>7197</v>
      </c>
      <c r="Q14" s="164">
        <v>6944</v>
      </c>
      <c r="R14" s="164">
        <v>8880</v>
      </c>
      <c r="S14" s="164">
        <v>8516</v>
      </c>
      <c r="T14" s="164">
        <v>9837</v>
      </c>
      <c r="U14" s="165">
        <f t="shared" si="4"/>
        <v>0.15511977454203851</v>
      </c>
      <c r="V14" s="164">
        <f t="shared" si="2"/>
        <v>1321</v>
      </c>
      <c r="W14" s="165">
        <f t="shared" si="5"/>
        <v>3.9243142323711046E-2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2498</v>
      </c>
      <c r="P15" s="164">
        <v>6746</v>
      </c>
      <c r="Q15" s="164">
        <v>9830</v>
      </c>
      <c r="R15" s="164">
        <v>13414</v>
      </c>
      <c r="S15" s="164">
        <v>14245</v>
      </c>
      <c r="T15" s="164">
        <v>15602</v>
      </c>
      <c r="U15" s="165">
        <f t="shared" si="4"/>
        <v>9.5261495261495188E-2</v>
      </c>
      <c r="V15" s="164">
        <f t="shared" si="2"/>
        <v>1357</v>
      </c>
      <c r="W15" s="165">
        <f t="shared" si="5"/>
        <v>6.2241690203775513E-2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1300</v>
      </c>
      <c r="P16" s="164">
        <v>3663</v>
      </c>
      <c r="Q16" s="164">
        <v>6290</v>
      </c>
      <c r="R16" s="164">
        <v>6514</v>
      </c>
      <c r="S16" s="164">
        <v>6482</v>
      </c>
      <c r="T16" s="164">
        <v>6405</v>
      </c>
      <c r="U16" s="165">
        <f t="shared" si="4"/>
        <v>-1.1879049676025932E-2</v>
      </c>
      <c r="V16" s="164">
        <f t="shared" si="2"/>
        <v>-77</v>
      </c>
      <c r="W16" s="165">
        <f t="shared" si="5"/>
        <v>2.5551725788692612E-2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2838</v>
      </c>
      <c r="P17" s="164">
        <v>4368</v>
      </c>
      <c r="Q17" s="164">
        <v>4750</v>
      </c>
      <c r="R17" s="164">
        <v>5340</v>
      </c>
      <c r="S17" s="164">
        <v>5146</v>
      </c>
      <c r="T17" s="164">
        <v>4828</v>
      </c>
      <c r="U17" s="165">
        <f t="shared" si="4"/>
        <v>-6.1795569374271331E-2</v>
      </c>
      <c r="V17" s="164">
        <f t="shared" si="2"/>
        <v>-318</v>
      </c>
      <c r="W17" s="165">
        <f t="shared" si="5"/>
        <v>1.9260535848213575E-2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406</v>
      </c>
      <c r="P18" s="164">
        <v>369</v>
      </c>
      <c r="Q18" s="164">
        <v>1261</v>
      </c>
      <c r="R18" s="164">
        <v>1457</v>
      </c>
      <c r="S18" s="164">
        <v>1177</v>
      </c>
      <c r="T18" s="164">
        <v>1362</v>
      </c>
      <c r="U18" s="165">
        <f t="shared" si="4"/>
        <v>0.15717926932880211</v>
      </c>
      <c r="V18" s="164">
        <f t="shared" si="2"/>
        <v>185</v>
      </c>
      <c r="W18" s="165">
        <f t="shared" si="5"/>
        <v>5.4334817367992722E-3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932</v>
      </c>
      <c r="P19" s="164">
        <v>521</v>
      </c>
      <c r="Q19" s="164">
        <v>980</v>
      </c>
      <c r="R19" s="164">
        <v>944</v>
      </c>
      <c r="S19" s="164">
        <v>1508</v>
      </c>
      <c r="T19" s="164">
        <v>1010</v>
      </c>
      <c r="U19" s="165">
        <f t="shared" si="4"/>
        <v>-0.33023872679045096</v>
      </c>
      <c r="V19" s="164">
        <f t="shared" si="2"/>
        <v>-498</v>
      </c>
      <c r="W19" s="165">
        <f t="shared" si="5"/>
        <v>4.0292338870537925E-3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9330</v>
      </c>
      <c r="P20" s="169">
        <f t="shared" si="7"/>
        <v>13385</v>
      </c>
      <c r="Q20" s="169">
        <f t="shared" si="7"/>
        <v>29384</v>
      </c>
      <c r="R20" s="169">
        <f t="shared" si="7"/>
        <v>32247</v>
      </c>
      <c r="S20" s="169">
        <f t="shared" si="7"/>
        <v>35531</v>
      </c>
      <c r="T20" s="169">
        <f t="shared" si="7"/>
        <v>41064</v>
      </c>
      <c r="U20" s="170">
        <f t="shared" si="4"/>
        <v>0.15572317131518965</v>
      </c>
      <c r="V20" s="169">
        <f>T20-S20</f>
        <v>5533</v>
      </c>
      <c r="W20" s="170">
        <f t="shared" si="5"/>
        <v>0.1638182775623534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B2EE-D48B-43F9-8965-38B5BEEF77A4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7"/>
      <c r="D6" s="277"/>
      <c r="E6" s="277"/>
      <c r="F6" s="277"/>
      <c r="G6" s="277"/>
      <c r="H6" s="277"/>
      <c r="I6" s="277"/>
      <c r="J6" s="277"/>
      <c r="M6" s="277" t="s">
        <v>269</v>
      </c>
      <c r="N6" s="277"/>
      <c r="O6" s="277"/>
      <c r="P6" s="277"/>
      <c r="Q6" s="277"/>
      <c r="R6" s="277"/>
      <c r="S6" s="277"/>
      <c r="T6" s="277"/>
    </row>
    <row r="7" spans="1:20" ht="6" customHeight="1" x14ac:dyDescent="0.25"/>
    <row r="8" spans="1:20" ht="15.75" x14ac:dyDescent="0.25">
      <c r="B8" s="145"/>
      <c r="C8" s="308" t="s">
        <v>45</v>
      </c>
      <c r="D8" s="309"/>
      <c r="E8" s="309"/>
      <c r="F8" s="309"/>
      <c r="G8" s="309"/>
      <c r="H8" s="309"/>
      <c r="I8" s="309"/>
      <c r="J8" s="309"/>
    </row>
    <row r="9" spans="1:20" s="146" customFormat="1" ht="72" customHeight="1" x14ac:dyDescent="0.25">
      <c r="A9"/>
      <c r="B9" s="147"/>
      <c r="C9" s="172" t="s">
        <v>268</v>
      </c>
      <c r="D9" s="172" t="s">
        <v>232</v>
      </c>
      <c r="E9" s="172" t="s">
        <v>233</v>
      </c>
      <c r="F9" s="172" t="s">
        <v>234</v>
      </c>
      <c r="G9" s="172" t="s">
        <v>235</v>
      </c>
      <c r="H9" s="172" t="s">
        <v>236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268</v>
      </c>
      <c r="O9" s="172" t="s">
        <v>232</v>
      </c>
      <c r="P9" s="172" t="s">
        <v>233</v>
      </c>
      <c r="Q9" s="172" t="s">
        <v>234</v>
      </c>
      <c r="R9" s="172" t="s">
        <v>235</v>
      </c>
      <c r="S9" s="172" t="s">
        <v>236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52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6562</v>
      </c>
      <c r="O11" s="176">
        <v>15949</v>
      </c>
      <c r="P11" s="176">
        <v>20694</v>
      </c>
      <c r="Q11" s="176">
        <v>21715</v>
      </c>
      <c r="R11" s="176">
        <v>23114</v>
      </c>
      <c r="S11" s="177">
        <f t="shared" ref="S11:S23" si="1">IFERROR(R11/Q11-1,"-")</f>
        <v>6.4425512318673661E-2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4181</v>
      </c>
      <c r="O12" s="160">
        <v>4088</v>
      </c>
      <c r="P12" s="160">
        <v>3914</v>
      </c>
      <c r="Q12" s="160">
        <v>5934</v>
      </c>
      <c r="R12" s="160">
        <v>6261</v>
      </c>
      <c r="S12" s="161">
        <f t="shared" si="1"/>
        <v>5.5106167846309395E-2</v>
      </c>
      <c r="T12" s="161">
        <f>R12/R11</f>
        <v>0.27087479449684176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3628</v>
      </c>
      <c r="O13" s="164">
        <v>1571</v>
      </c>
      <c r="P13" s="164">
        <v>1087</v>
      </c>
      <c r="Q13" s="164">
        <v>1531</v>
      </c>
      <c r="R13" s="164">
        <v>2438</v>
      </c>
      <c r="S13" s="165">
        <f t="shared" si="1"/>
        <v>0.59242325277596342</v>
      </c>
      <c r="T13" s="165">
        <f>R13/R11</f>
        <v>0.10547719996538894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553</v>
      </c>
      <c r="O14" s="164">
        <v>2517</v>
      </c>
      <c r="P14" s="164">
        <v>2827</v>
      </c>
      <c r="Q14" s="164">
        <v>4403</v>
      </c>
      <c r="R14" s="164">
        <v>3823</v>
      </c>
      <c r="S14" s="165">
        <f t="shared" si="1"/>
        <v>-0.13172836702248469</v>
      </c>
      <c r="T14" s="165">
        <f>R14/R11</f>
        <v>0.16539759453145281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2381</v>
      </c>
      <c r="O15" s="160">
        <v>11861</v>
      </c>
      <c r="P15" s="160">
        <v>16780</v>
      </c>
      <c r="Q15" s="160">
        <v>15781</v>
      </c>
      <c r="R15" s="160">
        <v>16853</v>
      </c>
      <c r="S15" s="161">
        <f t="shared" si="1"/>
        <v>6.7929788986756279E-2</v>
      </c>
      <c r="T15" s="161">
        <f>R15/R11</f>
        <v>0.72912520550315829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149</v>
      </c>
      <c r="O16" s="164">
        <v>7614</v>
      </c>
      <c r="P16" s="164">
        <v>11897</v>
      </c>
      <c r="Q16" s="164">
        <v>10229</v>
      </c>
      <c r="R16" s="164">
        <v>11034</v>
      </c>
      <c r="S16" s="165">
        <f t="shared" si="1"/>
        <v>7.8697819923746248E-2</v>
      </c>
      <c r="T16" s="165">
        <f>R16/R11</f>
        <v>0.47737302068010729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398</v>
      </c>
      <c r="O17" s="164">
        <v>288</v>
      </c>
      <c r="P17" s="164">
        <v>523</v>
      </c>
      <c r="Q17" s="164">
        <v>557</v>
      </c>
      <c r="R17" s="164">
        <v>654</v>
      </c>
      <c r="S17" s="165">
        <f t="shared" si="1"/>
        <v>0.17414721723518856</v>
      </c>
      <c r="T17" s="165">
        <f>R17/R11</f>
        <v>2.8294540105563728E-2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726</v>
      </c>
      <c r="O18" s="164">
        <v>650</v>
      </c>
      <c r="P18" s="164">
        <v>1147</v>
      </c>
      <c r="Q18" s="164">
        <v>1201</v>
      </c>
      <c r="R18" s="164">
        <v>1412</v>
      </c>
      <c r="S18" s="165">
        <f t="shared" si="1"/>
        <v>0.1756869275603663</v>
      </c>
      <c r="T18" s="165">
        <f>R18/R11</f>
        <v>6.1088517781431165E-2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59</v>
      </c>
      <c r="O19" s="164">
        <v>1005</v>
      </c>
      <c r="P19" s="164">
        <v>335</v>
      </c>
      <c r="Q19" s="164">
        <v>517</v>
      </c>
      <c r="R19" s="164">
        <v>326</v>
      </c>
      <c r="S19" s="165">
        <f t="shared" si="1"/>
        <v>-0.36943907156673117</v>
      </c>
      <c r="T19" s="165">
        <f>R19/R11</f>
        <v>1.4104006229990482E-2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322</v>
      </c>
      <c r="O20" s="164">
        <v>275</v>
      </c>
      <c r="P20" s="164">
        <v>366</v>
      </c>
      <c r="Q20" s="164">
        <v>265</v>
      </c>
      <c r="R20" s="164">
        <v>324</v>
      </c>
      <c r="S20" s="165">
        <f t="shared" si="1"/>
        <v>0.22264150943396221</v>
      </c>
      <c r="T20" s="165">
        <f>R20/R11</f>
        <v>1.4017478584407718E-2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0</v>
      </c>
      <c r="O21" s="164">
        <v>16</v>
      </c>
      <c r="P21" s="164">
        <v>19</v>
      </c>
      <c r="Q21" s="164">
        <v>9</v>
      </c>
      <c r="R21" s="164">
        <v>8</v>
      </c>
      <c r="S21" s="165">
        <f t="shared" si="1"/>
        <v>-0.11111111111111116</v>
      </c>
      <c r="T21" s="165">
        <f>R21/R11</f>
        <v>3.4611058233105475E-4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2</v>
      </c>
      <c r="O22" s="164">
        <v>18</v>
      </c>
      <c r="P22" s="164">
        <v>3</v>
      </c>
      <c r="Q22" s="164">
        <v>11</v>
      </c>
      <c r="R22" s="164">
        <v>28</v>
      </c>
      <c r="S22" s="165">
        <f t="shared" si="1"/>
        <v>1.5454545454545454</v>
      </c>
      <c r="T22" s="165">
        <f>R22/R11</f>
        <v>1.2113870381586917E-3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725</v>
      </c>
      <c r="O23" s="169">
        <f>O15-SUM(O16:O22)</f>
        <v>1995</v>
      </c>
      <c r="P23" s="169">
        <f>P15-SUM(P16:P22)</f>
        <v>2490</v>
      </c>
      <c r="Q23" s="169">
        <f>Q15-SUM(Q16:Q22)</f>
        <v>2992</v>
      </c>
      <c r="R23" s="169">
        <f>R15-SUM(R16:R22)</f>
        <v>3067</v>
      </c>
      <c r="S23" s="170">
        <f t="shared" si="1"/>
        <v>2.5066844919786169E-2</v>
      </c>
      <c r="T23" s="170">
        <f>R23/R11</f>
        <v>0.13269014450116812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702E-D5D9-4E13-838B-E4055911DCB2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144"/>
      <c r="L4" s="144"/>
      <c r="M4" s="144"/>
      <c r="P4" s="143" t="s">
        <v>269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P6" s="145"/>
      <c r="Q6" s="308" t="s">
        <v>45</v>
      </c>
      <c r="R6" s="309"/>
      <c r="S6" s="309"/>
      <c r="T6" s="309"/>
      <c r="U6" s="309"/>
      <c r="V6" s="309"/>
      <c r="W6" s="309"/>
      <c r="X6" s="309"/>
      <c r="Y6" s="309"/>
    </row>
    <row r="7" spans="1:25" s="146" customFormat="1" ht="72" customHeight="1" x14ac:dyDescent="0.25">
      <c r="B7" s="147"/>
      <c r="C7" s="172" t="s">
        <v>270</v>
      </c>
      <c r="D7" s="172" t="s">
        <v>271</v>
      </c>
      <c r="E7" s="172" t="s">
        <v>272</v>
      </c>
      <c r="F7" s="172" t="s">
        <v>273</v>
      </c>
      <c r="G7" s="172" t="s">
        <v>274</v>
      </c>
      <c r="H7" s="172" t="s">
        <v>275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270</v>
      </c>
      <c r="R7" s="172" t="s">
        <v>271</v>
      </c>
      <c r="S7" s="172" t="s">
        <v>272</v>
      </c>
      <c r="T7" s="172" t="s">
        <v>273</v>
      </c>
      <c r="U7" s="172" t="s">
        <v>274</v>
      </c>
      <c r="V7" s="172" t="s">
        <v>275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52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19920</v>
      </c>
      <c r="R9" s="176">
        <v>78474</v>
      </c>
      <c r="S9" s="176">
        <v>104659</v>
      </c>
      <c r="T9" s="176">
        <v>98555</v>
      </c>
      <c r="U9" s="176">
        <v>108223</v>
      </c>
      <c r="V9" s="176">
        <v>93361</v>
      </c>
      <c r="W9" s="177">
        <f>IFERROR(V9/U9-1,"-")</f>
        <v>-0.1373275551407741</v>
      </c>
      <c r="X9" s="176">
        <f>V9-U9</f>
        <v>-14862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12072</v>
      </c>
      <c r="R10" s="160">
        <v>15168</v>
      </c>
      <c r="S10" s="160">
        <v>19220</v>
      </c>
      <c r="T10" s="160">
        <v>17517</v>
      </c>
      <c r="U10" s="160">
        <v>19777</v>
      </c>
      <c r="V10" s="160">
        <v>15554</v>
      </c>
      <c r="W10" s="178">
        <f>IFERROR(V10/U10-1,"-")</f>
        <v>-0.21353086919148501</v>
      </c>
      <c r="X10" s="159">
        <f t="shared" ref="X10:X20" si="5">V10-U10</f>
        <v>-4223</v>
      </c>
      <c r="Y10" s="161">
        <f t="shared" si="1"/>
        <v>0.16660061481775046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11174</v>
      </c>
      <c r="R11" s="164">
        <v>6572</v>
      </c>
      <c r="S11" s="164">
        <v>7922</v>
      </c>
      <c r="T11" s="164">
        <v>4720</v>
      </c>
      <c r="U11" s="164">
        <v>6611</v>
      </c>
      <c r="V11" s="164">
        <v>8855</v>
      </c>
      <c r="W11" s="179">
        <f>IFERROR(V11/U11-1,"-")</f>
        <v>0.33943427620632272</v>
      </c>
      <c r="X11" s="163">
        <f t="shared" si="5"/>
        <v>2244</v>
      </c>
      <c r="Y11" s="165">
        <f>V11/V$9</f>
        <v>9.4846884673471799E-2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898</v>
      </c>
      <c r="R12" s="164">
        <v>8596</v>
      </c>
      <c r="S12" s="164">
        <v>11298</v>
      </c>
      <c r="T12" s="164">
        <v>12797</v>
      </c>
      <c r="U12" s="164">
        <v>13166</v>
      </c>
      <c r="V12" s="164">
        <v>6699</v>
      </c>
      <c r="W12" s="179">
        <f>IFERROR(V12/U12-1,"-")</f>
        <v>-0.49118942731277537</v>
      </c>
      <c r="X12" s="163">
        <f t="shared" si="5"/>
        <v>-6467</v>
      </c>
      <c r="Y12" s="165">
        <f t="shared" si="1"/>
        <v>7.175373014427866E-2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7848</v>
      </c>
      <c r="R13" s="160">
        <v>63306</v>
      </c>
      <c r="S13" s="160">
        <v>85439</v>
      </c>
      <c r="T13" s="160">
        <v>81038</v>
      </c>
      <c r="U13" s="160">
        <v>88446</v>
      </c>
      <c r="V13" s="160">
        <v>77807</v>
      </c>
      <c r="W13" s="178">
        <f>IFERROR(V13/U13-1,"-")</f>
        <v>-0.1202880853854329</v>
      </c>
      <c r="X13" s="159">
        <f t="shared" si="5"/>
        <v>-10639</v>
      </c>
      <c r="Y13" s="161">
        <f t="shared" si="1"/>
        <v>0.83339938518224954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1071</v>
      </c>
      <c r="R14" s="164">
        <v>35187</v>
      </c>
      <c r="S14" s="164">
        <v>54778</v>
      </c>
      <c r="T14" s="164">
        <v>48212</v>
      </c>
      <c r="U14" s="164">
        <v>50602</v>
      </c>
      <c r="V14" s="164">
        <v>47154</v>
      </c>
      <c r="W14" s="179">
        <f t="shared" ref="W14:W21" si="7">IFERROR(V14/U14-1,"-")</f>
        <v>-6.8139599225327085E-2</v>
      </c>
      <c r="X14" s="163">
        <f t="shared" si="5"/>
        <v>-3448</v>
      </c>
      <c r="Y14" s="165">
        <f t="shared" si="1"/>
        <v>0.50507171088570169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1662</v>
      </c>
      <c r="R15" s="164">
        <v>3454</v>
      </c>
      <c r="S15" s="164">
        <v>4362</v>
      </c>
      <c r="T15" s="164">
        <v>3928</v>
      </c>
      <c r="U15" s="164">
        <v>4555</v>
      </c>
      <c r="V15" s="164">
        <v>4325</v>
      </c>
      <c r="W15" s="179">
        <f t="shared" si="7"/>
        <v>-5.0493962678375359E-2</v>
      </c>
      <c r="X15" s="163">
        <f t="shared" si="5"/>
        <v>-230</v>
      </c>
      <c r="Y15" s="165">
        <f t="shared" si="1"/>
        <v>4.6325553496642066E-2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2137</v>
      </c>
      <c r="R16" s="164">
        <v>4174</v>
      </c>
      <c r="S16" s="164">
        <v>7401</v>
      </c>
      <c r="T16" s="164">
        <v>5315</v>
      </c>
      <c r="U16" s="164">
        <v>6969</v>
      </c>
      <c r="V16" s="164">
        <v>6107</v>
      </c>
      <c r="W16" s="179">
        <f t="shared" si="7"/>
        <v>-0.12369062993255853</v>
      </c>
      <c r="X16" s="163">
        <f t="shared" si="5"/>
        <v>-862</v>
      </c>
      <c r="Y16" s="165">
        <f t="shared" si="1"/>
        <v>6.5412752648322109E-2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164</v>
      </c>
      <c r="R17" s="164">
        <v>3418</v>
      </c>
      <c r="S17" s="164">
        <v>2842</v>
      </c>
      <c r="T17" s="164">
        <v>3337</v>
      </c>
      <c r="U17" s="164">
        <v>3250</v>
      </c>
      <c r="V17" s="164">
        <v>1655</v>
      </c>
      <c r="W17" s="179">
        <f t="shared" si="7"/>
        <v>-0.49076923076923074</v>
      </c>
      <c r="X17" s="163">
        <f t="shared" si="5"/>
        <v>-1595</v>
      </c>
      <c r="Y17" s="165">
        <f t="shared" si="1"/>
        <v>1.7726888101027197E-2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475</v>
      </c>
      <c r="R18" s="164">
        <v>2277</v>
      </c>
      <c r="S18" s="164">
        <v>2075</v>
      </c>
      <c r="T18" s="164">
        <v>2327</v>
      </c>
      <c r="U18" s="164">
        <v>2244</v>
      </c>
      <c r="V18" s="164">
        <v>1486</v>
      </c>
      <c r="W18" s="179">
        <f t="shared" si="7"/>
        <v>-0.33778966131907306</v>
      </c>
      <c r="X18" s="163">
        <f t="shared" si="5"/>
        <v>-758</v>
      </c>
      <c r="Y18" s="165">
        <f t="shared" si="1"/>
        <v>1.591671040370176E-2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4</v>
      </c>
      <c r="R19" s="164">
        <v>465</v>
      </c>
      <c r="S19" s="164">
        <v>686</v>
      </c>
      <c r="T19" s="164">
        <v>871</v>
      </c>
      <c r="U19" s="164">
        <v>822</v>
      </c>
      <c r="V19" s="164">
        <v>725</v>
      </c>
      <c r="W19" s="179">
        <f t="shared" si="7"/>
        <v>-0.11800486618004868</v>
      </c>
      <c r="X19" s="163">
        <f t="shared" si="5"/>
        <v>-97</v>
      </c>
      <c r="Y19" s="165">
        <f t="shared" si="1"/>
        <v>7.7655552104197688E-3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6</v>
      </c>
      <c r="R20" s="164">
        <v>691</v>
      </c>
      <c r="S20" s="164">
        <v>422</v>
      </c>
      <c r="T20" s="164">
        <v>1067</v>
      </c>
      <c r="U20" s="164">
        <v>690</v>
      </c>
      <c r="V20" s="164">
        <v>750</v>
      </c>
      <c r="W20" s="179">
        <f t="shared" si="7"/>
        <v>8.6956521739130377E-2</v>
      </c>
      <c r="X20" s="163">
        <f t="shared" si="5"/>
        <v>60</v>
      </c>
      <c r="Y20" s="165">
        <f t="shared" si="1"/>
        <v>8.0333329762963118E-3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2329</v>
      </c>
      <c r="R21" s="169">
        <f t="shared" si="9"/>
        <v>13640</v>
      </c>
      <c r="S21" s="169">
        <f t="shared" si="9"/>
        <v>12873</v>
      </c>
      <c r="T21" s="169">
        <f t="shared" si="9"/>
        <v>15981</v>
      </c>
      <c r="U21" s="169">
        <f t="shared" si="9"/>
        <v>19314</v>
      </c>
      <c r="V21" s="169">
        <f t="shared" si="9"/>
        <v>15605</v>
      </c>
      <c r="W21" s="180">
        <f t="shared" si="7"/>
        <v>-0.1920368644506576</v>
      </c>
      <c r="X21" s="168">
        <f>V21-U21</f>
        <v>-3709</v>
      </c>
      <c r="Y21" s="170">
        <f t="shared" si="1"/>
        <v>0.16714688146013859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6E7C-FDE5-4220-83B9-7EEF49F94DFE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276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270</v>
      </c>
      <c r="D7" s="172" t="s">
        <v>271</v>
      </c>
      <c r="E7" s="172" t="s">
        <v>272</v>
      </c>
      <c r="F7" s="172" t="s">
        <v>273</v>
      </c>
      <c r="G7" s="172" t="s">
        <v>274</v>
      </c>
      <c r="H7" s="172" t="s">
        <v>275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270</v>
      </c>
      <c r="P7" s="172" t="s">
        <v>271</v>
      </c>
      <c r="Q7" s="172" t="s">
        <v>272</v>
      </c>
      <c r="R7" s="172" t="s">
        <v>273</v>
      </c>
      <c r="S7" s="172" t="s">
        <v>274</v>
      </c>
      <c r="T7" s="172" t="s">
        <v>275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52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17961</v>
      </c>
      <c r="P9" s="176">
        <f t="shared" si="3"/>
        <v>68287</v>
      </c>
      <c r="Q9" s="176">
        <f t="shared" si="3"/>
        <v>92728</v>
      </c>
      <c r="R9" s="176">
        <f t="shared" si="3"/>
        <v>86636</v>
      </c>
      <c r="S9" s="176">
        <f t="shared" si="3"/>
        <v>95259</v>
      </c>
      <c r="T9" s="176">
        <f t="shared" si="3"/>
        <v>79767</v>
      </c>
      <c r="U9" s="177">
        <f>IFERROR(T9/S9-1,"-")</f>
        <v>-0.16263030264856859</v>
      </c>
      <c r="V9" s="176">
        <f>T9-S9</f>
        <v>-15492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11052</v>
      </c>
      <c r="P10" s="160">
        <v>13107</v>
      </c>
      <c r="Q10" s="160">
        <v>17275</v>
      </c>
      <c r="R10" s="160">
        <v>16131</v>
      </c>
      <c r="S10" s="160">
        <v>17740</v>
      </c>
      <c r="T10" s="160">
        <v>13440</v>
      </c>
      <c r="U10" s="178">
        <f>IFERROR(T10/S10-1,"-")</f>
        <v>-0.24239007891770015</v>
      </c>
      <c r="V10" s="159">
        <f t="shared" ref="V10:V20" si="5">T10-S10</f>
        <v>-4300</v>
      </c>
      <c r="W10" s="161">
        <f t="shared" si="4"/>
        <v>0.16849072924893754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10160</v>
      </c>
      <c r="P11" s="164">
        <v>5114</v>
      </c>
      <c r="Q11" s="164">
        <v>6615</v>
      </c>
      <c r="R11" s="164">
        <v>4058</v>
      </c>
      <c r="S11" s="164">
        <v>5541</v>
      </c>
      <c r="T11" s="164">
        <v>7380</v>
      </c>
      <c r="U11" s="179">
        <f>IFERROR(T11/S11-1,"-")</f>
        <v>0.33188955062263137</v>
      </c>
      <c r="V11" s="163">
        <f t="shared" si="5"/>
        <v>1839</v>
      </c>
      <c r="W11" s="165">
        <f>T11/T$9</f>
        <v>9.2519462935800517E-2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892</v>
      </c>
      <c r="P12" s="164">
        <v>7993</v>
      </c>
      <c r="Q12" s="164">
        <v>10660</v>
      </c>
      <c r="R12" s="164">
        <v>12073</v>
      </c>
      <c r="S12" s="164">
        <v>12199</v>
      </c>
      <c r="T12" s="164">
        <v>6060</v>
      </c>
      <c r="U12" s="179">
        <f>IFERROR(T12/S12-1,"-")</f>
        <v>-0.50323797032543649</v>
      </c>
      <c r="V12" s="163">
        <f t="shared" si="5"/>
        <v>-6139</v>
      </c>
      <c r="W12" s="165">
        <f t="shared" si="4"/>
        <v>7.5971266313137012E-2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6909</v>
      </c>
      <c r="P13" s="160">
        <v>55180</v>
      </c>
      <c r="Q13" s="160">
        <v>75453</v>
      </c>
      <c r="R13" s="160">
        <v>70505</v>
      </c>
      <c r="S13" s="160">
        <v>77519</v>
      </c>
      <c r="T13" s="160">
        <v>66327</v>
      </c>
      <c r="U13" s="178">
        <f>IFERROR(T13/S13-1,"-")</f>
        <v>-0.1443775074497865</v>
      </c>
      <c r="V13" s="159">
        <f t="shared" si="5"/>
        <v>-11192</v>
      </c>
      <c r="W13" s="161">
        <f t="shared" si="4"/>
        <v>0.83150927075106251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999</v>
      </c>
      <c r="P14" s="164">
        <v>30291</v>
      </c>
      <c r="Q14" s="164">
        <v>48894</v>
      </c>
      <c r="R14" s="164">
        <v>42355</v>
      </c>
      <c r="S14" s="164">
        <v>44687</v>
      </c>
      <c r="T14" s="164">
        <v>40826</v>
      </c>
      <c r="U14" s="179">
        <f t="shared" ref="U14:U21" si="7">IFERROR(T14/S14-1,"-")</f>
        <v>-8.6400966724103245E-2</v>
      </c>
      <c r="V14" s="163">
        <f t="shared" si="5"/>
        <v>-3861</v>
      </c>
      <c r="W14" s="165">
        <f t="shared" si="4"/>
        <v>0.51181566311883364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1535</v>
      </c>
      <c r="P15" s="164">
        <v>3092</v>
      </c>
      <c r="Q15" s="164">
        <v>3778</v>
      </c>
      <c r="R15" s="164">
        <v>3352</v>
      </c>
      <c r="S15" s="164">
        <v>3940</v>
      </c>
      <c r="T15" s="164">
        <v>3532</v>
      </c>
      <c r="U15" s="179">
        <f t="shared" si="7"/>
        <v>-0.10355329949238579</v>
      </c>
      <c r="V15" s="163">
        <f t="shared" si="5"/>
        <v>-408</v>
      </c>
      <c r="W15" s="165">
        <f t="shared" si="4"/>
        <v>4.4278962478217811E-2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1839</v>
      </c>
      <c r="P16" s="164">
        <v>3780</v>
      </c>
      <c r="Q16" s="164">
        <v>6852</v>
      </c>
      <c r="R16" s="164">
        <v>4816</v>
      </c>
      <c r="S16" s="164">
        <v>6372</v>
      </c>
      <c r="T16" s="164">
        <v>5381</v>
      </c>
      <c r="U16" s="179">
        <f t="shared" si="7"/>
        <v>-0.15552416823603266</v>
      </c>
      <c r="V16" s="163">
        <f t="shared" si="5"/>
        <v>-991</v>
      </c>
      <c r="W16" s="165">
        <f t="shared" si="4"/>
        <v>6.7458974262539648E-2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127</v>
      </c>
      <c r="P17" s="164">
        <v>3219</v>
      </c>
      <c r="Q17" s="164">
        <v>2628</v>
      </c>
      <c r="R17" s="164">
        <v>3107</v>
      </c>
      <c r="S17" s="164">
        <v>2989</v>
      </c>
      <c r="T17" s="164">
        <v>1385</v>
      </c>
      <c r="U17" s="179">
        <f t="shared" si="7"/>
        <v>-0.53663432586149207</v>
      </c>
      <c r="V17" s="163">
        <f t="shared" si="5"/>
        <v>-1604</v>
      </c>
      <c r="W17" s="165">
        <f t="shared" si="4"/>
        <v>1.7363069941203756E-2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449</v>
      </c>
      <c r="P18" s="164">
        <v>2104</v>
      </c>
      <c r="Q18" s="164">
        <v>1868</v>
      </c>
      <c r="R18" s="164">
        <v>2165</v>
      </c>
      <c r="S18" s="164">
        <v>2043</v>
      </c>
      <c r="T18" s="164">
        <v>1179</v>
      </c>
      <c r="U18" s="179">
        <f t="shared" si="7"/>
        <v>-0.4229074889867841</v>
      </c>
      <c r="V18" s="163">
        <f t="shared" si="5"/>
        <v>-864</v>
      </c>
      <c r="W18" s="165">
        <f t="shared" si="4"/>
        <v>1.4780548347060815E-2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4</v>
      </c>
      <c r="P19" s="164">
        <v>413</v>
      </c>
      <c r="Q19" s="164">
        <v>578</v>
      </c>
      <c r="R19" s="164">
        <v>806</v>
      </c>
      <c r="S19" s="164">
        <v>767</v>
      </c>
      <c r="T19" s="164">
        <v>688</v>
      </c>
      <c r="U19" s="179">
        <f t="shared" si="7"/>
        <v>-0.10299869621903524</v>
      </c>
      <c r="V19" s="163">
        <f t="shared" si="5"/>
        <v>-79</v>
      </c>
      <c r="W19" s="165">
        <f t="shared" si="4"/>
        <v>8.6251206639337066E-3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6</v>
      </c>
      <c r="P20" s="164">
        <v>621</v>
      </c>
      <c r="Q20" s="164">
        <v>362</v>
      </c>
      <c r="R20" s="164">
        <v>1002</v>
      </c>
      <c r="S20" s="164">
        <v>637</v>
      </c>
      <c r="T20" s="164">
        <v>683</v>
      </c>
      <c r="U20" s="179">
        <f t="shared" si="7"/>
        <v>7.2213500784929385E-2</v>
      </c>
      <c r="V20" s="163">
        <f t="shared" si="5"/>
        <v>46</v>
      </c>
      <c r="W20" s="165">
        <f t="shared" si="4"/>
        <v>8.562438100969072E-3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1950</v>
      </c>
      <c r="P21" s="169">
        <f t="shared" si="9"/>
        <v>11660</v>
      </c>
      <c r="Q21" s="169">
        <f t="shared" si="9"/>
        <v>10493</v>
      </c>
      <c r="R21" s="169">
        <f t="shared" si="9"/>
        <v>12902</v>
      </c>
      <c r="S21" s="169">
        <f t="shared" si="9"/>
        <v>16084</v>
      </c>
      <c r="T21" s="169">
        <f t="shared" si="9"/>
        <v>12653</v>
      </c>
      <c r="U21" s="180">
        <f t="shared" si="7"/>
        <v>-0.21331758269087286</v>
      </c>
      <c r="V21" s="168">
        <f>T21-S21</f>
        <v>-3431</v>
      </c>
      <c r="W21" s="170">
        <f t="shared" si="4"/>
        <v>0.15862449383830407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5681-EF0D-4D48-A23C-242711E46D5A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277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270</v>
      </c>
      <c r="D7" s="172" t="s">
        <v>271</v>
      </c>
      <c r="E7" s="172" t="s">
        <v>272</v>
      </c>
      <c r="F7" s="172" t="s">
        <v>273</v>
      </c>
      <c r="G7" s="172" t="s">
        <v>274</v>
      </c>
      <c r="H7" s="172" t="s">
        <v>275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270</v>
      </c>
      <c r="P7" s="172" t="s">
        <v>271</v>
      </c>
      <c r="Q7" s="172" t="s">
        <v>272</v>
      </c>
      <c r="R7" s="172" t="s">
        <v>273</v>
      </c>
      <c r="S7" s="172" t="s">
        <v>274</v>
      </c>
      <c r="T7" s="172" t="s">
        <v>275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52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34</v>
      </c>
      <c r="P9" s="176">
        <f t="shared" si="3"/>
        <v>10187</v>
      </c>
      <c r="Q9" s="176">
        <f t="shared" si="3"/>
        <v>11931</v>
      </c>
      <c r="R9" s="176">
        <f t="shared" si="3"/>
        <v>11919</v>
      </c>
      <c r="S9" s="176">
        <f t="shared" si="3"/>
        <v>12964</v>
      </c>
      <c r="T9" s="176">
        <f t="shared" si="3"/>
        <v>13594</v>
      </c>
      <c r="U9" s="177">
        <f>IFERROR(T9/S9-1,"-")</f>
        <v>4.8596112311015016E-2</v>
      </c>
      <c r="V9" s="176">
        <f>T9-S9</f>
        <v>630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28</v>
      </c>
      <c r="P10" s="160">
        <v>2061</v>
      </c>
      <c r="Q10" s="160">
        <v>1945</v>
      </c>
      <c r="R10" s="160">
        <v>1386</v>
      </c>
      <c r="S10" s="160">
        <v>2037</v>
      </c>
      <c r="T10" s="160">
        <v>2114</v>
      </c>
      <c r="U10" s="178">
        <f>IFERROR(T10/S10-1,"-")</f>
        <v>3.7800687285223455E-2</v>
      </c>
      <c r="V10" s="159">
        <f t="shared" ref="V10:V20" si="5">T10-S10</f>
        <v>77</v>
      </c>
      <c r="W10" s="161">
        <f t="shared" si="4"/>
        <v>0.15550978372811536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22</v>
      </c>
      <c r="P11" s="164">
        <v>1458</v>
      </c>
      <c r="Q11" s="164">
        <v>1307</v>
      </c>
      <c r="R11" s="164">
        <v>662</v>
      </c>
      <c r="S11" s="164">
        <v>1070</v>
      </c>
      <c r="T11" s="164">
        <v>1475</v>
      </c>
      <c r="U11" s="179">
        <f>IFERROR(T11/S11-1,"-")</f>
        <v>0.37850467289719636</v>
      </c>
      <c r="V11" s="163">
        <f t="shared" si="5"/>
        <v>405</v>
      </c>
      <c r="W11" s="165">
        <f>T11/T$9</f>
        <v>0.10850375165514198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6</v>
      </c>
      <c r="P12" s="164">
        <v>603</v>
      </c>
      <c r="Q12" s="164">
        <v>638</v>
      </c>
      <c r="R12" s="164">
        <v>724</v>
      </c>
      <c r="S12" s="164">
        <v>967</v>
      </c>
      <c r="T12" s="164">
        <v>639</v>
      </c>
      <c r="U12" s="179">
        <f>IFERROR(T12/S12-1,"-")</f>
        <v>-0.3391933815925543</v>
      </c>
      <c r="V12" s="163">
        <f t="shared" si="5"/>
        <v>-328</v>
      </c>
      <c r="W12" s="165">
        <f t="shared" si="4"/>
        <v>4.7006032072973374E-2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6</v>
      </c>
      <c r="P13" s="160">
        <v>8126</v>
      </c>
      <c r="Q13" s="160">
        <v>9986</v>
      </c>
      <c r="R13" s="160">
        <v>10533</v>
      </c>
      <c r="S13" s="160">
        <v>10927</v>
      </c>
      <c r="T13" s="160">
        <v>11480</v>
      </c>
      <c r="U13" s="178">
        <f>IFERROR(T13/S13-1,"-")</f>
        <v>5.0608584240871224E-2</v>
      </c>
      <c r="V13" s="159">
        <f t="shared" si="5"/>
        <v>553</v>
      </c>
      <c r="W13" s="161">
        <f t="shared" si="4"/>
        <v>0.8444902162718847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0</v>
      </c>
      <c r="P14" s="164">
        <v>4896</v>
      </c>
      <c r="Q14" s="164">
        <v>5884</v>
      </c>
      <c r="R14" s="164">
        <v>5857</v>
      </c>
      <c r="S14" s="164">
        <v>5915</v>
      </c>
      <c r="T14" s="164">
        <v>6328</v>
      </c>
      <c r="U14" s="179">
        <f t="shared" ref="U14:U21" si="7">IFERROR(T14/S14-1,"-")</f>
        <v>6.9822485207100549E-2</v>
      </c>
      <c r="V14" s="163">
        <f t="shared" si="5"/>
        <v>413</v>
      </c>
      <c r="W14" s="165">
        <f t="shared" si="4"/>
        <v>0.46549948506694128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4</v>
      </c>
      <c r="P15" s="164">
        <v>362</v>
      </c>
      <c r="Q15" s="164">
        <v>584</v>
      </c>
      <c r="R15" s="164">
        <v>576</v>
      </c>
      <c r="S15" s="164">
        <v>615</v>
      </c>
      <c r="T15" s="164">
        <v>793</v>
      </c>
      <c r="U15" s="179">
        <f t="shared" si="7"/>
        <v>0.2894308943089432</v>
      </c>
      <c r="V15" s="163">
        <f t="shared" si="5"/>
        <v>178</v>
      </c>
      <c r="W15" s="165">
        <f t="shared" si="4"/>
        <v>5.8334559364425484E-2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0</v>
      </c>
      <c r="P16" s="164">
        <v>394</v>
      </c>
      <c r="Q16" s="164">
        <v>549</v>
      </c>
      <c r="R16" s="164">
        <v>499</v>
      </c>
      <c r="S16" s="164">
        <v>597</v>
      </c>
      <c r="T16" s="164">
        <v>726</v>
      </c>
      <c r="U16" s="179">
        <f t="shared" si="7"/>
        <v>0.21608040201005019</v>
      </c>
      <c r="V16" s="163">
        <f t="shared" si="5"/>
        <v>129</v>
      </c>
      <c r="W16" s="165">
        <f t="shared" si="4"/>
        <v>5.3405914373988526E-2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1</v>
      </c>
      <c r="P17" s="164">
        <v>199</v>
      </c>
      <c r="Q17" s="164">
        <v>214</v>
      </c>
      <c r="R17" s="164">
        <v>230</v>
      </c>
      <c r="S17" s="164">
        <v>261</v>
      </c>
      <c r="T17" s="164">
        <v>270</v>
      </c>
      <c r="U17" s="179">
        <f t="shared" si="7"/>
        <v>3.4482758620689724E-2</v>
      </c>
      <c r="V17" s="163">
        <f t="shared" si="5"/>
        <v>9</v>
      </c>
      <c r="W17" s="165">
        <f t="shared" si="4"/>
        <v>1.9861703692805651E-2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1</v>
      </c>
      <c r="P18" s="164">
        <v>173</v>
      </c>
      <c r="Q18" s="164">
        <v>207</v>
      </c>
      <c r="R18" s="164">
        <v>162</v>
      </c>
      <c r="S18" s="164">
        <v>201</v>
      </c>
      <c r="T18" s="164">
        <v>307</v>
      </c>
      <c r="U18" s="179">
        <f t="shared" si="7"/>
        <v>0.52736318407960203</v>
      </c>
      <c r="V18" s="163">
        <f t="shared" si="5"/>
        <v>106</v>
      </c>
      <c r="W18" s="165">
        <f t="shared" si="4"/>
        <v>2.2583492717375312E-2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0</v>
      </c>
      <c r="P19" s="164">
        <v>52</v>
      </c>
      <c r="Q19" s="164">
        <v>108</v>
      </c>
      <c r="R19" s="164">
        <v>65</v>
      </c>
      <c r="S19" s="164">
        <v>55</v>
      </c>
      <c r="T19" s="164">
        <v>37</v>
      </c>
      <c r="U19" s="179">
        <f t="shared" si="7"/>
        <v>-0.32727272727272727</v>
      </c>
      <c r="V19" s="163">
        <f t="shared" si="5"/>
        <v>-18</v>
      </c>
      <c r="W19" s="165">
        <f t="shared" si="4"/>
        <v>2.7217890245696632E-3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0</v>
      </c>
      <c r="P20" s="164">
        <v>70</v>
      </c>
      <c r="Q20" s="164">
        <v>60</v>
      </c>
      <c r="R20" s="164">
        <v>65</v>
      </c>
      <c r="S20" s="164">
        <v>53</v>
      </c>
      <c r="T20" s="164">
        <v>67</v>
      </c>
      <c r="U20" s="179">
        <f t="shared" si="7"/>
        <v>0.26415094339622636</v>
      </c>
      <c r="V20" s="163">
        <f t="shared" si="5"/>
        <v>14</v>
      </c>
      <c r="W20" s="165">
        <f t="shared" si="4"/>
        <v>4.9286449904369575E-3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>
        <f t="shared" ref="O21:T21" si="9">O13-SUM(O14:O20)</f>
        <v>0</v>
      </c>
      <c r="P21" s="169">
        <f t="shared" si="9"/>
        <v>1980</v>
      </c>
      <c r="Q21" s="169">
        <f t="shared" si="9"/>
        <v>2380</v>
      </c>
      <c r="R21" s="169">
        <f t="shared" si="9"/>
        <v>3079</v>
      </c>
      <c r="S21" s="169">
        <f t="shared" si="9"/>
        <v>3230</v>
      </c>
      <c r="T21" s="169">
        <f t="shared" si="9"/>
        <v>2952</v>
      </c>
      <c r="U21" s="180">
        <f t="shared" si="7"/>
        <v>-8.6068111455108398E-2</v>
      </c>
      <c r="V21" s="168">
        <f>T21-S21</f>
        <v>-278</v>
      </c>
      <c r="W21" s="170">
        <f t="shared" si="4"/>
        <v>0.21715462704134178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323</v>
      </c>
      <c r="D66" s="160" t="s">
        <v>323</v>
      </c>
      <c r="E66" s="160" t="s">
        <v>323</v>
      </c>
      <c r="F66" s="160" t="s">
        <v>323</v>
      </c>
      <c r="G66" s="160" t="s">
        <v>323</v>
      </c>
      <c r="H66" s="160" t="s">
        <v>323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323</v>
      </c>
      <c r="D67" s="164" t="s">
        <v>323</v>
      </c>
      <c r="E67" s="164" t="s">
        <v>323</v>
      </c>
      <c r="F67" s="164" t="s">
        <v>323</v>
      </c>
      <c r="G67" s="164" t="s">
        <v>323</v>
      </c>
      <c r="H67" s="164" t="s">
        <v>323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323</v>
      </c>
      <c r="D68" s="164" t="s">
        <v>323</v>
      </c>
      <c r="E68" s="164" t="s">
        <v>323</v>
      </c>
      <c r="F68" s="164" t="s">
        <v>323</v>
      </c>
      <c r="G68" s="164" t="s">
        <v>323</v>
      </c>
      <c r="H68" s="164" t="s">
        <v>323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323</v>
      </c>
      <c r="D69" s="160" t="s">
        <v>323</v>
      </c>
      <c r="E69" s="160" t="s">
        <v>323</v>
      </c>
      <c r="F69" s="160" t="s">
        <v>323</v>
      </c>
      <c r="G69" s="160" t="s">
        <v>323</v>
      </c>
      <c r="H69" s="160" t="s">
        <v>323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323</v>
      </c>
      <c r="D70" s="164" t="s">
        <v>323</v>
      </c>
      <c r="E70" s="164" t="s">
        <v>323</v>
      </c>
      <c r="F70" s="164" t="s">
        <v>323</v>
      </c>
      <c r="G70" s="164" t="s">
        <v>323</v>
      </c>
      <c r="H70" s="164" t="s">
        <v>323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323</v>
      </c>
      <c r="D71" s="164" t="s">
        <v>323</v>
      </c>
      <c r="E71" s="164" t="s">
        <v>323</v>
      </c>
      <c r="F71" s="164" t="s">
        <v>323</v>
      </c>
      <c r="G71" s="164" t="s">
        <v>323</v>
      </c>
      <c r="H71" s="164" t="s">
        <v>323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323</v>
      </c>
      <c r="D72" s="164" t="s">
        <v>323</v>
      </c>
      <c r="E72" s="164" t="s">
        <v>323</v>
      </c>
      <c r="F72" s="164" t="s">
        <v>323</v>
      </c>
      <c r="G72" s="164" t="s">
        <v>323</v>
      </c>
      <c r="H72" s="164" t="s">
        <v>323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323</v>
      </c>
      <c r="D73" s="164" t="s">
        <v>323</v>
      </c>
      <c r="E73" s="164" t="s">
        <v>323</v>
      </c>
      <c r="F73" s="164" t="s">
        <v>323</v>
      </c>
      <c r="G73" s="164" t="s">
        <v>323</v>
      </c>
      <c r="H73" s="164" t="s">
        <v>323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323</v>
      </c>
      <c r="D74" s="164" t="s">
        <v>323</v>
      </c>
      <c r="E74" s="164" t="s">
        <v>323</v>
      </c>
      <c r="F74" s="164" t="s">
        <v>323</v>
      </c>
      <c r="G74" s="164" t="s">
        <v>323</v>
      </c>
      <c r="H74" s="164" t="s">
        <v>323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323</v>
      </c>
      <c r="D75" s="164" t="s">
        <v>323</v>
      </c>
      <c r="E75" s="164" t="s">
        <v>323</v>
      </c>
      <c r="F75" s="164" t="s">
        <v>323</v>
      </c>
      <c r="G75" s="164" t="s">
        <v>323</v>
      </c>
      <c r="H75" s="164" t="s">
        <v>323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323</v>
      </c>
      <c r="D76" s="164" t="s">
        <v>323</v>
      </c>
      <c r="E76" s="164" t="s">
        <v>323</v>
      </c>
      <c r="F76" s="164" t="s">
        <v>323</v>
      </c>
      <c r="G76" s="164" t="s">
        <v>323</v>
      </c>
      <c r="H76" s="164" t="s">
        <v>323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323</v>
      </c>
      <c r="D94" s="160" t="s">
        <v>323</v>
      </c>
      <c r="E94" s="160" t="s">
        <v>323</v>
      </c>
      <c r="F94" s="160" t="s">
        <v>323</v>
      </c>
      <c r="G94" s="160" t="s">
        <v>323</v>
      </c>
      <c r="H94" s="160" t="s">
        <v>323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323</v>
      </c>
      <c r="D95" s="164" t="s">
        <v>323</v>
      </c>
      <c r="E95" s="164" t="s">
        <v>323</v>
      </c>
      <c r="F95" s="164" t="s">
        <v>323</v>
      </c>
      <c r="G95" s="164" t="s">
        <v>323</v>
      </c>
      <c r="H95" s="164" t="s">
        <v>323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323</v>
      </c>
      <c r="D96" s="164" t="s">
        <v>323</v>
      </c>
      <c r="E96" s="164" t="s">
        <v>323</v>
      </c>
      <c r="F96" s="164" t="s">
        <v>323</v>
      </c>
      <c r="G96" s="164" t="s">
        <v>323</v>
      </c>
      <c r="H96" s="164" t="s">
        <v>323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323</v>
      </c>
      <c r="D97" s="160" t="s">
        <v>323</v>
      </c>
      <c r="E97" s="160" t="s">
        <v>323</v>
      </c>
      <c r="F97" s="160" t="s">
        <v>323</v>
      </c>
      <c r="G97" s="160" t="s">
        <v>323</v>
      </c>
      <c r="H97" s="160" t="s">
        <v>323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323</v>
      </c>
      <c r="D98" s="164" t="s">
        <v>323</v>
      </c>
      <c r="E98" s="164" t="s">
        <v>323</v>
      </c>
      <c r="F98" s="164" t="s">
        <v>323</v>
      </c>
      <c r="G98" s="164" t="s">
        <v>323</v>
      </c>
      <c r="H98" s="164" t="s">
        <v>323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323</v>
      </c>
      <c r="D99" s="164" t="s">
        <v>323</v>
      </c>
      <c r="E99" s="164" t="s">
        <v>323</v>
      </c>
      <c r="F99" s="164" t="s">
        <v>323</v>
      </c>
      <c r="G99" s="164" t="s">
        <v>323</v>
      </c>
      <c r="H99" s="164" t="s">
        <v>323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323</v>
      </c>
      <c r="D100" s="164" t="s">
        <v>323</v>
      </c>
      <c r="E100" s="164" t="s">
        <v>323</v>
      </c>
      <c r="F100" s="164" t="s">
        <v>323</v>
      </c>
      <c r="G100" s="164" t="s">
        <v>323</v>
      </c>
      <c r="H100" s="164" t="s">
        <v>323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323</v>
      </c>
      <c r="D101" s="164" t="s">
        <v>323</v>
      </c>
      <c r="E101" s="164" t="s">
        <v>323</v>
      </c>
      <c r="F101" s="164" t="s">
        <v>323</v>
      </c>
      <c r="G101" s="164" t="s">
        <v>323</v>
      </c>
      <c r="H101" s="164" t="s">
        <v>323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323</v>
      </c>
      <c r="D102" s="164" t="s">
        <v>323</v>
      </c>
      <c r="E102" s="164" t="s">
        <v>323</v>
      </c>
      <c r="F102" s="164" t="s">
        <v>323</v>
      </c>
      <c r="G102" s="164" t="s">
        <v>323</v>
      </c>
      <c r="H102" s="164" t="s">
        <v>323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323</v>
      </c>
      <c r="D103" s="164" t="s">
        <v>323</v>
      </c>
      <c r="E103" s="164" t="s">
        <v>323</v>
      </c>
      <c r="F103" s="164" t="s">
        <v>323</v>
      </c>
      <c r="G103" s="164" t="s">
        <v>323</v>
      </c>
      <c r="H103" s="164" t="s">
        <v>323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323</v>
      </c>
      <c r="D104" s="164" t="s">
        <v>323</v>
      </c>
      <c r="E104" s="164" t="s">
        <v>323</v>
      </c>
      <c r="F104" s="164" t="s">
        <v>323</v>
      </c>
      <c r="G104" s="164" t="s">
        <v>323</v>
      </c>
      <c r="H104" s="164" t="s">
        <v>323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323</v>
      </c>
      <c r="D122" s="160" t="s">
        <v>323</v>
      </c>
      <c r="E122" s="160" t="s">
        <v>323</v>
      </c>
      <c r="F122" s="160" t="s">
        <v>323</v>
      </c>
      <c r="G122" s="160" t="s">
        <v>323</v>
      </c>
      <c r="H122" s="160" t="s">
        <v>323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323</v>
      </c>
      <c r="D123" s="164" t="s">
        <v>323</v>
      </c>
      <c r="E123" s="164" t="s">
        <v>323</v>
      </c>
      <c r="F123" s="164" t="s">
        <v>323</v>
      </c>
      <c r="G123" s="164" t="s">
        <v>323</v>
      </c>
      <c r="H123" s="164" t="s">
        <v>323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323</v>
      </c>
      <c r="D124" s="164" t="s">
        <v>323</v>
      </c>
      <c r="E124" s="164" t="s">
        <v>323</v>
      </c>
      <c r="F124" s="164" t="s">
        <v>323</v>
      </c>
      <c r="G124" s="164" t="s">
        <v>323</v>
      </c>
      <c r="H124" s="164" t="s">
        <v>323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323</v>
      </c>
      <c r="D125" s="160" t="s">
        <v>323</v>
      </c>
      <c r="E125" s="160" t="s">
        <v>323</v>
      </c>
      <c r="F125" s="160" t="s">
        <v>323</v>
      </c>
      <c r="G125" s="160" t="s">
        <v>323</v>
      </c>
      <c r="H125" s="160" t="s">
        <v>323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323</v>
      </c>
      <c r="D126" s="164" t="s">
        <v>323</v>
      </c>
      <c r="E126" s="164" t="s">
        <v>323</v>
      </c>
      <c r="F126" s="164" t="s">
        <v>323</v>
      </c>
      <c r="G126" s="164" t="s">
        <v>323</v>
      </c>
      <c r="H126" s="164" t="s">
        <v>323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323</v>
      </c>
      <c r="D127" s="164" t="s">
        <v>323</v>
      </c>
      <c r="E127" s="164" t="s">
        <v>323</v>
      </c>
      <c r="F127" s="164" t="s">
        <v>323</v>
      </c>
      <c r="G127" s="164" t="s">
        <v>323</v>
      </c>
      <c r="H127" s="164" t="s">
        <v>323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323</v>
      </c>
      <c r="D128" s="164" t="s">
        <v>323</v>
      </c>
      <c r="E128" s="164" t="s">
        <v>323</v>
      </c>
      <c r="F128" s="164" t="s">
        <v>323</v>
      </c>
      <c r="G128" s="164" t="s">
        <v>323</v>
      </c>
      <c r="H128" s="164" t="s">
        <v>323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323</v>
      </c>
      <c r="D129" s="164" t="s">
        <v>323</v>
      </c>
      <c r="E129" s="164" t="s">
        <v>323</v>
      </c>
      <c r="F129" s="164" t="s">
        <v>323</v>
      </c>
      <c r="G129" s="164" t="s">
        <v>323</v>
      </c>
      <c r="H129" s="164" t="s">
        <v>323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323</v>
      </c>
      <c r="D130" s="164" t="s">
        <v>323</v>
      </c>
      <c r="E130" s="164" t="s">
        <v>323</v>
      </c>
      <c r="F130" s="164" t="s">
        <v>323</v>
      </c>
      <c r="G130" s="164" t="s">
        <v>323</v>
      </c>
      <c r="H130" s="164" t="s">
        <v>323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323</v>
      </c>
      <c r="D131" s="164" t="s">
        <v>323</v>
      </c>
      <c r="E131" s="164" t="s">
        <v>323</v>
      </c>
      <c r="F131" s="164" t="s">
        <v>323</v>
      </c>
      <c r="G131" s="164" t="s">
        <v>323</v>
      </c>
      <c r="H131" s="164" t="s">
        <v>323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323</v>
      </c>
      <c r="D132" s="164" t="s">
        <v>323</v>
      </c>
      <c r="E132" s="164" t="s">
        <v>323</v>
      </c>
      <c r="F132" s="164" t="s">
        <v>323</v>
      </c>
      <c r="G132" s="164" t="s">
        <v>323</v>
      </c>
      <c r="H132" s="164" t="s">
        <v>323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2D5E-9902-43CD-B3BA-5E36E2301659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8" t="s">
        <v>144</v>
      </c>
      <c r="D5" s="309"/>
      <c r="E5" s="309"/>
      <c r="F5" s="309"/>
      <c r="G5" s="309"/>
      <c r="H5" s="309"/>
      <c r="I5" s="309"/>
      <c r="J5" s="309"/>
      <c r="K5" s="308" t="s">
        <v>63</v>
      </c>
      <c r="L5" s="309"/>
      <c r="M5" s="309"/>
      <c r="N5" s="309"/>
      <c r="O5" s="309"/>
      <c r="P5" s="309"/>
      <c r="Q5" s="309"/>
      <c r="R5" s="309"/>
      <c r="S5" s="308" t="s">
        <v>142</v>
      </c>
      <c r="T5" s="309"/>
      <c r="U5" s="309"/>
      <c r="V5" s="309"/>
      <c r="W5" s="309"/>
      <c r="X5" s="309"/>
      <c r="Y5" s="309"/>
    </row>
    <row r="6" spans="1:25" s="146" customFormat="1" ht="72" customHeight="1" x14ac:dyDescent="0.25">
      <c r="B6" s="147"/>
      <c r="C6" s="172" t="s">
        <v>270</v>
      </c>
      <c r="D6" s="172" t="s">
        <v>271</v>
      </c>
      <c r="E6" s="172" t="s">
        <v>272</v>
      </c>
      <c r="F6" s="172" t="s">
        <v>273</v>
      </c>
      <c r="G6" s="172" t="s">
        <v>274</v>
      </c>
      <c r="H6" s="172" t="s">
        <v>275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270</v>
      </c>
      <c r="L6" s="172" t="s">
        <v>271</v>
      </c>
      <c r="M6" s="172" t="s">
        <v>272</v>
      </c>
      <c r="N6" s="172" t="s">
        <v>273</v>
      </c>
      <c r="O6" s="172" t="s">
        <v>274</v>
      </c>
      <c r="P6" s="172" t="s">
        <v>275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270</v>
      </c>
      <c r="T6" s="172" t="s">
        <v>272</v>
      </c>
      <c r="U6" s="172" t="s">
        <v>273</v>
      </c>
      <c r="V6" s="172" t="s">
        <v>274</v>
      </c>
      <c r="W6" s="172" t="s">
        <v>275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A198-8311-472D-9B76-4ED3AF938E10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8" t="s">
        <v>64</v>
      </c>
      <c r="D6" s="309"/>
      <c r="E6" s="309"/>
      <c r="F6" s="309"/>
      <c r="G6" s="309"/>
      <c r="H6" s="309"/>
      <c r="I6" s="309"/>
      <c r="J6" s="309"/>
      <c r="K6" s="308" t="s">
        <v>63</v>
      </c>
      <c r="L6" s="309"/>
      <c r="M6" s="309"/>
      <c r="N6" s="309"/>
      <c r="O6" s="309"/>
      <c r="P6" s="309"/>
      <c r="Q6" s="309"/>
      <c r="R6" s="309"/>
      <c r="S6" s="308" t="s">
        <v>142</v>
      </c>
      <c r="T6" s="309"/>
      <c r="U6" s="309"/>
      <c r="V6" s="309"/>
      <c r="W6" s="309"/>
      <c r="X6" s="309"/>
      <c r="Y6" s="309"/>
      <c r="Z6" s="309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C060-6CDF-454A-B6C5-60CFFE8B87B7}">
  <sheetPr>
    <tabColor theme="8" tint="0.59999389629810485"/>
  </sheetPr>
  <dimension ref="A4:L77"/>
  <sheetViews>
    <sheetView showGridLines="0" zoomScaleNormal="100" workbookViewId="0"/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7" t="s">
        <v>231</v>
      </c>
      <c r="C4" s="277"/>
      <c r="D4" s="277"/>
      <c r="E4" s="277"/>
      <c r="F4" s="277"/>
      <c r="G4" s="277"/>
      <c r="H4" s="277"/>
      <c r="I4" s="277"/>
      <c r="J4" s="277"/>
      <c r="K4" s="277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0" t="s">
        <v>52</v>
      </c>
      <c r="C7" s="285" t="s">
        <v>8</v>
      </c>
      <c r="D7" s="15" t="s">
        <v>32</v>
      </c>
      <c r="E7" s="16">
        <v>15949</v>
      </c>
      <c r="F7" s="16">
        <v>20694</v>
      </c>
      <c r="G7" s="16">
        <v>21715</v>
      </c>
      <c r="H7" s="16">
        <v>23114</v>
      </c>
      <c r="I7" s="16">
        <v>19951</v>
      </c>
      <c r="J7" s="17">
        <f>I7/H7-1</f>
        <v>-0.13684347148914078</v>
      </c>
      <c r="K7" s="16">
        <f>I7-H7</f>
        <v>-3163</v>
      </c>
      <c r="L7" s="18">
        <f>I7/$I$7</f>
        <v>1</v>
      </c>
    </row>
    <row r="8" spans="2:12" x14ac:dyDescent="0.25">
      <c r="B8" s="278"/>
      <c r="C8" s="280"/>
      <c r="D8" s="19" t="s">
        <v>33</v>
      </c>
      <c r="E8" s="20">
        <v>13928</v>
      </c>
      <c r="F8" s="20">
        <v>18104</v>
      </c>
      <c r="G8" s="20">
        <v>19179</v>
      </c>
      <c r="H8" s="20">
        <v>20267</v>
      </c>
      <c r="I8" s="20">
        <v>16762</v>
      </c>
      <c r="J8" s="21">
        <f t="shared" ref="J8:J20" si="0">I8/H8-1</f>
        <v>-0.1729412345191691</v>
      </c>
      <c r="K8" s="20">
        <f t="shared" ref="K8:K17" si="1">I8-H8</f>
        <v>-3505</v>
      </c>
      <c r="L8" s="22">
        <f>I8/$I$7</f>
        <v>0.84015838805072429</v>
      </c>
    </row>
    <row r="9" spans="2:12" x14ac:dyDescent="0.25">
      <c r="B9" s="278"/>
      <c r="C9" s="281"/>
      <c r="D9" s="23" t="s">
        <v>34</v>
      </c>
      <c r="E9" s="24">
        <v>2021</v>
      </c>
      <c r="F9" s="24">
        <v>2590</v>
      </c>
      <c r="G9" s="24">
        <v>2536</v>
      </c>
      <c r="H9" s="24">
        <v>2847</v>
      </c>
      <c r="I9" s="24">
        <v>3189</v>
      </c>
      <c r="J9" s="25">
        <f>IFERROR(I9/H9-1,"-")</f>
        <v>0.12012644889357227</v>
      </c>
      <c r="K9" s="24">
        <f>IFERROR(I9-H9,"-")</f>
        <v>342</v>
      </c>
      <c r="L9" s="25">
        <f>IFERROR(I9/$I$7,"-")</f>
        <v>0.15984161194927574</v>
      </c>
    </row>
    <row r="10" spans="2:12" x14ac:dyDescent="0.25">
      <c r="B10" s="278"/>
      <c r="C10" s="282" t="s">
        <v>35</v>
      </c>
      <c r="D10" s="26" t="s">
        <v>32</v>
      </c>
      <c r="E10" s="27">
        <v>18718</v>
      </c>
      <c r="F10" s="27">
        <v>23616</v>
      </c>
      <c r="G10" s="27">
        <v>24885</v>
      </c>
      <c r="H10" s="27">
        <v>26096</v>
      </c>
      <c r="I10" s="27">
        <v>22921</v>
      </c>
      <c r="J10" s="28">
        <f t="shared" si="0"/>
        <v>-0.12166615573267936</v>
      </c>
      <c r="K10" s="27">
        <f t="shared" si="1"/>
        <v>-3175</v>
      </c>
      <c r="L10" s="18">
        <f>I10/$I$10</f>
        <v>1</v>
      </c>
    </row>
    <row r="11" spans="2:12" x14ac:dyDescent="0.25">
      <c r="B11" s="278"/>
      <c r="C11" s="283"/>
      <c r="D11" s="4" t="s">
        <v>33</v>
      </c>
      <c r="E11" s="29">
        <v>16335</v>
      </c>
      <c r="F11" s="29">
        <v>20505</v>
      </c>
      <c r="G11" s="29">
        <v>21682</v>
      </c>
      <c r="H11" s="29">
        <v>22594</v>
      </c>
      <c r="I11" s="29">
        <v>19074</v>
      </c>
      <c r="J11" s="30">
        <f t="shared" si="0"/>
        <v>-0.15579357351509249</v>
      </c>
      <c r="K11" s="29">
        <f t="shared" si="1"/>
        <v>-3520</v>
      </c>
      <c r="L11" s="31">
        <f>I11/$I$10</f>
        <v>0.83216264560883035</v>
      </c>
    </row>
    <row r="12" spans="2:12" x14ac:dyDescent="0.25">
      <c r="B12" s="278"/>
      <c r="C12" s="284"/>
      <c r="D12" s="32" t="s">
        <v>34</v>
      </c>
      <c r="E12" s="33">
        <v>2383</v>
      </c>
      <c r="F12" s="33">
        <v>3111</v>
      </c>
      <c r="G12" s="33">
        <v>3203</v>
      </c>
      <c r="H12" s="33">
        <v>3502</v>
      </c>
      <c r="I12" s="33">
        <v>3847</v>
      </c>
      <c r="J12" s="34">
        <f>IFERROR(I12/H12-1,"-")</f>
        <v>9.8515134209023358E-2</v>
      </c>
      <c r="K12" s="33">
        <f>IFERROR(I12-H12,"-")</f>
        <v>345</v>
      </c>
      <c r="L12" s="34">
        <f>IFERROR(I12/$I$10,"-")</f>
        <v>0.16783735439116967</v>
      </c>
    </row>
    <row r="13" spans="2:12" x14ac:dyDescent="0.25">
      <c r="B13" s="278"/>
      <c r="C13" s="285" t="s">
        <v>21</v>
      </c>
      <c r="D13" s="15" t="s">
        <v>32</v>
      </c>
      <c r="E13" s="16">
        <v>104052</v>
      </c>
      <c r="F13" s="16">
        <v>111302</v>
      </c>
      <c r="G13" s="16">
        <v>117998</v>
      </c>
      <c r="H13" s="16">
        <v>115884</v>
      </c>
      <c r="I13" s="16">
        <v>101917</v>
      </c>
      <c r="J13" s="17">
        <f t="shared" si="0"/>
        <v>-0.12052569811190506</v>
      </c>
      <c r="K13" s="16">
        <f t="shared" si="1"/>
        <v>-13967</v>
      </c>
      <c r="L13" s="18">
        <f>I13/$I$13</f>
        <v>1</v>
      </c>
    </row>
    <row r="14" spans="2:12" x14ac:dyDescent="0.25">
      <c r="B14" s="278"/>
      <c r="C14" s="280"/>
      <c r="D14" s="19" t="s">
        <v>33</v>
      </c>
      <c r="E14" s="20">
        <v>91838</v>
      </c>
      <c r="F14" s="20">
        <v>95608</v>
      </c>
      <c r="G14" s="20">
        <v>97635</v>
      </c>
      <c r="H14" s="20">
        <v>92523</v>
      </c>
      <c r="I14" s="20">
        <v>79526</v>
      </c>
      <c r="J14" s="21">
        <f t="shared" si="0"/>
        <v>-0.14047317964181882</v>
      </c>
      <c r="K14" s="20">
        <f t="shared" si="1"/>
        <v>-12997</v>
      </c>
      <c r="L14" s="22">
        <f>I14/$I$13</f>
        <v>0.78030161798326092</v>
      </c>
    </row>
    <row r="15" spans="2:12" x14ac:dyDescent="0.25">
      <c r="B15" s="278"/>
      <c r="C15" s="281"/>
      <c r="D15" s="23" t="s">
        <v>34</v>
      </c>
      <c r="E15" s="24">
        <v>12214</v>
      </c>
      <c r="F15" s="24">
        <v>15694</v>
      </c>
      <c r="G15" s="24">
        <v>20363</v>
      </c>
      <c r="H15" s="24">
        <v>23361</v>
      </c>
      <c r="I15" s="24">
        <v>22391</v>
      </c>
      <c r="J15" s="25">
        <f>IFERROR(I15/H15-1,"-")</f>
        <v>-4.1522195111510674E-2</v>
      </c>
      <c r="K15" s="24">
        <f>IFERROR(I15-H15,"-")</f>
        <v>-970</v>
      </c>
      <c r="L15" s="25">
        <f>IFERROR(I15/$I$13,"-")</f>
        <v>0.21969838201673911</v>
      </c>
    </row>
    <row r="16" spans="2:12" x14ac:dyDescent="0.25">
      <c r="B16" s="278"/>
      <c r="C16" s="282" t="s">
        <v>22</v>
      </c>
      <c r="D16" s="26" t="s">
        <v>32</v>
      </c>
      <c r="E16" s="35">
        <v>6.5240453946955919</v>
      </c>
      <c r="F16" s="35">
        <v>5.3784671885570701</v>
      </c>
      <c r="G16" s="35">
        <v>5.433939673037071</v>
      </c>
      <c r="H16" s="35">
        <v>5.0135848403564935</v>
      </c>
      <c r="I16" s="35">
        <v>5.1083654954638869</v>
      </c>
      <c r="J16" s="36">
        <f t="shared" si="0"/>
        <v>1.8904767372133202E-2</v>
      </c>
      <c r="K16" s="37">
        <f t="shared" si="1"/>
        <v>9.4780655107393308E-2</v>
      </c>
      <c r="L16" s="38"/>
    </row>
    <row r="17" spans="2:12" x14ac:dyDescent="0.25">
      <c r="B17" s="278"/>
      <c r="C17" s="283"/>
      <c r="D17" s="4" t="s">
        <v>33</v>
      </c>
      <c r="E17" s="39">
        <f>E14/E8</f>
        <v>6.5937679494543362</v>
      </c>
      <c r="F17" s="39">
        <f t="shared" ref="F17:I17" si="2">F14/F8</f>
        <v>5.2810428634555899</v>
      </c>
      <c r="G17" s="39">
        <f t="shared" si="2"/>
        <v>5.0907242296261535</v>
      </c>
      <c r="H17" s="39">
        <f t="shared" si="2"/>
        <v>4.5652045196625055</v>
      </c>
      <c r="I17" s="39">
        <f t="shared" si="2"/>
        <v>4.7444219066937121</v>
      </c>
      <c r="J17" s="40">
        <f t="shared" si="0"/>
        <v>3.9257252607043158E-2</v>
      </c>
      <c r="K17" s="41">
        <f t="shared" si="1"/>
        <v>0.1792173870312066</v>
      </c>
      <c r="L17" s="42"/>
    </row>
    <row r="18" spans="2:12" x14ac:dyDescent="0.25">
      <c r="B18" s="278"/>
      <c r="C18" s="284"/>
      <c r="D18" s="32" t="s">
        <v>34</v>
      </c>
      <c r="E18" s="43">
        <f>IFERROR(E15/E9,"-")</f>
        <v>6.043542800593765</v>
      </c>
      <c r="F18" s="43">
        <f t="shared" ref="F18:H18" si="3">IFERROR(F15/F9,"-")</f>
        <v>6.0594594594594593</v>
      </c>
      <c r="G18" s="43">
        <f t="shared" si="3"/>
        <v>8.0295741324921135</v>
      </c>
      <c r="H18" s="43">
        <f t="shared" si="3"/>
        <v>8.205479452054794</v>
      </c>
      <c r="I18" s="43">
        <f>IFERROR(I15/I9,"-")</f>
        <v>7.0213232988397616</v>
      </c>
      <c r="J18" s="34">
        <f>IFERROR(I18/H18-1,"-")</f>
        <v>-0.14431285339682365</v>
      </c>
      <c r="K18" s="33">
        <f>IFERROR(I18-H18,"-")</f>
        <v>-1.1841561532150324</v>
      </c>
      <c r="L18" s="34"/>
    </row>
    <row r="19" spans="2:12" x14ac:dyDescent="0.25">
      <c r="B19" s="278"/>
      <c r="C19" s="286" t="s">
        <v>36</v>
      </c>
      <c r="D19" s="15" t="s">
        <v>32</v>
      </c>
      <c r="E19" s="18">
        <v>0.81930000000000003</v>
      </c>
      <c r="F19" s="18">
        <v>0.74939999999999996</v>
      </c>
      <c r="G19" s="18">
        <v>0.79349999999999998</v>
      </c>
      <c r="H19" s="18">
        <v>0.76870000000000005</v>
      </c>
      <c r="I19" s="18">
        <v>0.70930000000000004</v>
      </c>
      <c r="J19" s="17">
        <f t="shared" si="0"/>
        <v>-7.7273318589827E-2</v>
      </c>
      <c r="K19" s="44">
        <f>(I19-H19)*100</f>
        <v>-5.9400000000000013</v>
      </c>
      <c r="L19" s="18"/>
    </row>
    <row r="20" spans="2:12" x14ac:dyDescent="0.25">
      <c r="B20" s="278"/>
      <c r="C20" s="287"/>
      <c r="D20" s="19" t="s">
        <v>33</v>
      </c>
      <c r="E20" s="22">
        <v>0.91069999999999995</v>
      </c>
      <c r="F20" s="22">
        <v>0.78780000000000006</v>
      </c>
      <c r="G20" s="22">
        <v>0.80449999999999999</v>
      </c>
      <c r="H20" s="22">
        <v>0.74970000000000003</v>
      </c>
      <c r="I20" s="22">
        <v>0.6835</v>
      </c>
      <c r="J20" s="21">
        <f t="shared" si="0"/>
        <v>-8.830198746165141E-2</v>
      </c>
      <c r="K20" s="46">
        <f>(I20-H20)*100</f>
        <v>-6.6200000000000037</v>
      </c>
      <c r="L20" s="22"/>
    </row>
    <row r="21" spans="2:12" x14ac:dyDescent="0.25">
      <c r="B21" s="278"/>
      <c r="C21" s="288"/>
      <c r="D21" s="23" t="s">
        <v>34</v>
      </c>
      <c r="E21" s="25">
        <v>0.46679999999999999</v>
      </c>
      <c r="F21" s="25">
        <v>0.57789999999999997</v>
      </c>
      <c r="G21" s="25">
        <v>0.74480000000000002</v>
      </c>
      <c r="H21" s="25">
        <v>0.85439999999999994</v>
      </c>
      <c r="I21" s="25">
        <v>0.81889999999999996</v>
      </c>
      <c r="J21" s="25">
        <f>IFERROR(I21/H21-1,"-")</f>
        <v>-4.1549625468164764E-2</v>
      </c>
      <c r="K21" s="24">
        <f>IFERROR(I21-H21,"-")</f>
        <v>-3.5499999999999976E-2</v>
      </c>
      <c r="L21" s="47"/>
    </row>
    <row r="22" spans="2:12" x14ac:dyDescent="0.25">
      <c r="B22" s="278"/>
      <c r="C22" s="289" t="s">
        <v>37</v>
      </c>
      <c r="D22" s="26" t="s">
        <v>32</v>
      </c>
      <c r="E22" s="27">
        <v>4097</v>
      </c>
      <c r="F22" s="27">
        <v>4791</v>
      </c>
      <c r="G22" s="27">
        <v>4797</v>
      </c>
      <c r="H22" s="27">
        <v>4863</v>
      </c>
      <c r="I22" s="27">
        <v>4635</v>
      </c>
      <c r="J22" s="36">
        <f>I22/H22-1</f>
        <v>-4.6884639111659521E-2</v>
      </c>
      <c r="K22" s="27">
        <f>I22-H22</f>
        <v>-228</v>
      </c>
      <c r="L22" s="38">
        <f>I22/$I$22</f>
        <v>1</v>
      </c>
    </row>
    <row r="23" spans="2:12" x14ac:dyDescent="0.25">
      <c r="B23" s="278"/>
      <c r="C23" s="291"/>
      <c r="D23" s="4" t="s">
        <v>33</v>
      </c>
      <c r="E23" s="29">
        <v>3253</v>
      </c>
      <c r="F23" s="29">
        <v>3915</v>
      </c>
      <c r="G23" s="29">
        <v>3915</v>
      </c>
      <c r="H23" s="29">
        <v>3981</v>
      </c>
      <c r="I23" s="29">
        <v>3753</v>
      </c>
      <c r="J23" s="40">
        <f>I23/H23-1</f>
        <v>-5.7272042200452122E-2</v>
      </c>
      <c r="K23" s="29">
        <f>I23-H23</f>
        <v>-228</v>
      </c>
      <c r="L23" s="42">
        <f>I23/$I$22</f>
        <v>0.80970873786407771</v>
      </c>
    </row>
    <row r="24" spans="2:12" x14ac:dyDescent="0.25">
      <c r="B24" s="279"/>
      <c r="C24" s="292"/>
      <c r="D24" s="32" t="s">
        <v>34</v>
      </c>
      <c r="E24" s="33">
        <v>844</v>
      </c>
      <c r="F24" s="33">
        <v>876</v>
      </c>
      <c r="G24" s="33">
        <v>882</v>
      </c>
      <c r="H24" s="33">
        <v>882</v>
      </c>
      <c r="I24" s="33">
        <v>882</v>
      </c>
      <c r="J24" s="34">
        <f>IFERROR(I24/H24-1,"-")</f>
        <v>0</v>
      </c>
      <c r="K24" s="33">
        <f>IFERROR(I24-H24,"-")</f>
        <v>0</v>
      </c>
      <c r="L24" s="34">
        <f>IFERROR(I24/$I$22,"-")</f>
        <v>0.19029126213592232</v>
      </c>
    </row>
    <row r="25" spans="2:12" ht="7.5" customHeight="1" x14ac:dyDescent="0.25"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48"/>
    </row>
    <row r="26" spans="2:12" ht="24.75" customHeight="1" x14ac:dyDescent="0.25">
      <c r="B26" s="275" t="s">
        <v>38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9" spans="2:12" ht="21.75" customHeight="1" thickBot="1" x14ac:dyDescent="0.3">
      <c r="B29" s="277" t="s">
        <v>231</v>
      </c>
      <c r="C29" s="277"/>
      <c r="D29" s="277"/>
      <c r="E29" s="277"/>
      <c r="F29" s="277"/>
      <c r="G29" s="277"/>
      <c r="H29" s="277"/>
      <c r="I29" s="277"/>
      <c r="J29" s="277"/>
      <c r="K29" s="277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0" t="s">
        <v>52</v>
      </c>
      <c r="C32" s="285" t="s">
        <v>8</v>
      </c>
      <c r="D32" s="15" t="s">
        <v>32</v>
      </c>
      <c r="E32" s="50">
        <v>78474</v>
      </c>
      <c r="F32" s="50">
        <v>104659</v>
      </c>
      <c r="G32" s="50">
        <v>98555</v>
      </c>
      <c r="H32" s="50">
        <v>108223</v>
      </c>
      <c r="I32" s="50">
        <v>93361</v>
      </c>
      <c r="J32" s="17">
        <f>I32/H32-1</f>
        <v>-0.1373275551407741</v>
      </c>
      <c r="K32" s="16">
        <f>I32-H32</f>
        <v>-14862</v>
      </c>
      <c r="L32" s="18">
        <f>I32/$I$32</f>
        <v>1</v>
      </c>
    </row>
    <row r="33" spans="1:12" x14ac:dyDescent="0.25">
      <c r="B33" s="278"/>
      <c r="C33" s="280"/>
      <c r="D33" s="19" t="s">
        <v>33</v>
      </c>
      <c r="E33" s="51">
        <v>68287</v>
      </c>
      <c r="F33" s="51">
        <v>92728</v>
      </c>
      <c r="G33" s="51">
        <v>86636</v>
      </c>
      <c r="H33" s="51">
        <v>95259</v>
      </c>
      <c r="I33" s="51">
        <v>79767</v>
      </c>
      <c r="J33" s="21">
        <f t="shared" ref="J33:J45" si="4">I33/H33-1</f>
        <v>-0.16263030264856859</v>
      </c>
      <c r="K33" s="20">
        <f t="shared" ref="K33:K42" si="5">I33-H33</f>
        <v>-15492</v>
      </c>
      <c r="L33" s="22">
        <f>I33/$I$32</f>
        <v>0.85439316202697058</v>
      </c>
    </row>
    <row r="34" spans="1:12" x14ac:dyDescent="0.25">
      <c r="B34" s="278"/>
      <c r="C34" s="281"/>
      <c r="D34" s="23" t="s">
        <v>34</v>
      </c>
      <c r="E34" s="24">
        <v>10187</v>
      </c>
      <c r="F34" s="24">
        <v>11931</v>
      </c>
      <c r="G34" s="24">
        <v>11919</v>
      </c>
      <c r="H34" s="24">
        <v>12964</v>
      </c>
      <c r="I34" s="24">
        <v>13594</v>
      </c>
      <c r="J34" s="25">
        <f>IFERROR(I34/H34-1,"-")</f>
        <v>4.8596112311015016E-2</v>
      </c>
      <c r="K34" s="24">
        <f>IFERROR(I34-H34,"-")</f>
        <v>630</v>
      </c>
      <c r="L34" s="25">
        <f>IFERROR(I34/I32,"-")</f>
        <v>0.14560683797302942</v>
      </c>
    </row>
    <row r="35" spans="1:12" x14ac:dyDescent="0.25">
      <c r="B35" s="278"/>
      <c r="C35" s="282" t="s">
        <v>35</v>
      </c>
      <c r="D35" s="26" t="s">
        <v>32</v>
      </c>
      <c r="E35" s="52">
        <v>93148</v>
      </c>
      <c r="F35" s="52">
        <v>118579</v>
      </c>
      <c r="G35" s="52">
        <v>114920</v>
      </c>
      <c r="H35" s="52">
        <v>123607</v>
      </c>
      <c r="I35" s="52">
        <v>108629</v>
      </c>
      <c r="J35" s="28">
        <f t="shared" si="4"/>
        <v>-0.12117436714749164</v>
      </c>
      <c r="K35" s="27">
        <f t="shared" si="5"/>
        <v>-14978</v>
      </c>
      <c r="L35" s="18">
        <f>I35/$I$35</f>
        <v>1</v>
      </c>
    </row>
    <row r="36" spans="1:12" x14ac:dyDescent="0.25">
      <c r="B36" s="278"/>
      <c r="C36" s="283"/>
      <c r="D36" s="4" t="s">
        <v>33</v>
      </c>
      <c r="E36" s="53">
        <v>81231</v>
      </c>
      <c r="F36" s="53">
        <v>104016</v>
      </c>
      <c r="G36" s="53">
        <v>99901</v>
      </c>
      <c r="H36" s="53">
        <v>107427</v>
      </c>
      <c r="I36" s="53">
        <v>91933</v>
      </c>
      <c r="J36" s="30">
        <f t="shared" si="4"/>
        <v>-0.14422817355041095</v>
      </c>
      <c r="K36" s="29">
        <f t="shared" si="5"/>
        <v>-15494</v>
      </c>
      <c r="L36" s="31">
        <f>I36/$I$35</f>
        <v>0.84630255272533117</v>
      </c>
    </row>
    <row r="37" spans="1:12" x14ac:dyDescent="0.25">
      <c r="B37" s="278"/>
      <c r="C37" s="284"/>
      <c r="D37" s="32" t="s">
        <v>34</v>
      </c>
      <c r="E37" s="33">
        <v>11917</v>
      </c>
      <c r="F37" s="33">
        <v>14563</v>
      </c>
      <c r="G37" s="33">
        <v>15019</v>
      </c>
      <c r="H37" s="33">
        <v>16180</v>
      </c>
      <c r="I37" s="33">
        <v>16696</v>
      </c>
      <c r="J37" s="34">
        <f>IFERROR(I37/H37-1,"-")</f>
        <v>3.1891223733003793E-2</v>
      </c>
      <c r="K37" s="33">
        <f>IFERROR(I37-H37,"-")</f>
        <v>516</v>
      </c>
      <c r="L37" s="34">
        <f>IFERROR(I37/I35,"-")</f>
        <v>0.15369744727466883</v>
      </c>
    </row>
    <row r="38" spans="1:12" x14ac:dyDescent="0.25">
      <c r="B38" s="278"/>
      <c r="C38" s="285" t="s">
        <v>21</v>
      </c>
      <c r="D38" s="15" t="s">
        <v>32</v>
      </c>
      <c r="E38" s="50">
        <v>523413</v>
      </c>
      <c r="F38" s="50">
        <v>549031</v>
      </c>
      <c r="G38" s="50">
        <v>581772</v>
      </c>
      <c r="H38" s="50">
        <v>588360</v>
      </c>
      <c r="I38" s="50">
        <v>506290</v>
      </c>
      <c r="J38" s="17">
        <f t="shared" si="4"/>
        <v>-0.13948942824121291</v>
      </c>
      <c r="K38" s="16">
        <f t="shared" si="5"/>
        <v>-82070</v>
      </c>
      <c r="L38" s="18">
        <f>I38/$I$38</f>
        <v>1</v>
      </c>
    </row>
    <row r="39" spans="1:12" x14ac:dyDescent="0.25">
      <c r="B39" s="278"/>
      <c r="C39" s="280"/>
      <c r="D39" s="19" t="s">
        <v>33</v>
      </c>
      <c r="E39" s="51">
        <v>456918</v>
      </c>
      <c r="F39" s="51">
        <v>465698</v>
      </c>
      <c r="G39" s="51">
        <v>477467</v>
      </c>
      <c r="H39" s="51">
        <v>477584</v>
      </c>
      <c r="I39" s="51">
        <v>399346</v>
      </c>
      <c r="J39" s="21">
        <f t="shared" si="4"/>
        <v>-0.16382039599316556</v>
      </c>
      <c r="K39" s="20">
        <f t="shared" si="5"/>
        <v>-78238</v>
      </c>
      <c r="L39" s="22">
        <f>I39/$I$38</f>
        <v>0.78876928242706745</v>
      </c>
    </row>
    <row r="40" spans="1:12" x14ac:dyDescent="0.25">
      <c r="B40" s="278"/>
      <c r="C40" s="281"/>
      <c r="D40" s="23" t="s">
        <v>34</v>
      </c>
      <c r="E40" s="24">
        <v>66495</v>
      </c>
      <c r="F40" s="24">
        <v>83333</v>
      </c>
      <c r="G40" s="24">
        <v>104305</v>
      </c>
      <c r="H40" s="24">
        <v>110776</v>
      </c>
      <c r="I40" s="24">
        <v>106944</v>
      </c>
      <c r="J40" s="25">
        <f>IFERROR(I40/H40-1,"-")</f>
        <v>-3.4592330468693588E-2</v>
      </c>
      <c r="K40" s="24">
        <f>IFERROR(I40-H40,"-")</f>
        <v>-3832</v>
      </c>
      <c r="L40" s="25">
        <f>IFERROR(I40/I38,"-")</f>
        <v>0.21123071757293252</v>
      </c>
    </row>
    <row r="41" spans="1:12" x14ac:dyDescent="0.25">
      <c r="B41" s="278"/>
      <c r="C41" s="282" t="s">
        <v>22</v>
      </c>
      <c r="D41" s="26" t="s">
        <v>32</v>
      </c>
      <c r="E41" s="54">
        <v>6.6698906644238853</v>
      </c>
      <c r="F41" s="54">
        <v>5.2459033623481979</v>
      </c>
      <c r="G41" s="54">
        <v>5.903018619045203</v>
      </c>
      <c r="H41" s="54">
        <v>5.4365523040388828</v>
      </c>
      <c r="I41" s="54">
        <v>5.4229282034254132</v>
      </c>
      <c r="J41" s="36">
        <f t="shared" si="4"/>
        <v>-2.5060184932550467E-3</v>
      </c>
      <c r="K41" s="37">
        <f t="shared" si="5"/>
        <v>-1.3624100613469636E-2</v>
      </c>
      <c r="L41" s="38"/>
    </row>
    <row r="42" spans="1:12" x14ac:dyDescent="0.25">
      <c r="B42" s="278"/>
      <c r="C42" s="283"/>
      <c r="D42" s="4" t="s">
        <v>33</v>
      </c>
      <c r="E42" s="55">
        <f t="shared" ref="E42:I42" si="6">E39/E33</f>
        <v>6.6911417985853827</v>
      </c>
      <c r="F42" s="55">
        <f t="shared" si="6"/>
        <v>5.0221939435769132</v>
      </c>
      <c r="G42" s="55">
        <f t="shared" si="6"/>
        <v>5.511184726903366</v>
      </c>
      <c r="H42" s="55">
        <f t="shared" si="6"/>
        <v>5.0135315298292022</v>
      </c>
      <c r="I42" s="55">
        <f t="shared" si="6"/>
        <v>5.0064061579349852</v>
      </c>
      <c r="J42" s="40">
        <f t="shared" si="4"/>
        <v>-1.4212281007555116E-3</v>
      </c>
      <c r="K42" s="41">
        <f t="shared" si="5"/>
        <v>-7.1253718942170252E-3</v>
      </c>
      <c r="L42" s="42"/>
    </row>
    <row r="43" spans="1:12" x14ac:dyDescent="0.25">
      <c r="B43" s="278"/>
      <c r="C43" s="284"/>
      <c r="D43" s="32" t="s">
        <v>34</v>
      </c>
      <c r="E43" s="43">
        <f>IFERROR(E40/E34,"-")</f>
        <v>6.5274369294198484</v>
      </c>
      <c r="F43" s="43">
        <f t="shared" ref="F43:I43" si="7">IFERROR(F40/F34,"-")</f>
        <v>6.9845779901097984</v>
      </c>
      <c r="G43" s="43">
        <f t="shared" si="7"/>
        <v>8.7511536202701574</v>
      </c>
      <c r="H43" s="43">
        <f t="shared" si="7"/>
        <v>8.5448935513730326</v>
      </c>
      <c r="I43" s="43">
        <f t="shared" si="7"/>
        <v>7.867000147123731</v>
      </c>
      <c r="J43" s="34">
        <f>IFERROR(I43/H43-1,"-")</f>
        <v>-7.933315964367682E-2</v>
      </c>
      <c r="K43" s="33">
        <f>IFERROR(I43-H43,"-")</f>
        <v>-0.67789340424930167</v>
      </c>
      <c r="L43" s="56"/>
    </row>
    <row r="44" spans="1:12" x14ac:dyDescent="0.25">
      <c r="A44" s="57"/>
      <c r="B44" s="278"/>
      <c r="C44" s="286" t="s">
        <v>36</v>
      </c>
      <c r="D44" s="15" t="s">
        <v>32</v>
      </c>
      <c r="E44" s="58">
        <v>0.81553021391165881</v>
      </c>
      <c r="F44" s="58">
        <v>0.75891606917495691</v>
      </c>
      <c r="G44" s="58">
        <v>0.79788354563707575</v>
      </c>
      <c r="H44" s="58">
        <v>0.8012387088339713</v>
      </c>
      <c r="I44" s="58">
        <v>0.72339027125884969</v>
      </c>
      <c r="J44" s="58">
        <f t="shared" si="4"/>
        <v>-9.7160105617479564E-2</v>
      </c>
      <c r="K44" s="44">
        <f>(I44-H44)*100</f>
        <v>-7.784843757512161</v>
      </c>
      <c r="L44" s="18"/>
    </row>
    <row r="45" spans="1:12" x14ac:dyDescent="0.25">
      <c r="B45" s="278"/>
      <c r="C45" s="287"/>
      <c r="D45" s="19" t="s">
        <v>33</v>
      </c>
      <c r="E45" s="59">
        <v>0.88831817218579101</v>
      </c>
      <c r="F45" s="59">
        <v>0.78776314565307481</v>
      </c>
      <c r="G45" s="59">
        <v>0.80235766619614168</v>
      </c>
      <c r="H45" s="59">
        <v>0.79447574655108455</v>
      </c>
      <c r="I45" s="59">
        <v>0.70468305267485787</v>
      </c>
      <c r="J45" s="59">
        <f t="shared" si="4"/>
        <v>-0.11302131533407744</v>
      </c>
      <c r="K45" s="46">
        <f>(I45-H45)*100</f>
        <v>-8.9792693876226686</v>
      </c>
      <c r="L45" s="22"/>
    </row>
    <row r="46" spans="1:12" x14ac:dyDescent="0.25">
      <c r="B46" s="278"/>
      <c r="C46" s="288"/>
      <c r="D46" s="23" t="s">
        <v>34</v>
      </c>
      <c r="E46" s="60">
        <v>0.52175857631587208</v>
      </c>
      <c r="F46" s="60">
        <v>0.62999334724364209</v>
      </c>
      <c r="G46" s="60">
        <v>0.77802392886979355</v>
      </c>
      <c r="H46" s="60">
        <v>0.8317640521992461</v>
      </c>
      <c r="I46" s="60">
        <v>0.80299139523359009</v>
      </c>
      <c r="J46" s="25">
        <f>IFERROR(I46/H46-1,"-")</f>
        <v>-3.4592330468693588E-2</v>
      </c>
      <c r="K46" s="24">
        <f>IFERROR(I46-H46,"-")</f>
        <v>-2.8772656965656007E-2</v>
      </c>
      <c r="L46" s="47"/>
    </row>
    <row r="47" spans="1:12" x14ac:dyDescent="0.25">
      <c r="B47" s="278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8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8"/>
      <c r="C49" s="289" t="s">
        <v>39</v>
      </c>
      <c r="D49" s="26" t="s">
        <v>32</v>
      </c>
      <c r="E49" s="52">
        <v>4251.3999999999996</v>
      </c>
      <c r="F49" s="52">
        <v>4791</v>
      </c>
      <c r="G49" s="52">
        <v>4797</v>
      </c>
      <c r="H49" s="52">
        <v>4863</v>
      </c>
      <c r="I49" s="52">
        <v>4635</v>
      </c>
      <c r="J49" s="36">
        <f>I49/H49-1</f>
        <v>-4.6884639111659521E-2</v>
      </c>
      <c r="K49" s="27">
        <f>I49-H49</f>
        <v>-228</v>
      </c>
      <c r="L49" s="38">
        <f>I49/$I$22</f>
        <v>1</v>
      </c>
    </row>
    <row r="50" spans="2:12" x14ac:dyDescent="0.25">
      <c r="B50" s="278"/>
      <c r="C50" s="283"/>
      <c r="D50" s="4" t="s">
        <v>33</v>
      </c>
      <c r="E50" s="53">
        <v>3407.4</v>
      </c>
      <c r="F50" s="53">
        <v>3915</v>
      </c>
      <c r="G50" s="53">
        <v>3915</v>
      </c>
      <c r="H50" s="53">
        <v>3981</v>
      </c>
      <c r="I50" s="53">
        <v>3753</v>
      </c>
      <c r="J50" s="40">
        <f>I50/H50-1</f>
        <v>-5.7272042200452122E-2</v>
      </c>
      <c r="K50" s="29">
        <f>I50-H50</f>
        <v>-228</v>
      </c>
      <c r="L50" s="42">
        <f>I50/$I$22</f>
        <v>0.80970873786407771</v>
      </c>
    </row>
    <row r="51" spans="2:12" x14ac:dyDescent="0.25">
      <c r="B51" s="279"/>
      <c r="C51" s="284"/>
      <c r="D51" s="32" t="s">
        <v>34</v>
      </c>
      <c r="E51" s="33">
        <v>844</v>
      </c>
      <c r="F51" s="33">
        <v>876</v>
      </c>
      <c r="G51" s="33">
        <v>882</v>
      </c>
      <c r="H51" s="33">
        <v>882</v>
      </c>
      <c r="I51" s="33">
        <v>882</v>
      </c>
      <c r="J51" s="34">
        <f>IFERROR(I51/H51-1,"-")</f>
        <v>0</v>
      </c>
      <c r="K51" s="33">
        <f>IFERROR(I51-H51,"-")</f>
        <v>0</v>
      </c>
      <c r="L51" s="34">
        <f>IFERROR(I51/I49,"-")</f>
        <v>0.19029126213592232</v>
      </c>
    </row>
    <row r="52" spans="2:12" ht="6" customHeight="1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48"/>
    </row>
    <row r="53" spans="2:12" ht="28.5" customHeight="1" x14ac:dyDescent="0.25">
      <c r="B53" s="275" t="s">
        <v>40</v>
      </c>
      <c r="C53" s="276"/>
      <c r="D53" s="276"/>
      <c r="E53" s="276"/>
      <c r="F53" s="276"/>
      <c r="G53" s="276"/>
      <c r="H53" s="276"/>
      <c r="I53" s="276"/>
      <c r="J53" s="276"/>
      <c r="K53" s="276"/>
    </row>
    <row r="54" spans="2:12" x14ac:dyDescent="0.25">
      <c r="B54" s="64"/>
    </row>
    <row r="56" spans="2:12" ht="21.75" thickBot="1" x14ac:dyDescent="0.3">
      <c r="B56" s="277" t="s">
        <v>231</v>
      </c>
      <c r="C56" s="277"/>
      <c r="D56" s="277"/>
      <c r="E56" s="277"/>
      <c r="F56" s="277"/>
      <c r="G56" s="277"/>
      <c r="H56" s="277"/>
      <c r="I56" s="277"/>
      <c r="J56" s="277"/>
      <c r="K56" s="277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8"/>
      <c r="C59" s="280"/>
      <c r="D59" s="19" t="s">
        <v>33</v>
      </c>
      <c r="E59" s="51">
        <v>95997</v>
      </c>
      <c r="F59" s="51">
        <v>169794</v>
      </c>
      <c r="G59" s="51">
        <v>220761</v>
      </c>
      <c r="H59" s="51">
        <v>207278</v>
      </c>
      <c r="I59" s="51">
        <v>217984</v>
      </c>
      <c r="J59" s="21">
        <f t="shared" ref="J59:J74" si="8">I59/H59-1</f>
        <v>5.1650440471251224E-2</v>
      </c>
      <c r="K59" s="20">
        <f t="shared" ref="K59:K74" si="9">I59-H59</f>
        <v>10706</v>
      </c>
      <c r="L59" s="21" t="e">
        <f>I59/#REF!</f>
        <v>#REF!</v>
      </c>
    </row>
    <row r="60" spans="2:12" x14ac:dyDescent="0.25">
      <c r="B60" s="278"/>
      <c r="C60" s="281"/>
      <c r="D60" s="23" t="s">
        <v>34</v>
      </c>
      <c r="E60" s="24">
        <v>11462</v>
      </c>
      <c r="F60" s="24">
        <v>29079</v>
      </c>
      <c r="G60" s="24">
        <v>31827</v>
      </c>
      <c r="H60" s="24">
        <v>31868</v>
      </c>
      <c r="I60" s="24">
        <v>32684</v>
      </c>
      <c r="J60" s="25">
        <f>IFERROR(I60/H60-1,"-")</f>
        <v>2.560562319568227E-2</v>
      </c>
      <c r="K60" s="24">
        <f>IFERROR(I60-H60,"-")</f>
        <v>816</v>
      </c>
      <c r="L60" s="25" t="str">
        <f>IFERROR(I60/#REF!,"-")</f>
        <v>-</v>
      </c>
    </row>
    <row r="61" spans="2:12" x14ac:dyDescent="0.25">
      <c r="B61" s="278"/>
      <c r="C61" s="282" t="s">
        <v>35</v>
      </c>
      <c r="D61" s="26" t="s">
        <v>32</v>
      </c>
      <c r="E61" s="52">
        <v>107459</v>
      </c>
      <c r="F61" s="52">
        <v>198873</v>
      </c>
      <c r="G61" s="52">
        <v>252588</v>
      </c>
      <c r="H61" s="52">
        <v>239146</v>
      </c>
      <c r="I61" s="52">
        <v>250668</v>
      </c>
      <c r="J61" s="36">
        <f t="shared" si="8"/>
        <v>4.8179773025682993E-2</v>
      </c>
      <c r="K61" s="52">
        <f t="shared" si="9"/>
        <v>11522</v>
      </c>
      <c r="L61" s="36">
        <f>I61/$I$61</f>
        <v>1</v>
      </c>
    </row>
    <row r="62" spans="2:12" x14ac:dyDescent="0.25">
      <c r="B62" s="278"/>
      <c r="C62" s="283"/>
      <c r="D62" s="4" t="s">
        <v>33</v>
      </c>
      <c r="E62" s="53">
        <v>95997</v>
      </c>
      <c r="F62" s="53">
        <v>169794</v>
      </c>
      <c r="G62" s="53">
        <v>220761</v>
      </c>
      <c r="H62" s="53">
        <v>207278</v>
      </c>
      <c r="I62" s="53">
        <v>217984</v>
      </c>
      <c r="J62" s="40">
        <f t="shared" si="8"/>
        <v>5.1650440471251224E-2</v>
      </c>
      <c r="K62" s="53">
        <f t="shared" si="9"/>
        <v>10706</v>
      </c>
      <c r="L62" s="40">
        <f t="shared" ref="L62" si="10">I62/$I$61</f>
        <v>0.86961239567874637</v>
      </c>
    </row>
    <row r="63" spans="2:12" x14ac:dyDescent="0.25">
      <c r="B63" s="278"/>
      <c r="C63" s="284"/>
      <c r="D63" s="32" t="s">
        <v>34</v>
      </c>
      <c r="E63" s="33">
        <v>11462</v>
      </c>
      <c r="F63" s="33">
        <v>29079</v>
      </c>
      <c r="G63" s="33">
        <v>31827</v>
      </c>
      <c r="H63" s="33">
        <v>31868</v>
      </c>
      <c r="I63" s="33">
        <v>32684</v>
      </c>
      <c r="J63" s="34">
        <f>IFERROR(I63/H63-1,"-")</f>
        <v>2.560562319568227E-2</v>
      </c>
      <c r="K63" s="33">
        <f>IFERROR(I63-H63,"-")</f>
        <v>816</v>
      </c>
      <c r="L63" s="65">
        <f>IFERROR(I63/I61,"-")</f>
        <v>0.1303876043212536</v>
      </c>
    </row>
    <row r="64" spans="2:12" x14ac:dyDescent="0.25">
      <c r="B64" s="278"/>
      <c r="C64" s="285" t="s">
        <v>21</v>
      </c>
      <c r="D64" s="15" t="s">
        <v>32</v>
      </c>
      <c r="E64" s="50">
        <v>749212</v>
      </c>
      <c r="F64" s="50">
        <v>1316064</v>
      </c>
      <c r="G64" s="50">
        <v>1447168</v>
      </c>
      <c r="H64" s="50">
        <v>1453294</v>
      </c>
      <c r="I64" s="50">
        <v>1411233</v>
      </c>
      <c r="J64" s="17">
        <f t="shared" si="8"/>
        <v>-2.8941838334156755E-2</v>
      </c>
      <c r="K64" s="16">
        <f t="shared" si="9"/>
        <v>-42061</v>
      </c>
      <c r="L64" s="17">
        <f>I64/$I$64</f>
        <v>1</v>
      </c>
    </row>
    <row r="65" spans="2:12" x14ac:dyDescent="0.25">
      <c r="B65" s="278"/>
      <c r="C65" s="280"/>
      <c r="D65" s="19" t="s">
        <v>33</v>
      </c>
      <c r="E65" s="51">
        <v>689608</v>
      </c>
      <c r="F65" s="51">
        <v>1133520</v>
      </c>
      <c r="G65" s="51">
        <v>1226035</v>
      </c>
      <c r="H65" s="51">
        <v>1188641</v>
      </c>
      <c r="I65" s="51">
        <v>1134897</v>
      </c>
      <c r="J65" s="21">
        <f t="shared" si="8"/>
        <v>-4.5214661112985333E-2</v>
      </c>
      <c r="K65" s="20">
        <f t="shared" si="9"/>
        <v>-53744</v>
      </c>
      <c r="L65" s="21">
        <f t="shared" ref="L65" si="11">I65/$I$64</f>
        <v>0.80418825240056035</v>
      </c>
    </row>
    <row r="66" spans="2:12" x14ac:dyDescent="0.25">
      <c r="B66" s="278"/>
      <c r="C66" s="281"/>
      <c r="D66" s="23" t="s">
        <v>34</v>
      </c>
      <c r="E66" s="24">
        <v>59604</v>
      </c>
      <c r="F66" s="24">
        <v>182544</v>
      </c>
      <c r="G66" s="24">
        <v>221133</v>
      </c>
      <c r="H66" s="24">
        <v>264653</v>
      </c>
      <c r="I66" s="24">
        <v>276336</v>
      </c>
      <c r="J66" s="25">
        <f>IFERROR(I66/H66-1,"-")</f>
        <v>4.4144596887244703E-2</v>
      </c>
      <c r="K66" s="24">
        <f>IFERROR(I66-H66,"-")</f>
        <v>11683</v>
      </c>
      <c r="L66" s="25">
        <f>IFERROR(I66/I64,"-")</f>
        <v>0.19581174759943965</v>
      </c>
    </row>
    <row r="67" spans="2:12" x14ac:dyDescent="0.25">
      <c r="B67" s="278"/>
      <c r="C67" s="282" t="s">
        <v>22</v>
      </c>
      <c r="D67" s="26" t="s">
        <v>32</v>
      </c>
      <c r="E67" s="54">
        <v>6.9720730697289195</v>
      </c>
      <c r="F67" s="54">
        <v>6.6176102336667117</v>
      </c>
      <c r="G67" s="54">
        <v>5.729361648217651</v>
      </c>
      <c r="H67" s="54">
        <v>6.0770157142498729</v>
      </c>
      <c r="I67" s="54">
        <v>5.6298889367609748</v>
      </c>
      <c r="J67" s="36">
        <f t="shared" si="8"/>
        <v>-7.3576702531875871E-2</v>
      </c>
      <c r="K67" s="37">
        <f t="shared" si="9"/>
        <v>-0.44712677748889806</v>
      </c>
      <c r="L67" s="36"/>
    </row>
    <row r="68" spans="2:12" x14ac:dyDescent="0.25">
      <c r="B68" s="278"/>
      <c r="C68" s="283"/>
      <c r="D68" s="4" t="s">
        <v>33</v>
      </c>
      <c r="E68" s="55">
        <f t="shared" ref="E68:I68" si="12">E65/E59</f>
        <v>7.1836411554527748</v>
      </c>
      <c r="F68" s="55">
        <f t="shared" si="12"/>
        <v>6.6758542704689212</v>
      </c>
      <c r="G68" s="55">
        <f t="shared" si="12"/>
        <v>5.5536756945293781</v>
      </c>
      <c r="H68" s="55">
        <f t="shared" si="12"/>
        <v>5.7345256129449336</v>
      </c>
      <c r="I68" s="55">
        <f t="shared" si="12"/>
        <v>5.2063316573693479</v>
      </c>
      <c r="J68" s="40">
        <f t="shared" si="8"/>
        <v>-9.2107698391521331E-2</v>
      </c>
      <c r="K68" s="41">
        <f t="shared" si="9"/>
        <v>-0.52819395557558568</v>
      </c>
      <c r="L68" s="40"/>
    </row>
    <row r="69" spans="2:12" x14ac:dyDescent="0.25">
      <c r="B69" s="278"/>
      <c r="C69" s="284"/>
      <c r="D69" s="32" t="s">
        <v>34</v>
      </c>
      <c r="E69" s="43">
        <f>IFERROR(E66/E60,"-")</f>
        <v>5.2001395916942945</v>
      </c>
      <c r="F69" s="43">
        <f t="shared" ref="F69:I69" si="13">IFERROR(F66/F60,"-")</f>
        <v>6.2775198596925614</v>
      </c>
      <c r="G69" s="43">
        <f t="shared" si="13"/>
        <v>6.9479687058158168</v>
      </c>
      <c r="H69" s="43">
        <f t="shared" si="13"/>
        <v>8.3046629848123512</v>
      </c>
      <c r="I69" s="43">
        <f t="shared" si="13"/>
        <v>8.4547790968057761</v>
      </c>
      <c r="J69" s="34">
        <f>IFERROR(I69/H69-1,"-")</f>
        <v>1.8076123289766155E-2</v>
      </c>
      <c r="K69" s="33">
        <f>IFERROR(I69-H69,"-")</f>
        <v>0.15011611199342489</v>
      </c>
      <c r="L69" s="65">
        <f>IFERROR(I69/I67,"-")</f>
        <v>1.5017665875430282</v>
      </c>
    </row>
    <row r="70" spans="2:12" x14ac:dyDescent="0.25">
      <c r="B70" s="278"/>
      <c r="C70" s="286" t="s">
        <v>36</v>
      </c>
      <c r="D70" s="15" t="s">
        <v>32</v>
      </c>
      <c r="E70" s="58">
        <v>0.70336128458075009</v>
      </c>
      <c r="F70" s="58">
        <v>0.8015089072176752</v>
      </c>
      <c r="G70" s="58">
        <v>0.82779844332469787</v>
      </c>
      <c r="H70" s="58">
        <v>0.82775664662909765</v>
      </c>
      <c r="I70" s="58">
        <v>0.81840355885878524</v>
      </c>
      <c r="J70" s="58">
        <f t="shared" si="8"/>
        <v>-1.1299320649856837E-2</v>
      </c>
      <c r="K70" s="44">
        <f t="shared" si="9"/>
        <v>-9.3530877703124071E-3</v>
      </c>
      <c r="L70" s="17"/>
    </row>
    <row r="71" spans="2:12" x14ac:dyDescent="0.25">
      <c r="B71" s="278"/>
      <c r="C71" s="287"/>
      <c r="D71" s="19" t="s">
        <v>33</v>
      </c>
      <c r="E71" s="59">
        <v>0.76920022397565713</v>
      </c>
      <c r="F71" s="59">
        <v>0.85289463645208108</v>
      </c>
      <c r="G71" s="59">
        <v>0.85798212005108554</v>
      </c>
      <c r="H71" s="59">
        <v>0.82954099756436295</v>
      </c>
      <c r="I71" s="59">
        <v>0.80922861036063498</v>
      </c>
      <c r="J71" s="59">
        <f t="shared" si="8"/>
        <v>-2.4486296956229614E-2</v>
      </c>
      <c r="K71" s="46">
        <f t="shared" si="9"/>
        <v>-2.0312387203727966E-2</v>
      </c>
      <c r="L71" s="21"/>
    </row>
    <row r="72" spans="2:12" x14ac:dyDescent="0.25">
      <c r="B72" s="278"/>
      <c r="C72" s="288"/>
      <c r="D72" s="23" t="s">
        <v>34</v>
      </c>
      <c r="E72" s="60">
        <v>0.4474304502529764</v>
      </c>
      <c r="F72" s="60">
        <v>0.58328966372269586</v>
      </c>
      <c r="G72" s="60">
        <v>0.69269009328463405</v>
      </c>
      <c r="H72" s="60">
        <v>0.81983631339603236</v>
      </c>
      <c r="I72" s="60">
        <v>0.8583729382163825</v>
      </c>
      <c r="J72" s="25">
        <f>IFERROR(I72/H72-1,"-")</f>
        <v>4.7005267015703067E-2</v>
      </c>
      <c r="K72" s="24">
        <f>IFERROR(I72-H72,"-")</f>
        <v>3.853662482035014E-2</v>
      </c>
      <c r="L72" s="25">
        <f>IFERROR(I72/I70,"-")</f>
        <v>1.0488382276994643</v>
      </c>
    </row>
    <row r="73" spans="2:12" x14ac:dyDescent="0.25">
      <c r="B73" s="278"/>
      <c r="C73" s="289" t="s">
        <v>41</v>
      </c>
      <c r="D73" s="26" t="s">
        <v>32</v>
      </c>
      <c r="E73" s="52">
        <v>2908</v>
      </c>
      <c r="F73" s="52">
        <v>4497</v>
      </c>
      <c r="G73" s="52">
        <v>4790</v>
      </c>
      <c r="H73" s="52">
        <v>5123</v>
      </c>
      <c r="I73" s="52">
        <v>4725</v>
      </c>
      <c r="J73" s="36">
        <f t="shared" si="8"/>
        <v>-7.7688854186999778E-2</v>
      </c>
      <c r="K73" s="27">
        <f t="shared" si="9"/>
        <v>-398</v>
      </c>
      <c r="L73" s="36">
        <f>I73/$I$73</f>
        <v>1</v>
      </c>
    </row>
    <row r="74" spans="2:12" x14ac:dyDescent="0.25">
      <c r="B74" s="278"/>
      <c r="C74" s="283"/>
      <c r="D74" s="4" t="s">
        <v>33</v>
      </c>
      <c r="E74" s="53">
        <v>2545</v>
      </c>
      <c r="F74" s="53">
        <v>3640</v>
      </c>
      <c r="G74" s="53">
        <v>3915</v>
      </c>
      <c r="H74" s="53">
        <v>4241</v>
      </c>
      <c r="I74" s="53">
        <v>3843</v>
      </c>
      <c r="J74" s="40">
        <f t="shared" si="8"/>
        <v>-9.3845791087007746E-2</v>
      </c>
      <c r="K74" s="29">
        <f t="shared" si="9"/>
        <v>-398</v>
      </c>
      <c r="L74" s="40">
        <f t="shared" ref="L74" si="14">I74/$I$73</f>
        <v>0.81333333333333335</v>
      </c>
    </row>
    <row r="75" spans="2:12" x14ac:dyDescent="0.25">
      <c r="B75" s="279"/>
      <c r="C75" s="284"/>
      <c r="D75" s="32" t="s">
        <v>34</v>
      </c>
      <c r="E75" s="33">
        <v>363</v>
      </c>
      <c r="F75" s="33">
        <v>857</v>
      </c>
      <c r="G75" s="33">
        <v>875</v>
      </c>
      <c r="H75" s="33">
        <v>882</v>
      </c>
      <c r="I75" s="33">
        <v>882</v>
      </c>
      <c r="J75" s="34">
        <f>IFERROR(I75/H75-1,"-")</f>
        <v>0</v>
      </c>
      <c r="K75" s="33">
        <f>IFERROR(I75-H75,"-")</f>
        <v>0</v>
      </c>
      <c r="L75" s="65">
        <f>IFERROR(I75/I73,"-")</f>
        <v>0.18666666666666668</v>
      </c>
    </row>
    <row r="76" spans="2:12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48"/>
    </row>
    <row r="77" spans="2:12" ht="27" customHeight="1" x14ac:dyDescent="0.25">
      <c r="B77" s="275" t="s">
        <v>38</v>
      </c>
      <c r="C77" s="276"/>
      <c r="D77" s="276"/>
      <c r="E77" s="276"/>
      <c r="F77" s="276"/>
      <c r="G77" s="276"/>
      <c r="H77" s="276"/>
      <c r="I77" s="276"/>
      <c r="J77" s="276"/>
      <c r="K77" s="276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1A47-B015-4572-B363-63B6820C06A2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4409-CA6E-48C5-8EDE-DB0142AE3C1E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7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7"/>
      <c r="D5" s="277"/>
      <c r="E5" s="277"/>
      <c r="F5" s="277"/>
      <c r="G5" s="277"/>
      <c r="H5" s="277"/>
      <c r="I5" s="277"/>
      <c r="K5" s="277" t="s">
        <v>278</v>
      </c>
      <c r="L5" s="277"/>
      <c r="M5" s="277"/>
      <c r="N5" s="277"/>
      <c r="O5" s="277"/>
      <c r="P5" s="277"/>
      <c r="Q5" s="277"/>
      <c r="R5" s="277"/>
    </row>
    <row r="6" spans="1:18" ht="6" customHeight="1" x14ac:dyDescent="0.25"/>
    <row r="7" spans="1:18" ht="15.75" x14ac:dyDescent="0.25">
      <c r="B7" s="145"/>
      <c r="C7" s="308" t="s">
        <v>45</v>
      </c>
      <c r="D7" s="309"/>
      <c r="E7" s="309"/>
      <c r="F7" s="309"/>
      <c r="G7" s="309"/>
      <c r="H7" s="309"/>
      <c r="I7" s="309"/>
    </row>
    <row r="8" spans="1:18" s="146" customFormat="1" ht="72" customHeight="1" x14ac:dyDescent="0.25">
      <c r="A8"/>
      <c r="B8" s="186"/>
      <c r="C8" s="172" t="s">
        <v>232</v>
      </c>
      <c r="D8" s="172" t="s">
        <v>233</v>
      </c>
      <c r="E8" s="172" t="s">
        <v>234</v>
      </c>
      <c r="F8" s="172" t="s">
        <v>235</v>
      </c>
      <c r="G8" s="172" t="s">
        <v>236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232</v>
      </c>
      <c r="M8" s="172" t="s">
        <v>233</v>
      </c>
      <c r="N8" s="172" t="s">
        <v>234</v>
      </c>
      <c r="O8" s="172" t="s">
        <v>235</v>
      </c>
      <c r="P8" s="172" t="s">
        <v>236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52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18718</v>
      </c>
      <c r="M10" s="176">
        <v>23616</v>
      </c>
      <c r="N10" s="176">
        <v>24885</v>
      </c>
      <c r="O10" s="176">
        <v>26096</v>
      </c>
      <c r="P10" s="176">
        <v>22921</v>
      </c>
      <c r="Q10" s="177">
        <f t="shared" ref="Q10:Q22" si="2">IFERROR(P10/O10-1,"-")</f>
        <v>-0.12166615573267936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4420</v>
      </c>
      <c r="M11" s="160">
        <v>4325</v>
      </c>
      <c r="N11" s="160">
        <v>6379</v>
      </c>
      <c r="O11" s="160">
        <v>6737</v>
      </c>
      <c r="P11" s="160">
        <v>4951</v>
      </c>
      <c r="Q11" s="161">
        <f t="shared" si="2"/>
        <v>-0.26510316164464898</v>
      </c>
      <c r="R11" s="161">
        <f t="shared" si="3"/>
        <v>0.21600279219929322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1742</v>
      </c>
      <c r="M12" s="164">
        <v>1143</v>
      </c>
      <c r="N12" s="164">
        <v>1614</v>
      </c>
      <c r="O12" s="164">
        <v>2519</v>
      </c>
      <c r="P12" s="164">
        <v>3193</v>
      </c>
      <c r="Q12" s="165">
        <f t="shared" si="2"/>
        <v>0.26756649464073035</v>
      </c>
      <c r="R12" s="165">
        <f t="shared" si="3"/>
        <v>0.13930456786353126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2678</v>
      </c>
      <c r="M13" s="164">
        <v>3182</v>
      </c>
      <c r="N13" s="164">
        <v>4765</v>
      </c>
      <c r="O13" s="164">
        <v>4218</v>
      </c>
      <c r="P13" s="164">
        <v>1758</v>
      </c>
      <c r="Q13" s="165">
        <f t="shared" si="2"/>
        <v>-0.58321479374110952</v>
      </c>
      <c r="R13" s="165">
        <f>P13/P$10</f>
        <v>7.6698224335761969E-2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14298</v>
      </c>
      <c r="M14" s="160">
        <v>19291</v>
      </c>
      <c r="N14" s="160">
        <v>18506</v>
      </c>
      <c r="O14" s="160">
        <v>19359</v>
      </c>
      <c r="P14" s="160">
        <v>17970</v>
      </c>
      <c r="Q14" s="161">
        <f t="shared" si="2"/>
        <v>-7.1749573841624059E-2</v>
      </c>
      <c r="R14" s="161">
        <f t="shared" si="3"/>
        <v>0.78399720780070681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9184</v>
      </c>
      <c r="M15" s="164">
        <v>13035</v>
      </c>
      <c r="N15" s="164">
        <v>11718</v>
      </c>
      <c r="O15" s="164">
        <v>12261</v>
      </c>
      <c r="P15" s="164">
        <v>11840</v>
      </c>
      <c r="Q15" s="165">
        <f t="shared" si="2"/>
        <v>-3.4336514150558717E-2</v>
      </c>
      <c r="R15" s="165">
        <f t="shared" si="3"/>
        <v>0.51655686924654243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358</v>
      </c>
      <c r="M16" s="164">
        <v>789</v>
      </c>
      <c r="N16" s="164">
        <v>665</v>
      </c>
      <c r="O16" s="164">
        <v>738</v>
      </c>
      <c r="P16" s="164">
        <v>529</v>
      </c>
      <c r="Q16" s="165">
        <f t="shared" si="2"/>
        <v>-0.28319783197831983</v>
      </c>
      <c r="R16" s="165">
        <f t="shared" si="3"/>
        <v>2.3079272283059202E-2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880</v>
      </c>
      <c r="M17" s="164">
        <v>1370</v>
      </c>
      <c r="N17" s="164">
        <v>1388</v>
      </c>
      <c r="O17" s="164">
        <v>1811</v>
      </c>
      <c r="P17" s="164">
        <v>1322</v>
      </c>
      <c r="Q17" s="165">
        <f t="shared" si="2"/>
        <v>-0.2700165654334622</v>
      </c>
      <c r="R17" s="165">
        <f t="shared" si="3"/>
        <v>5.7676366650669691E-2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1093</v>
      </c>
      <c r="M18" s="164">
        <v>706</v>
      </c>
      <c r="N18" s="164">
        <v>797</v>
      </c>
      <c r="O18" s="164">
        <v>614</v>
      </c>
      <c r="P18" s="164">
        <v>347</v>
      </c>
      <c r="Q18" s="165">
        <f t="shared" si="2"/>
        <v>-0.43485342019543971</v>
      </c>
      <c r="R18" s="165">
        <f t="shared" si="3"/>
        <v>1.5138955542951879E-2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369</v>
      </c>
      <c r="M19" s="164">
        <v>404</v>
      </c>
      <c r="N19" s="164">
        <v>321</v>
      </c>
      <c r="O19" s="164">
        <v>405</v>
      </c>
      <c r="P19" s="164">
        <v>225</v>
      </c>
      <c r="Q19" s="165">
        <f t="shared" si="2"/>
        <v>-0.44444444444444442</v>
      </c>
      <c r="R19" s="165">
        <f t="shared" si="3"/>
        <v>9.8163256402425715E-3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16</v>
      </c>
      <c r="M20" s="164">
        <v>19</v>
      </c>
      <c r="N20" s="164">
        <v>23</v>
      </c>
      <c r="O20" s="164">
        <v>20</v>
      </c>
      <c r="P20" s="164">
        <v>142</v>
      </c>
      <c r="Q20" s="165">
        <f t="shared" si="2"/>
        <v>6.1</v>
      </c>
      <c r="R20" s="165">
        <f t="shared" si="3"/>
        <v>6.1951921818419794E-3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30</v>
      </c>
      <c r="M21" s="164">
        <v>3</v>
      </c>
      <c r="N21" s="164">
        <v>15</v>
      </c>
      <c r="O21" s="164">
        <v>33</v>
      </c>
      <c r="P21" s="164">
        <v>126</v>
      </c>
      <c r="Q21" s="165">
        <f t="shared" si="2"/>
        <v>2.8181818181818183</v>
      </c>
      <c r="R21" s="165">
        <f t="shared" si="3"/>
        <v>5.4971423585358408E-3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2368</v>
      </c>
      <c r="M22" s="169">
        <f>M14-SUM(M15:M21)</f>
        <v>2965</v>
      </c>
      <c r="N22" s="169">
        <f>N14-SUM(N15:N21)</f>
        <v>3579</v>
      </c>
      <c r="O22" s="169">
        <f>O14-SUM(O15:O21)</f>
        <v>3477</v>
      </c>
      <c r="P22" s="169">
        <f>P14-SUM(P15:P21)</f>
        <v>3439</v>
      </c>
      <c r="Q22" s="170">
        <f t="shared" si="2"/>
        <v>-1.0928961748633892E-2</v>
      </c>
      <c r="R22" s="170">
        <f t="shared" si="3"/>
        <v>0.15003708389686313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C1CE-B9B0-4598-A77C-27E60E8A4BDE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7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O4" s="277" t="s">
        <v>278</v>
      </c>
      <c r="P4" s="277"/>
      <c r="Q4" s="277"/>
      <c r="R4" s="277"/>
      <c r="S4" s="277"/>
      <c r="T4" s="277"/>
      <c r="U4" s="277"/>
      <c r="V4" s="277"/>
      <c r="W4" s="277"/>
      <c r="X4" s="277"/>
    </row>
    <row r="5" spans="1:24" ht="6" customHeight="1" x14ac:dyDescent="0.25"/>
    <row r="6" spans="1:24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</row>
    <row r="7" spans="1:24" s="146" customFormat="1" ht="72" customHeight="1" x14ac:dyDescent="0.25">
      <c r="B7" s="147"/>
      <c r="C7" s="172" t="s">
        <v>279</v>
      </c>
      <c r="D7" s="172" t="s">
        <v>270</v>
      </c>
      <c r="E7" s="172" t="s">
        <v>271</v>
      </c>
      <c r="F7" s="172" t="s">
        <v>272</v>
      </c>
      <c r="G7" s="172" t="s">
        <v>273</v>
      </c>
      <c r="H7" s="172" t="s">
        <v>274</v>
      </c>
      <c r="I7" s="172" t="s">
        <v>275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270</v>
      </c>
      <c r="Q7" s="172" t="s">
        <v>271</v>
      </c>
      <c r="R7" s="172" t="s">
        <v>272</v>
      </c>
      <c r="S7" s="172" t="s">
        <v>273</v>
      </c>
      <c r="T7" s="172" t="s">
        <v>274</v>
      </c>
      <c r="U7" s="172" t="s">
        <v>275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52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23724</v>
      </c>
      <c r="Q9" s="176">
        <v>93148</v>
      </c>
      <c r="R9" s="176">
        <v>118579</v>
      </c>
      <c r="S9" s="176">
        <v>114920</v>
      </c>
      <c r="T9" s="176">
        <v>123607</v>
      </c>
      <c r="U9" s="176">
        <v>108629</v>
      </c>
      <c r="V9" s="177">
        <f>IFERROR(U9/T9-1,"-")</f>
        <v>-0.12117436714749164</v>
      </c>
      <c r="W9" s="176">
        <f>U9-T9</f>
        <v>-14978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13317</v>
      </c>
      <c r="Q10" s="160">
        <v>16822</v>
      </c>
      <c r="R10" s="160">
        <v>21244</v>
      </c>
      <c r="S10" s="160">
        <v>19365</v>
      </c>
      <c r="T10" s="160">
        <v>21704</v>
      </c>
      <c r="U10" s="160">
        <v>17733</v>
      </c>
      <c r="V10" s="178">
        <f>IFERROR(U10/T10-1,"-")</f>
        <v>-0.18296166605234054</v>
      </c>
      <c r="W10" s="159">
        <f t="shared" ref="W10:W20" si="3">U10-T10</f>
        <v>-3971</v>
      </c>
      <c r="X10" s="161">
        <f t="shared" si="2"/>
        <v>0.16324370103747618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12294</v>
      </c>
      <c r="Q11" s="164">
        <v>7335</v>
      </c>
      <c r="R11" s="164">
        <v>8353</v>
      </c>
      <c r="S11" s="164">
        <v>5053</v>
      </c>
      <c r="T11" s="164">
        <v>7107</v>
      </c>
      <c r="U11" s="164">
        <v>9851</v>
      </c>
      <c r="V11" s="179">
        <f>IFERROR(U11/T11-1,"-")</f>
        <v>0.38609821302940772</v>
      </c>
      <c r="W11" s="163">
        <f t="shared" si="3"/>
        <v>2744</v>
      </c>
      <c r="X11" s="165">
        <f t="shared" si="2"/>
        <v>9.0684807924219138E-2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1023</v>
      </c>
      <c r="Q12" s="164">
        <v>9487</v>
      </c>
      <c r="R12" s="164">
        <v>12891</v>
      </c>
      <c r="S12" s="164">
        <v>14312</v>
      </c>
      <c r="T12" s="164">
        <v>14597</v>
      </c>
      <c r="U12" s="164">
        <v>7882</v>
      </c>
      <c r="V12" s="179">
        <f>IFERROR(U12/T12-1,"-")</f>
        <v>-0.4600260327464547</v>
      </c>
      <c r="W12" s="163">
        <f t="shared" si="3"/>
        <v>-6715</v>
      </c>
      <c r="X12" s="165">
        <f t="shared" si="2"/>
        <v>7.2558893113257056E-2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10407</v>
      </c>
      <c r="Q13" s="160">
        <v>76326</v>
      </c>
      <c r="R13" s="160">
        <v>97335</v>
      </c>
      <c r="S13" s="160">
        <v>95555</v>
      </c>
      <c r="T13" s="160">
        <v>101903</v>
      </c>
      <c r="U13" s="160">
        <v>90896</v>
      </c>
      <c r="V13" s="178">
        <f>IFERROR(U13/T13-1,"-")</f>
        <v>-0.1080144843625801</v>
      </c>
      <c r="W13" s="159">
        <f t="shared" si="3"/>
        <v>-11007</v>
      </c>
      <c r="X13" s="161">
        <f t="shared" si="2"/>
        <v>0.83675629896252379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2112</v>
      </c>
      <c r="Q14" s="164">
        <v>42810</v>
      </c>
      <c r="R14" s="164">
        <v>61097</v>
      </c>
      <c r="S14" s="164">
        <v>56393</v>
      </c>
      <c r="T14" s="164">
        <v>57812</v>
      </c>
      <c r="U14" s="164">
        <v>54161</v>
      </c>
      <c r="V14" s="179">
        <f t="shared" ref="V14:V21" si="5">IFERROR(U14/T14-1,"-")</f>
        <v>-6.3152978620355626E-2</v>
      </c>
      <c r="W14" s="163">
        <f t="shared" si="3"/>
        <v>-3651</v>
      </c>
      <c r="X14" s="165">
        <f t="shared" si="2"/>
        <v>0.49858693350762689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2149</v>
      </c>
      <c r="Q15" s="164">
        <v>3983</v>
      </c>
      <c r="R15" s="164">
        <v>5139</v>
      </c>
      <c r="S15" s="164">
        <v>4569</v>
      </c>
      <c r="T15" s="164">
        <v>5354</v>
      </c>
      <c r="U15" s="164">
        <v>5078</v>
      </c>
      <c r="V15" s="179">
        <f t="shared" si="5"/>
        <v>-5.1550242809114688E-2</v>
      </c>
      <c r="W15" s="163">
        <f t="shared" si="3"/>
        <v>-276</v>
      </c>
      <c r="X15" s="165">
        <f t="shared" si="2"/>
        <v>4.6746264809581238E-2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2585</v>
      </c>
      <c r="Q16" s="164">
        <v>5028</v>
      </c>
      <c r="R16" s="164">
        <v>8339</v>
      </c>
      <c r="S16" s="164">
        <v>6203</v>
      </c>
      <c r="T16" s="164">
        <v>8062</v>
      </c>
      <c r="U16" s="164">
        <v>7208</v>
      </c>
      <c r="V16" s="179">
        <f t="shared" si="5"/>
        <v>-0.10592904986355745</v>
      </c>
      <c r="W16" s="163">
        <f t="shared" si="3"/>
        <v>-854</v>
      </c>
      <c r="X16" s="165">
        <f t="shared" si="2"/>
        <v>6.6354288449677348E-2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183</v>
      </c>
      <c r="Q17" s="164">
        <v>4096</v>
      </c>
      <c r="R17" s="164">
        <v>3612</v>
      </c>
      <c r="S17" s="164">
        <v>3937</v>
      </c>
      <c r="T17" s="164">
        <v>3878</v>
      </c>
      <c r="U17" s="164">
        <v>2022</v>
      </c>
      <c r="V17" s="179">
        <f t="shared" si="5"/>
        <v>-0.47859721505930897</v>
      </c>
      <c r="W17" s="163">
        <f t="shared" si="3"/>
        <v>-1856</v>
      </c>
      <c r="X17" s="165">
        <f t="shared" si="2"/>
        <v>1.8613813990739123E-2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565</v>
      </c>
      <c r="Q18" s="164">
        <v>3095</v>
      </c>
      <c r="R18" s="164">
        <v>2616</v>
      </c>
      <c r="S18" s="164">
        <v>2841</v>
      </c>
      <c r="T18" s="164">
        <v>2777</v>
      </c>
      <c r="U18" s="164">
        <v>1741</v>
      </c>
      <c r="V18" s="179">
        <f t="shared" si="5"/>
        <v>-0.3730644580482535</v>
      </c>
      <c r="W18" s="163">
        <f t="shared" si="3"/>
        <v>-1036</v>
      </c>
      <c r="X18" s="165">
        <f t="shared" si="2"/>
        <v>1.6027027773430666E-2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4</v>
      </c>
      <c r="Q19" s="164">
        <v>557</v>
      </c>
      <c r="R19" s="164">
        <v>819</v>
      </c>
      <c r="S19" s="164">
        <v>1177</v>
      </c>
      <c r="T19" s="164">
        <v>954</v>
      </c>
      <c r="U19" s="164">
        <v>865</v>
      </c>
      <c r="V19" s="179">
        <f t="shared" si="5"/>
        <v>-9.3291404612159345E-2</v>
      </c>
      <c r="W19" s="163">
        <f t="shared" si="3"/>
        <v>-89</v>
      </c>
      <c r="X19" s="165">
        <f t="shared" si="2"/>
        <v>7.9628828397573393E-3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8</v>
      </c>
      <c r="Q20" s="164">
        <v>821</v>
      </c>
      <c r="R20" s="164">
        <v>562</v>
      </c>
      <c r="S20" s="164">
        <v>1367</v>
      </c>
      <c r="T20" s="164">
        <v>830</v>
      </c>
      <c r="U20" s="164">
        <v>883</v>
      </c>
      <c r="V20" s="179">
        <f t="shared" si="5"/>
        <v>6.3855421686747071E-2</v>
      </c>
      <c r="W20" s="163">
        <f t="shared" si="3"/>
        <v>53</v>
      </c>
      <c r="X20" s="165">
        <f t="shared" si="2"/>
        <v>8.1285844479835039E-3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2801</v>
      </c>
      <c r="Q21" s="169">
        <f t="shared" si="7"/>
        <v>15936</v>
      </c>
      <c r="R21" s="169">
        <f t="shared" si="7"/>
        <v>15151</v>
      </c>
      <c r="S21" s="169">
        <f t="shared" si="7"/>
        <v>19068</v>
      </c>
      <c r="T21" s="169">
        <f t="shared" si="7"/>
        <v>22236</v>
      </c>
      <c r="U21" s="169">
        <f t="shared" si="7"/>
        <v>18938</v>
      </c>
      <c r="V21" s="180">
        <f t="shared" si="5"/>
        <v>-0.14831804281345562</v>
      </c>
      <c r="W21" s="168">
        <f>U21-T21</f>
        <v>-3298</v>
      </c>
      <c r="X21" s="170">
        <f t="shared" si="2"/>
        <v>0.17433650314372773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B10F-0F38-4CD0-83E5-7D193DA3FEE6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ACA9-7B7D-4982-A669-698ED3325126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280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95884</v>
      </c>
      <c r="D9" s="118">
        <v>4.190775227371156</v>
      </c>
      <c r="E9" s="117">
        <v>98876</v>
      </c>
      <c r="F9" s="118">
        <f t="shared" ref="F9:J21" si="3">IFERROR(E9/C9-1,"-")</f>
        <v>3.1204371949438814E-2</v>
      </c>
      <c r="G9" s="117">
        <v>114993</v>
      </c>
      <c r="H9" s="118">
        <f t="shared" si="3"/>
        <v>0.1630021440996805</v>
      </c>
      <c r="I9" s="117">
        <v>115159</v>
      </c>
      <c r="J9" s="118">
        <f t="shared" si="3"/>
        <v>1.443566130112206E-3</v>
      </c>
      <c r="K9" s="117">
        <v>101107</v>
      </c>
      <c r="L9" s="118">
        <f>IFERROR(K9/I9-1,"-")</f>
        <v>-0.12202259484712441</v>
      </c>
    </row>
    <row r="10" spans="1:13" x14ac:dyDescent="0.25">
      <c r="A10" s="1" t="s">
        <v>77</v>
      </c>
      <c r="B10" s="116" t="s">
        <v>78</v>
      </c>
      <c r="C10" s="117">
        <v>101150</v>
      </c>
      <c r="D10" s="118">
        <v>9.4949159576675655</v>
      </c>
      <c r="E10" s="117">
        <v>108040</v>
      </c>
      <c r="F10" s="118">
        <f t="shared" si="3"/>
        <v>6.8116658428077015E-2</v>
      </c>
      <c r="G10" s="117">
        <v>113195</v>
      </c>
      <c r="H10" s="118">
        <f t="shared" si="3"/>
        <v>4.7713809700111076E-2</v>
      </c>
      <c r="I10" s="117">
        <v>115422</v>
      </c>
      <c r="J10" s="118">
        <f t="shared" si="3"/>
        <v>1.9674013869870555E-2</v>
      </c>
      <c r="K10" s="117">
        <v>95610</v>
      </c>
      <c r="L10" s="118">
        <f t="shared" ref="L10:L13" si="4">IFERROR(K10/I10-1,"-")</f>
        <v>-0.17164838592296094</v>
      </c>
    </row>
    <row r="11" spans="1:13" x14ac:dyDescent="0.25">
      <c r="A11" s="1" t="s">
        <v>79</v>
      </c>
      <c r="B11" s="116" t="s">
        <v>80</v>
      </c>
      <c r="C11" s="117">
        <v>109311</v>
      </c>
      <c r="D11" s="118">
        <v>3.1783953212797673</v>
      </c>
      <c r="E11" s="117">
        <v>108534</v>
      </c>
      <c r="F11" s="118">
        <f t="shared" si="3"/>
        <v>-7.1081592886351741E-3</v>
      </c>
      <c r="G11" s="117">
        <v>122553</v>
      </c>
      <c r="H11" s="118">
        <f t="shared" si="3"/>
        <v>0.12916689700923212</v>
      </c>
      <c r="I11" s="117">
        <v>112742</v>
      </c>
      <c r="J11" s="118">
        <f t="shared" si="3"/>
        <v>-8.0055159808409382E-2</v>
      </c>
      <c r="K11" s="117">
        <v>104769</v>
      </c>
      <c r="L11" s="118">
        <f t="shared" si="4"/>
        <v>-7.0718986713026233E-2</v>
      </c>
    </row>
    <row r="12" spans="1:13" x14ac:dyDescent="0.25">
      <c r="A12" s="1" t="s">
        <v>81</v>
      </c>
      <c r="B12" s="116" t="s">
        <v>82</v>
      </c>
      <c r="C12" s="117">
        <v>113016</v>
      </c>
      <c r="D12" s="118">
        <v>2.2351291005896834</v>
      </c>
      <c r="E12" s="117">
        <v>122279</v>
      </c>
      <c r="F12" s="118">
        <f t="shared" si="3"/>
        <v>8.1961846110285341E-2</v>
      </c>
      <c r="G12" s="117">
        <v>113033</v>
      </c>
      <c r="H12" s="118">
        <f t="shared" si="3"/>
        <v>-7.5613964785449683E-2</v>
      </c>
      <c r="I12" s="117">
        <v>129153</v>
      </c>
      <c r="J12" s="118">
        <f t="shared" si="3"/>
        <v>0.1426132191483902</v>
      </c>
      <c r="K12" s="117">
        <v>102887</v>
      </c>
      <c r="L12" s="118">
        <f t="shared" si="4"/>
        <v>-0.20337119540390081</v>
      </c>
    </row>
    <row r="13" spans="1:13" x14ac:dyDescent="0.25">
      <c r="A13" s="1" t="s">
        <v>83</v>
      </c>
      <c r="B13" s="116" t="s">
        <v>84</v>
      </c>
      <c r="C13" s="117">
        <v>104052</v>
      </c>
      <c r="D13" s="118">
        <v>1.4277747964254881</v>
      </c>
      <c r="E13" s="117">
        <v>111302</v>
      </c>
      <c r="F13" s="118">
        <f t="shared" si="3"/>
        <v>6.9676700111482637E-2</v>
      </c>
      <c r="G13" s="117">
        <v>117998</v>
      </c>
      <c r="H13" s="118">
        <f t="shared" si="3"/>
        <v>6.0160644013584674E-2</v>
      </c>
      <c r="I13" s="117">
        <v>115884</v>
      </c>
      <c r="J13" s="118">
        <f t="shared" si="3"/>
        <v>-1.7915557890811673E-2</v>
      </c>
      <c r="K13" s="117">
        <v>101917</v>
      </c>
      <c r="L13" s="118">
        <f t="shared" si="4"/>
        <v>-0.12052569811190506</v>
      </c>
    </row>
    <row r="14" spans="1:13" x14ac:dyDescent="0.25">
      <c r="A14" s="1" t="s">
        <v>85</v>
      </c>
      <c r="B14" s="116" t="s">
        <v>86</v>
      </c>
      <c r="C14" s="117">
        <v>93083</v>
      </c>
      <c r="D14" s="118">
        <v>0.43222242737567695</v>
      </c>
      <c r="E14" s="117">
        <v>128219</v>
      </c>
      <c r="F14" s="118">
        <f t="shared" si="3"/>
        <v>0.37746957016855931</v>
      </c>
      <c r="G14" s="117">
        <v>124929</v>
      </c>
      <c r="H14" s="118">
        <f t="shared" si="3"/>
        <v>-2.5659223671998688E-2</v>
      </c>
      <c r="I14" s="117">
        <v>121111</v>
      </c>
      <c r="J14" s="118">
        <f t="shared" si="3"/>
        <v>-3.0561358851827869E-2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99960</v>
      </c>
      <c r="D15" s="118">
        <v>0.32047556142668432</v>
      </c>
      <c r="E15" s="117">
        <v>125973</v>
      </c>
      <c r="F15" s="118">
        <f t="shared" si="3"/>
        <v>0.26023409363745498</v>
      </c>
      <c r="G15" s="117">
        <v>138511</v>
      </c>
      <c r="H15" s="118">
        <f t="shared" si="3"/>
        <v>9.9529264207409485E-2</v>
      </c>
      <c r="I15" s="117">
        <v>133553</v>
      </c>
      <c r="J15" s="118">
        <f t="shared" si="3"/>
        <v>-3.5794991011544264E-2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136811</v>
      </c>
      <c r="D16" s="118">
        <v>0.46505252562029487</v>
      </c>
      <c r="E16" s="117">
        <v>135765</v>
      </c>
      <c r="F16" s="118">
        <f t="shared" si="3"/>
        <v>-7.6455840539138009E-3</v>
      </c>
      <c r="G16" s="117">
        <v>150260</v>
      </c>
      <c r="H16" s="118">
        <f t="shared" si="3"/>
        <v>0.10676536662615543</v>
      </c>
      <c r="I16" s="117">
        <v>139313</v>
      </c>
      <c r="J16" s="118">
        <f t="shared" si="3"/>
        <v>-7.2853720218288287E-2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107425</v>
      </c>
      <c r="D17" s="118">
        <v>0.20074889621639747</v>
      </c>
      <c r="E17" s="117">
        <v>125237</v>
      </c>
      <c r="F17" s="118">
        <f t="shared" si="3"/>
        <v>0.16580870374680012</v>
      </c>
      <c r="G17" s="117">
        <v>124231</v>
      </c>
      <c r="H17" s="118">
        <f t="shared" si="3"/>
        <v>-8.0327698683296811E-3</v>
      </c>
      <c r="I17" s="117">
        <v>107287</v>
      </c>
      <c r="J17" s="118">
        <f t="shared" si="3"/>
        <v>-0.13639107791131033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132612</v>
      </c>
      <c r="D18" s="118">
        <v>0.26094191254076771</v>
      </c>
      <c r="E18" s="117">
        <v>146405</v>
      </c>
      <c r="F18" s="118">
        <f t="shared" si="3"/>
        <v>0.1040101951557928</v>
      </c>
      <c r="G18" s="117">
        <v>126079</v>
      </c>
      <c r="H18" s="118">
        <f t="shared" si="3"/>
        <v>-0.13883405621392708</v>
      </c>
      <c r="I18" s="117">
        <v>119104</v>
      </c>
      <c r="J18" s="118">
        <f t="shared" si="3"/>
        <v>-5.5322456555017108E-2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113773</v>
      </c>
      <c r="D19" s="118">
        <v>0.24177863153643808</v>
      </c>
      <c r="E19" s="117">
        <v>116842</v>
      </c>
      <c r="F19" s="118">
        <f t="shared" si="3"/>
        <v>2.697476554191236E-2</v>
      </c>
      <c r="G19" s="117">
        <v>109675</v>
      </c>
      <c r="H19" s="118">
        <f t="shared" si="3"/>
        <v>-6.1339244449769792E-2</v>
      </c>
      <c r="I19" s="117">
        <v>94188</v>
      </c>
      <c r="J19" s="118">
        <f t="shared" si="3"/>
        <v>-0.14120811488488716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108987</v>
      </c>
      <c r="D20" s="118">
        <v>0.12568943791443732</v>
      </c>
      <c r="E20" s="117">
        <v>119696</v>
      </c>
      <c r="F20" s="118">
        <f t="shared" si="3"/>
        <v>9.8259425436061143E-2</v>
      </c>
      <c r="G20" s="117">
        <v>97837</v>
      </c>
      <c r="H20" s="118">
        <f t="shared" si="3"/>
        <v>-0.18262097313193426</v>
      </c>
      <c r="I20" s="117">
        <v>108317</v>
      </c>
      <c r="J20" s="118">
        <f t="shared" si="3"/>
        <v>0.10711693939920486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1316064</v>
      </c>
      <c r="D21" s="121">
        <v>0.75659759854353648</v>
      </c>
      <c r="E21" s="120">
        <v>1447168</v>
      </c>
      <c r="F21" s="121">
        <f t="shared" si="3"/>
        <v>9.9618255647141885E-2</v>
      </c>
      <c r="G21" s="120">
        <v>1453294</v>
      </c>
      <c r="H21" s="121">
        <f t="shared" si="3"/>
        <v>4.2330952591544957E-3</v>
      </c>
      <c r="I21" s="120">
        <v>1411233</v>
      </c>
      <c r="J21" s="121">
        <f t="shared" si="3"/>
        <v>-2.8941838334156755E-2</v>
      </c>
      <c r="K21" s="120">
        <v>506290</v>
      </c>
      <c r="L21" s="121">
        <v>-0.13948942824121291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7" t="s">
        <v>281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$C$7</f>
        <v>2022</v>
      </c>
      <c r="D29" s="302"/>
      <c r="E29" s="303">
        <f>$E$7</f>
        <v>2023</v>
      </c>
      <c r="F29" s="302"/>
      <c r="G29" s="303">
        <f>$G$7</f>
        <v>2024</v>
      </c>
      <c r="H29" s="302"/>
      <c r="I29" s="303">
        <f>$I$7</f>
        <v>2025</v>
      </c>
      <c r="J29" s="302"/>
      <c r="K29" s="303">
        <f>$K$7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257</v>
      </c>
      <c r="G30" s="115" t="s">
        <v>74</v>
      </c>
      <c r="H30" s="114" t="s">
        <v>257</v>
      </c>
      <c r="I30" s="115" t="s">
        <v>74</v>
      </c>
      <c r="J30" s="114" t="s">
        <v>257</v>
      </c>
      <c r="K30" s="115" t="s">
        <v>74</v>
      </c>
      <c r="L30" s="114" t="s">
        <v>282</v>
      </c>
    </row>
    <row r="31" spans="1:13" x14ac:dyDescent="0.25">
      <c r="B31" s="116" t="s">
        <v>76</v>
      </c>
      <c r="C31" s="117">
        <v>11560</v>
      </c>
      <c r="D31" s="118">
        <v>5.7920094007050524</v>
      </c>
      <c r="E31" s="117">
        <v>13570</v>
      </c>
      <c r="F31" s="118">
        <f t="shared" ref="F31:J43" si="5">IFERROR(E31/C31-1,"-")</f>
        <v>0.1738754325259515</v>
      </c>
      <c r="G31" s="117">
        <v>13404</v>
      </c>
      <c r="H31" s="118">
        <f t="shared" si="5"/>
        <v>-1.223286661753864E-2</v>
      </c>
      <c r="I31" s="117">
        <v>13521</v>
      </c>
      <c r="J31" s="118">
        <f t="shared" si="5"/>
        <v>8.728737690241628E-3</v>
      </c>
      <c r="K31" s="117">
        <v>14293</v>
      </c>
      <c r="L31" s="118">
        <f t="shared" ref="L31:L35" si="6">IFERROR(K31/I31-1,"-")</f>
        <v>5.7096368611789128E-2</v>
      </c>
    </row>
    <row r="32" spans="1:13" x14ac:dyDescent="0.25">
      <c r="B32" s="116" t="s">
        <v>78</v>
      </c>
      <c r="C32" s="117">
        <v>8808</v>
      </c>
      <c r="D32" s="118">
        <v>1.4541655057118974</v>
      </c>
      <c r="E32" s="117">
        <v>10875</v>
      </c>
      <c r="F32" s="118">
        <f t="shared" si="5"/>
        <v>0.23467302452316074</v>
      </c>
      <c r="G32" s="117">
        <v>9013</v>
      </c>
      <c r="H32" s="118">
        <f t="shared" si="5"/>
        <v>-0.17121839080459766</v>
      </c>
      <c r="I32" s="117">
        <v>12069</v>
      </c>
      <c r="J32" s="118">
        <f t="shared" si="5"/>
        <v>0.33906579385332303</v>
      </c>
      <c r="K32" s="117">
        <v>11956</v>
      </c>
      <c r="L32" s="118">
        <f t="shared" si="6"/>
        <v>-9.3628303919132128E-3</v>
      </c>
    </row>
    <row r="33" spans="2:13" x14ac:dyDescent="0.25">
      <c r="B33" s="116" t="s">
        <v>80</v>
      </c>
      <c r="C33" s="117">
        <v>9074</v>
      </c>
      <c r="D33" s="118">
        <v>-4.8547761350529517E-2</v>
      </c>
      <c r="E33" s="117">
        <v>15091</v>
      </c>
      <c r="F33" s="118">
        <f t="shared" si="5"/>
        <v>0.66310337227242666</v>
      </c>
      <c r="G33" s="117">
        <v>13346</v>
      </c>
      <c r="H33" s="118">
        <f t="shared" si="5"/>
        <v>-0.11563183354317141</v>
      </c>
      <c r="I33" s="117">
        <v>12702</v>
      </c>
      <c r="J33" s="118">
        <f t="shared" si="5"/>
        <v>-4.825415854937809E-2</v>
      </c>
      <c r="K33" s="117">
        <v>13749</v>
      </c>
      <c r="L33" s="118">
        <f t="shared" si="6"/>
        <v>8.2427964100141748E-2</v>
      </c>
    </row>
    <row r="34" spans="2:13" x14ac:dyDescent="0.25">
      <c r="B34" s="116" t="s">
        <v>82</v>
      </c>
      <c r="C34" s="117">
        <v>14486</v>
      </c>
      <c r="D34" s="118">
        <v>9.1882113514735853E-2</v>
      </c>
      <c r="E34" s="117">
        <v>21668</v>
      </c>
      <c r="F34" s="118">
        <f t="shared" si="5"/>
        <v>0.49578903769156435</v>
      </c>
      <c r="G34" s="117">
        <v>15353</v>
      </c>
      <c r="H34" s="118">
        <f t="shared" si="5"/>
        <v>-0.29144360347055565</v>
      </c>
      <c r="I34" s="117">
        <v>18439</v>
      </c>
      <c r="J34" s="118">
        <f t="shared" si="5"/>
        <v>0.2010030612909528</v>
      </c>
      <c r="K34" s="117">
        <v>18132</v>
      </c>
      <c r="L34" s="118">
        <f t="shared" si="6"/>
        <v>-1.6649492922609643E-2</v>
      </c>
    </row>
    <row r="35" spans="2:13" x14ac:dyDescent="0.25">
      <c r="B35" s="116" t="s">
        <v>84</v>
      </c>
      <c r="C35" s="117">
        <v>14287</v>
      </c>
      <c r="D35" s="118">
        <v>-0.21736510545056154</v>
      </c>
      <c r="E35" s="117">
        <v>13349</v>
      </c>
      <c r="F35" s="118">
        <f t="shared" si="5"/>
        <v>-6.5654091131798098E-2</v>
      </c>
      <c r="G35" s="117">
        <v>21013</v>
      </c>
      <c r="H35" s="118">
        <f t="shared" si="5"/>
        <v>0.57412540265188405</v>
      </c>
      <c r="I35" s="117">
        <v>18035</v>
      </c>
      <c r="J35" s="118">
        <f t="shared" si="5"/>
        <v>-0.14172179127206963</v>
      </c>
      <c r="K35" s="117">
        <v>19095</v>
      </c>
      <c r="L35" s="118">
        <f t="shared" si="6"/>
        <v>5.8774604934848984E-2</v>
      </c>
    </row>
    <row r="36" spans="2:13" x14ac:dyDescent="0.25">
      <c r="B36" s="116" t="s">
        <v>86</v>
      </c>
      <c r="C36" s="117">
        <v>14239</v>
      </c>
      <c r="D36" s="118">
        <v>-0.37438488576449913</v>
      </c>
      <c r="E36" s="117">
        <v>18322</v>
      </c>
      <c r="F36" s="118">
        <f t="shared" si="5"/>
        <v>0.28674766486410563</v>
      </c>
      <c r="G36" s="117">
        <v>20012</v>
      </c>
      <c r="H36" s="118">
        <f t="shared" si="5"/>
        <v>9.2238838554743019E-2</v>
      </c>
      <c r="I36" s="117">
        <v>23498</v>
      </c>
      <c r="J36" s="118">
        <f t="shared" si="5"/>
        <v>0.17419548271037377</v>
      </c>
      <c r="K36" s="117"/>
      <c r="L36" s="118"/>
    </row>
    <row r="37" spans="2:13" x14ac:dyDescent="0.25">
      <c r="B37" s="116" t="s">
        <v>88</v>
      </c>
      <c r="C37" s="117">
        <v>19252</v>
      </c>
      <c r="D37" s="118">
        <v>-0.3284029861159562</v>
      </c>
      <c r="E37" s="117">
        <v>27286</v>
      </c>
      <c r="F37" s="118">
        <f t="shared" si="5"/>
        <v>0.41730729274880529</v>
      </c>
      <c r="G37" s="117">
        <v>25644</v>
      </c>
      <c r="H37" s="118">
        <f t="shared" si="5"/>
        <v>-6.0177380341567055E-2</v>
      </c>
      <c r="I37" s="117">
        <v>26879</v>
      </c>
      <c r="J37" s="118">
        <f t="shared" si="5"/>
        <v>4.8159413508032989E-2</v>
      </c>
      <c r="K37" s="117"/>
      <c r="L37" s="118"/>
    </row>
    <row r="38" spans="2:13" x14ac:dyDescent="0.25">
      <c r="B38" s="116" t="s">
        <v>90</v>
      </c>
      <c r="C38" s="117">
        <v>31594</v>
      </c>
      <c r="D38" s="118">
        <v>9.219760085733042E-2</v>
      </c>
      <c r="E38" s="117">
        <v>26883</v>
      </c>
      <c r="F38" s="118">
        <f t="shared" si="5"/>
        <v>-0.14911059061847187</v>
      </c>
      <c r="G38" s="117">
        <v>30588</v>
      </c>
      <c r="H38" s="118">
        <f t="shared" si="5"/>
        <v>0.13781943979466571</v>
      </c>
      <c r="I38" s="117">
        <v>29442</v>
      </c>
      <c r="J38" s="118">
        <f t="shared" si="5"/>
        <v>-3.7465672812867834E-2</v>
      </c>
      <c r="K38" s="117"/>
      <c r="L38" s="118"/>
    </row>
    <row r="39" spans="2:13" x14ac:dyDescent="0.25">
      <c r="B39" s="116" t="s">
        <v>92</v>
      </c>
      <c r="C39" s="117">
        <v>22910</v>
      </c>
      <c r="D39" s="118">
        <v>-0.13693727632322472</v>
      </c>
      <c r="E39" s="117">
        <v>24058</v>
      </c>
      <c r="F39" s="118">
        <f t="shared" si="5"/>
        <v>5.0109122653863025E-2</v>
      </c>
      <c r="G39" s="117">
        <v>21808</v>
      </c>
      <c r="H39" s="118">
        <f t="shared" si="5"/>
        <v>-9.3523983706043756E-2</v>
      </c>
      <c r="I39" s="117">
        <v>23556</v>
      </c>
      <c r="J39" s="118">
        <f t="shared" si="5"/>
        <v>8.0154071900220059E-2</v>
      </c>
      <c r="K39" s="117"/>
      <c r="L39" s="118"/>
    </row>
    <row r="40" spans="2:13" x14ac:dyDescent="0.25">
      <c r="B40" s="116" t="s">
        <v>94</v>
      </c>
      <c r="C40" s="117">
        <v>24745</v>
      </c>
      <c r="D40" s="118">
        <v>0.32680965147453089</v>
      </c>
      <c r="E40" s="117">
        <v>21110</v>
      </c>
      <c r="F40" s="118">
        <f t="shared" si="5"/>
        <v>-0.14689836330571837</v>
      </c>
      <c r="G40" s="117">
        <v>14338</v>
      </c>
      <c r="H40" s="118">
        <f t="shared" si="5"/>
        <v>-0.32079583135954526</v>
      </c>
      <c r="I40" s="117">
        <v>15693</v>
      </c>
      <c r="J40" s="118">
        <f t="shared" si="5"/>
        <v>9.4504114939321981E-2</v>
      </c>
      <c r="K40" s="117"/>
      <c r="L40" s="118"/>
    </row>
    <row r="41" spans="2:13" x14ac:dyDescent="0.25">
      <c r="B41" s="116" t="s">
        <v>96</v>
      </c>
      <c r="C41" s="117">
        <v>28104</v>
      </c>
      <c r="D41" s="118">
        <v>1.593576965669989</v>
      </c>
      <c r="E41" s="117">
        <v>11487</v>
      </c>
      <c r="F41" s="118">
        <f t="shared" si="5"/>
        <v>-0.591268146883006</v>
      </c>
      <c r="G41" s="117">
        <v>9819</v>
      </c>
      <c r="H41" s="118">
        <f t="shared" si="5"/>
        <v>-0.14520762601201354</v>
      </c>
      <c r="I41" s="117">
        <v>10326</v>
      </c>
      <c r="J41" s="118">
        <f t="shared" si="5"/>
        <v>5.1634586006721772E-2</v>
      </c>
      <c r="K41" s="117"/>
      <c r="L41" s="118"/>
    </row>
    <row r="42" spans="2:13" x14ac:dyDescent="0.25">
      <c r="B42" s="116" t="s">
        <v>98</v>
      </c>
      <c r="C42" s="117">
        <v>21520</v>
      </c>
      <c r="D42" s="118">
        <v>0.32276107935337151</v>
      </c>
      <c r="E42" s="117">
        <v>15397</v>
      </c>
      <c r="F42" s="118">
        <f t="shared" si="5"/>
        <v>-0.2845260223048327</v>
      </c>
      <c r="G42" s="117">
        <v>13481</v>
      </c>
      <c r="H42" s="118">
        <f t="shared" si="5"/>
        <v>-0.12443982594011815</v>
      </c>
      <c r="I42" s="117">
        <v>12024</v>
      </c>
      <c r="J42" s="118">
        <f t="shared" si="5"/>
        <v>-0.10807803575402419</v>
      </c>
      <c r="K42" s="117"/>
      <c r="L42" s="118"/>
    </row>
    <row r="43" spans="2:13" ht="15.75" x14ac:dyDescent="0.25">
      <c r="B43" s="119" t="s">
        <v>32</v>
      </c>
      <c r="C43" s="120">
        <v>220579</v>
      </c>
      <c r="D43" s="121">
        <v>0.10842047607322503</v>
      </c>
      <c r="E43" s="120">
        <v>219096</v>
      </c>
      <c r="F43" s="121">
        <f t="shared" si="5"/>
        <v>-6.7232148119268365E-3</v>
      </c>
      <c r="G43" s="120">
        <v>207819</v>
      </c>
      <c r="H43" s="121">
        <f t="shared" si="5"/>
        <v>-5.1470588235294157E-2</v>
      </c>
      <c r="I43" s="120">
        <v>216184</v>
      </c>
      <c r="J43" s="121">
        <f t="shared" si="5"/>
        <v>4.0251372588646861E-2</v>
      </c>
      <c r="K43" s="120">
        <v>77225</v>
      </c>
      <c r="L43" s="121">
        <v>3.2889281224085742E-2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7" t="s">
        <v>283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$C$7</f>
        <v>2022</v>
      </c>
      <c r="D51" s="302"/>
      <c r="E51" s="303">
        <f>$E$7</f>
        <v>2023</v>
      </c>
      <c r="F51" s="302"/>
      <c r="G51" s="303">
        <f>$G$7</f>
        <v>2024</v>
      </c>
      <c r="H51" s="302"/>
      <c r="I51" s="303">
        <f>$I$7</f>
        <v>2025</v>
      </c>
      <c r="J51" s="302"/>
      <c r="K51" s="303">
        <f>$K$7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257</v>
      </c>
      <c r="G52" s="115" t="s">
        <v>74</v>
      </c>
      <c r="H52" s="114" t="s">
        <v>257</v>
      </c>
      <c r="I52" s="115" t="s">
        <v>74</v>
      </c>
      <c r="J52" s="114" t="s">
        <v>257</v>
      </c>
      <c r="K52" s="115" t="s">
        <v>74</v>
      </c>
      <c r="L52" s="114" t="s">
        <v>282</v>
      </c>
    </row>
    <row r="53" spans="1:13" x14ac:dyDescent="0.25">
      <c r="A53" s="1">
        <v>1</v>
      </c>
      <c r="B53" s="116" t="s">
        <v>76</v>
      </c>
      <c r="C53" s="117">
        <v>6030</v>
      </c>
      <c r="D53" s="118">
        <v>15.985915492957748</v>
      </c>
      <c r="E53" s="117">
        <v>10446</v>
      </c>
      <c r="F53" s="118">
        <f>IFERROR(E53/C53-1,"-")</f>
        <v>0.73233830845771153</v>
      </c>
      <c r="G53" s="117">
        <v>11099</v>
      </c>
      <c r="H53" s="118">
        <f>IFERROR(G53/E53-1,"-")</f>
        <v>6.251196630289102E-2</v>
      </c>
      <c r="I53" s="117">
        <v>9590</v>
      </c>
      <c r="J53" s="118">
        <f>IFERROR(I53/G53-1,"-")</f>
        <v>-0.1359581944319308</v>
      </c>
      <c r="K53" s="117">
        <v>9796</v>
      </c>
      <c r="L53" s="118">
        <f t="shared" ref="L53:L57" si="7">IFERROR(K53/I53-1,"-")</f>
        <v>2.1480709071949988E-2</v>
      </c>
    </row>
    <row r="54" spans="1:13" x14ac:dyDescent="0.25">
      <c r="A54" s="1">
        <v>2</v>
      </c>
      <c r="B54" s="116" t="s">
        <v>78</v>
      </c>
      <c r="C54" s="117">
        <v>4164</v>
      </c>
      <c r="D54" s="118" t="s">
        <v>245</v>
      </c>
      <c r="E54" s="117">
        <v>7322</v>
      </c>
      <c r="F54" s="118">
        <f t="shared" ref="F54:J65" si="8">IFERROR(E54/C54-1,"-")</f>
        <v>0.75840537944284336</v>
      </c>
      <c r="G54" s="117">
        <v>6226</v>
      </c>
      <c r="H54" s="118">
        <f t="shared" si="8"/>
        <v>-0.14968587817536194</v>
      </c>
      <c r="I54" s="117">
        <v>8402</v>
      </c>
      <c r="J54" s="118">
        <f t="shared" si="8"/>
        <v>0.3495020880179891</v>
      </c>
      <c r="K54" s="117">
        <v>7926</v>
      </c>
      <c r="L54" s="118">
        <f t="shared" si="7"/>
        <v>-5.6653177814805944E-2</v>
      </c>
    </row>
    <row r="55" spans="1:13" x14ac:dyDescent="0.25">
      <c r="A55" s="1">
        <v>3</v>
      </c>
      <c r="B55" s="116" t="s">
        <v>80</v>
      </c>
      <c r="C55" s="117">
        <v>5754</v>
      </c>
      <c r="D55" s="118" t="s">
        <v>245</v>
      </c>
      <c r="E55" s="117">
        <v>12025</v>
      </c>
      <c r="F55" s="118">
        <f t="shared" si="8"/>
        <v>1.0898505387556483</v>
      </c>
      <c r="G55" s="117">
        <v>10522</v>
      </c>
      <c r="H55" s="118">
        <f t="shared" si="8"/>
        <v>-0.12498960498960499</v>
      </c>
      <c r="I55" s="117">
        <v>8419</v>
      </c>
      <c r="J55" s="118">
        <f t="shared" si="8"/>
        <v>-0.1998669454476335</v>
      </c>
      <c r="K55" s="117">
        <v>9716</v>
      </c>
      <c r="L55" s="118">
        <f t="shared" si="7"/>
        <v>0.15405630122342329</v>
      </c>
    </row>
    <row r="56" spans="1:13" x14ac:dyDescent="0.25">
      <c r="A56" s="1">
        <v>4</v>
      </c>
      <c r="B56" s="116" t="s">
        <v>82</v>
      </c>
      <c r="C56" s="117">
        <v>8238</v>
      </c>
      <c r="D56" s="118">
        <v>7.1082677165354333</v>
      </c>
      <c r="E56" s="117">
        <v>11217</v>
      </c>
      <c r="F56" s="118">
        <f t="shared" si="8"/>
        <v>0.36161689730517121</v>
      </c>
      <c r="G56" s="117">
        <v>12181</v>
      </c>
      <c r="H56" s="118">
        <f t="shared" si="8"/>
        <v>8.5940982437371805E-2</v>
      </c>
      <c r="I56" s="117">
        <v>12454</v>
      </c>
      <c r="J56" s="118">
        <f t="shared" si="8"/>
        <v>2.2411953041622246E-2</v>
      </c>
      <c r="K56" s="117">
        <v>9930</v>
      </c>
      <c r="L56" s="118">
        <f t="shared" si="7"/>
        <v>-0.20266581018146779</v>
      </c>
    </row>
    <row r="57" spans="1:13" x14ac:dyDescent="0.25">
      <c r="A57" s="1">
        <v>5</v>
      </c>
      <c r="B57" s="116" t="s">
        <v>84</v>
      </c>
      <c r="C57" s="117">
        <v>8230</v>
      </c>
      <c r="D57" s="118">
        <v>2.4755067567567566</v>
      </c>
      <c r="E57" s="117">
        <v>10705</v>
      </c>
      <c r="F57" s="118">
        <f t="shared" si="8"/>
        <v>0.30072904009720536</v>
      </c>
      <c r="G57" s="117">
        <v>16997</v>
      </c>
      <c r="H57" s="118">
        <f t="shared" si="8"/>
        <v>0.58776272769733762</v>
      </c>
      <c r="I57" s="117">
        <v>11154</v>
      </c>
      <c r="J57" s="118">
        <f t="shared" si="8"/>
        <v>-0.34376654703771259</v>
      </c>
      <c r="K57" s="117">
        <v>7231</v>
      </c>
      <c r="L57" s="118">
        <f t="shared" si="7"/>
        <v>-0.35171239017392864</v>
      </c>
    </row>
    <row r="58" spans="1:13" x14ac:dyDescent="0.25">
      <c r="A58" s="1">
        <v>6</v>
      </c>
      <c r="B58" s="116" t="s">
        <v>86</v>
      </c>
      <c r="C58" s="117">
        <v>11640</v>
      </c>
      <c r="D58" s="118">
        <v>-0.1661293788953363</v>
      </c>
      <c r="E58" s="117">
        <v>13389</v>
      </c>
      <c r="F58" s="118">
        <f t="shared" si="8"/>
        <v>0.1502577319587628</v>
      </c>
      <c r="G58" s="117">
        <v>14806</v>
      </c>
      <c r="H58" s="118">
        <f t="shared" si="8"/>
        <v>0.10583314661289123</v>
      </c>
      <c r="I58" s="117">
        <v>14257</v>
      </c>
      <c r="J58" s="118">
        <f t="shared" si="8"/>
        <v>-3.7079562339592087E-2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16093</v>
      </c>
      <c r="D59" s="118">
        <v>-0.13422638261243813</v>
      </c>
      <c r="E59" s="117">
        <v>19485</v>
      </c>
      <c r="F59" s="118">
        <f t="shared" si="8"/>
        <v>0.21077487106195236</v>
      </c>
      <c r="G59" s="117">
        <v>16922</v>
      </c>
      <c r="H59" s="118">
        <f t="shared" si="8"/>
        <v>-0.1315370798049782</v>
      </c>
      <c r="I59" s="117">
        <v>17109</v>
      </c>
      <c r="J59" s="118">
        <f t="shared" si="8"/>
        <v>1.1050703226568981E-2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20033</v>
      </c>
      <c r="D60" s="118">
        <v>3.3801217875941703E-2</v>
      </c>
      <c r="E60" s="117">
        <v>20000</v>
      </c>
      <c r="F60" s="118">
        <f t="shared" si="8"/>
        <v>-1.6472819847251907E-3</v>
      </c>
      <c r="G60" s="117">
        <v>18481</v>
      </c>
      <c r="H60" s="118">
        <f t="shared" si="8"/>
        <v>-7.5949999999999962E-2</v>
      </c>
      <c r="I60" s="117">
        <v>18944</v>
      </c>
      <c r="J60" s="118">
        <f t="shared" si="8"/>
        <v>2.5052756885449945E-2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17725</v>
      </c>
      <c r="D61" s="118">
        <v>0.33370955605718589</v>
      </c>
      <c r="E61" s="117">
        <v>17405</v>
      </c>
      <c r="F61" s="118">
        <f t="shared" si="8"/>
        <v>-1.8053596614950651E-2</v>
      </c>
      <c r="G61" s="117">
        <v>14713</v>
      </c>
      <c r="H61" s="118">
        <f t="shared" si="8"/>
        <v>-0.15466819879345017</v>
      </c>
      <c r="I61" s="117">
        <v>15331</v>
      </c>
      <c r="J61" s="118">
        <f t="shared" si="8"/>
        <v>4.2003670223611733E-2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13863</v>
      </c>
      <c r="D62" s="118">
        <v>0.65075017861395579</v>
      </c>
      <c r="E62" s="117">
        <v>17037</v>
      </c>
      <c r="F62" s="118">
        <f t="shared" si="8"/>
        <v>0.22895477169443845</v>
      </c>
      <c r="G62" s="117">
        <v>9764</v>
      </c>
      <c r="H62" s="118">
        <f t="shared" si="8"/>
        <v>-0.42689440629218756</v>
      </c>
      <c r="I62" s="117">
        <v>9437</v>
      </c>
      <c r="J62" s="118">
        <f t="shared" si="8"/>
        <v>-3.3490372798033574E-2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17150</v>
      </c>
      <c r="D63" s="118">
        <v>1.8746228628897081</v>
      </c>
      <c r="E63" s="117">
        <v>9424</v>
      </c>
      <c r="F63" s="118">
        <f t="shared" si="8"/>
        <v>-0.45049562682215738</v>
      </c>
      <c r="G63" s="117">
        <v>7049</v>
      </c>
      <c r="H63" s="118">
        <f t="shared" si="8"/>
        <v>-0.25201612903225812</v>
      </c>
      <c r="I63" s="117">
        <v>7523</v>
      </c>
      <c r="J63" s="118">
        <f t="shared" si="8"/>
        <v>6.7243580649737567E-2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16155</v>
      </c>
      <c r="D64" s="118">
        <v>0.67339962709757617</v>
      </c>
      <c r="E64" s="117">
        <v>13222</v>
      </c>
      <c r="F64" s="118">
        <f t="shared" si="8"/>
        <v>-0.18155369854534198</v>
      </c>
      <c r="G64" s="117">
        <v>9980</v>
      </c>
      <c r="H64" s="118">
        <f t="shared" si="8"/>
        <v>-0.24519739827560127</v>
      </c>
      <c r="I64" s="117">
        <v>7328</v>
      </c>
      <c r="J64" s="118">
        <f t="shared" si="8"/>
        <v>-0.2657314629258517</v>
      </c>
      <c r="K64" s="117"/>
      <c r="L64" s="118"/>
    </row>
    <row r="65" spans="1:13" ht="15.75" x14ac:dyDescent="0.25">
      <c r="B65" s="119" t="s">
        <v>32</v>
      </c>
      <c r="C65" s="120">
        <v>145075</v>
      </c>
      <c r="D65" s="121">
        <v>0.56041603923761985</v>
      </c>
      <c r="E65" s="120">
        <v>161677</v>
      </c>
      <c r="F65" s="121">
        <f t="shared" si="8"/>
        <v>0.11443735998621407</v>
      </c>
      <c r="G65" s="120">
        <v>148740</v>
      </c>
      <c r="H65" s="121">
        <f t="shared" si="8"/>
        <v>-8.0017565887541164E-2</v>
      </c>
      <c r="I65" s="120">
        <v>139948</v>
      </c>
      <c r="J65" s="121">
        <f t="shared" si="8"/>
        <v>-5.9109856124781479E-2</v>
      </c>
      <c r="K65" s="120">
        <v>44599</v>
      </c>
      <c r="L65" s="121">
        <v>-0.1083588236470141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7" t="s">
        <v>284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$C$7</f>
        <v>2022</v>
      </c>
      <c r="D73" s="302"/>
      <c r="E73" s="303">
        <f>$E$7</f>
        <v>2023</v>
      </c>
      <c r="F73" s="302"/>
      <c r="G73" s="303">
        <f>$G$7</f>
        <v>2024</v>
      </c>
      <c r="H73" s="302"/>
      <c r="I73" s="303">
        <f>$I$7</f>
        <v>2025</v>
      </c>
      <c r="J73" s="302"/>
      <c r="K73" s="303">
        <f>$K$7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257</v>
      </c>
      <c r="G74" s="115" t="s">
        <v>74</v>
      </c>
      <c r="H74" s="114" t="s">
        <v>257</v>
      </c>
      <c r="I74" s="115" t="s">
        <v>74</v>
      </c>
      <c r="J74" s="114" t="s">
        <v>257</v>
      </c>
      <c r="K74" s="115" t="s">
        <v>74</v>
      </c>
      <c r="L74" s="114" t="s">
        <v>282</v>
      </c>
    </row>
    <row r="75" spans="1:13" x14ac:dyDescent="0.25">
      <c r="A75" s="1">
        <v>1</v>
      </c>
      <c r="B75" s="116" t="s">
        <v>76</v>
      </c>
      <c r="C75" s="117">
        <v>5530</v>
      </c>
      <c r="D75" s="118">
        <v>3.1054194506310315</v>
      </c>
      <c r="E75" s="117">
        <v>3124</v>
      </c>
      <c r="F75" s="118">
        <f>IFERROR(E75/C75-1,"-")</f>
        <v>-0.43508137432188065</v>
      </c>
      <c r="G75" s="117">
        <v>2305</v>
      </c>
      <c r="H75" s="118">
        <f>IFERROR(G75/E75-1,"-")</f>
        <v>-0.26216389244558258</v>
      </c>
      <c r="I75" s="117">
        <v>3931</v>
      </c>
      <c r="J75" s="118">
        <f>IFERROR(I75/G75-1,"-")</f>
        <v>0.70542299349240789</v>
      </c>
      <c r="K75" s="117">
        <v>4497</v>
      </c>
      <c r="L75" s="118">
        <f t="shared" ref="L75:L79" si="9">IFERROR(K75/I75-1,"-")</f>
        <v>0.14398371915543118</v>
      </c>
    </row>
    <row r="76" spans="1:13" x14ac:dyDescent="0.25">
      <c r="A76" s="1">
        <v>2</v>
      </c>
      <c r="B76" s="116" t="s">
        <v>78</v>
      </c>
      <c r="C76" s="117">
        <v>4644</v>
      </c>
      <c r="D76" s="118">
        <v>0.29395374756199488</v>
      </c>
      <c r="E76" s="117">
        <v>3553</v>
      </c>
      <c r="F76" s="118">
        <f t="shared" ref="F76:J87" si="10">IFERROR(E76/C76-1,"-")</f>
        <v>-0.2349267872523686</v>
      </c>
      <c r="G76" s="117">
        <v>2787</v>
      </c>
      <c r="H76" s="118">
        <f t="shared" si="10"/>
        <v>-0.21559245707852515</v>
      </c>
      <c r="I76" s="117">
        <v>3667</v>
      </c>
      <c r="J76" s="118">
        <f t="shared" si="10"/>
        <v>0.31575170434158584</v>
      </c>
      <c r="K76" s="117">
        <v>4030</v>
      </c>
      <c r="L76" s="118">
        <f t="shared" si="9"/>
        <v>9.8991000818107411E-2</v>
      </c>
    </row>
    <row r="77" spans="1:13" x14ac:dyDescent="0.25">
      <c r="A77" s="1">
        <v>3</v>
      </c>
      <c r="B77" s="116" t="s">
        <v>80</v>
      </c>
      <c r="C77" s="117">
        <v>3320</v>
      </c>
      <c r="D77" s="118">
        <v>-0.65188214323162419</v>
      </c>
      <c r="E77" s="117">
        <v>3066</v>
      </c>
      <c r="F77" s="118">
        <f t="shared" si="10"/>
        <v>-7.6506024096385516E-2</v>
      </c>
      <c r="G77" s="117">
        <v>2824</v>
      </c>
      <c r="H77" s="118">
        <f t="shared" si="10"/>
        <v>-7.8930202217873502E-2</v>
      </c>
      <c r="I77" s="117">
        <v>4283</v>
      </c>
      <c r="J77" s="118">
        <f t="shared" si="10"/>
        <v>0.51664305949008504</v>
      </c>
      <c r="K77" s="117">
        <v>4033</v>
      </c>
      <c r="L77" s="118">
        <f t="shared" si="9"/>
        <v>-5.8370301190754148E-2</v>
      </c>
    </row>
    <row r="78" spans="1:13" x14ac:dyDescent="0.25">
      <c r="A78" s="1">
        <v>4</v>
      </c>
      <c r="B78" s="116" t="s">
        <v>82</v>
      </c>
      <c r="C78" s="117">
        <v>6248</v>
      </c>
      <c r="D78" s="118">
        <v>-0.49000081625989711</v>
      </c>
      <c r="E78" s="117">
        <v>10451</v>
      </c>
      <c r="F78" s="118">
        <f t="shared" si="10"/>
        <v>0.6726952624839948</v>
      </c>
      <c r="G78" s="117">
        <v>3172</v>
      </c>
      <c r="H78" s="118">
        <f t="shared" si="10"/>
        <v>-0.69648837431824706</v>
      </c>
      <c r="I78" s="117">
        <v>5985</v>
      </c>
      <c r="J78" s="118">
        <f t="shared" si="10"/>
        <v>0.88682219419924335</v>
      </c>
      <c r="K78" s="117">
        <v>8202</v>
      </c>
      <c r="L78" s="118">
        <f t="shared" si="9"/>
        <v>0.37042606516290721</v>
      </c>
    </row>
    <row r="79" spans="1:13" x14ac:dyDescent="0.25">
      <c r="A79" s="1">
        <v>5</v>
      </c>
      <c r="B79" s="116" t="s">
        <v>84</v>
      </c>
      <c r="C79" s="117">
        <v>6057</v>
      </c>
      <c r="D79" s="118">
        <v>-0.61874488575564923</v>
      </c>
      <c r="E79" s="117">
        <v>2644</v>
      </c>
      <c r="F79" s="118">
        <f t="shared" si="10"/>
        <v>-0.56348027076110285</v>
      </c>
      <c r="G79" s="117">
        <v>4016</v>
      </c>
      <c r="H79" s="118">
        <f t="shared" si="10"/>
        <v>0.51891074130105896</v>
      </c>
      <c r="I79" s="117">
        <v>6881</v>
      </c>
      <c r="J79" s="118">
        <f t="shared" si="10"/>
        <v>0.71339641434262946</v>
      </c>
      <c r="K79" s="117">
        <v>11864</v>
      </c>
      <c r="L79" s="118">
        <f t="shared" si="9"/>
        <v>0.72416799883737837</v>
      </c>
    </row>
    <row r="80" spans="1:13" x14ac:dyDescent="0.25">
      <c r="A80" s="1">
        <v>6</v>
      </c>
      <c r="B80" s="116" t="s">
        <v>86</v>
      </c>
      <c r="C80" s="117">
        <v>2599</v>
      </c>
      <c r="D80" s="118">
        <v>-0.70469264856266334</v>
      </c>
      <c r="E80" s="117">
        <v>4933</v>
      </c>
      <c r="F80" s="118">
        <f t="shared" si="10"/>
        <v>0.89803770681031159</v>
      </c>
      <c r="G80" s="117">
        <v>5206</v>
      </c>
      <c r="H80" s="118">
        <f t="shared" si="10"/>
        <v>5.5341577133590114E-2</v>
      </c>
      <c r="I80" s="117">
        <v>9241</v>
      </c>
      <c r="J80" s="118">
        <f t="shared" si="10"/>
        <v>0.77506723011909329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3159</v>
      </c>
      <c r="D81" s="118">
        <v>-0.6865449493947211</v>
      </c>
      <c r="E81" s="117">
        <v>7801</v>
      </c>
      <c r="F81" s="118">
        <f t="shared" si="10"/>
        <v>1.4694523583412473</v>
      </c>
      <c r="G81" s="117">
        <v>8722</v>
      </c>
      <c r="H81" s="118">
        <f t="shared" si="10"/>
        <v>0.11806178695039105</v>
      </c>
      <c r="I81" s="117">
        <v>9770</v>
      </c>
      <c r="J81" s="118">
        <f t="shared" si="10"/>
        <v>0.12015592753955517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11561</v>
      </c>
      <c r="D82" s="118">
        <v>0.21070269138129638</v>
      </c>
      <c r="E82" s="117">
        <v>6883</v>
      </c>
      <c r="F82" s="118">
        <f t="shared" si="10"/>
        <v>-0.4046362771386558</v>
      </c>
      <c r="G82" s="117">
        <v>12107</v>
      </c>
      <c r="H82" s="118">
        <f t="shared" si="10"/>
        <v>0.75897137875926202</v>
      </c>
      <c r="I82" s="117">
        <v>10498</v>
      </c>
      <c r="J82" s="118">
        <f t="shared" si="10"/>
        <v>-0.1328983232840506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5185</v>
      </c>
      <c r="D83" s="118">
        <v>-0.6088268577895134</v>
      </c>
      <c r="E83" s="117">
        <v>6653</v>
      </c>
      <c r="F83" s="118">
        <f t="shared" si="10"/>
        <v>0.28312439729990357</v>
      </c>
      <c r="G83" s="117">
        <v>7095</v>
      </c>
      <c r="H83" s="118">
        <f t="shared" si="10"/>
        <v>6.6436194198106202E-2</v>
      </c>
      <c r="I83" s="117">
        <v>8225</v>
      </c>
      <c r="J83" s="118">
        <f t="shared" si="10"/>
        <v>0.15926708949964774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10882</v>
      </c>
      <c r="D84" s="118">
        <v>6.1451424112368258E-2</v>
      </c>
      <c r="E84" s="117">
        <v>4073</v>
      </c>
      <c r="F84" s="118">
        <f t="shared" si="10"/>
        <v>-0.62571218526006245</v>
      </c>
      <c r="G84" s="117">
        <v>4574</v>
      </c>
      <c r="H84" s="118">
        <f t="shared" si="10"/>
        <v>0.12300515590473848</v>
      </c>
      <c r="I84" s="117">
        <v>6256</v>
      </c>
      <c r="J84" s="118">
        <f t="shared" si="10"/>
        <v>0.36773065150852635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10954</v>
      </c>
      <c r="D85" s="118">
        <v>1.2492813141683778</v>
      </c>
      <c r="E85" s="117">
        <v>2063</v>
      </c>
      <c r="F85" s="118">
        <f t="shared" si="10"/>
        <v>-0.81166697096950879</v>
      </c>
      <c r="G85" s="117">
        <v>2770</v>
      </c>
      <c r="H85" s="118">
        <f t="shared" si="10"/>
        <v>0.34270479883664562</v>
      </c>
      <c r="I85" s="117">
        <v>2803</v>
      </c>
      <c r="J85" s="118">
        <f t="shared" si="10"/>
        <v>1.1913357400721969E-2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5365</v>
      </c>
      <c r="D86" s="118">
        <v>-0.18896447467876043</v>
      </c>
      <c r="E86" s="117">
        <v>2175</v>
      </c>
      <c r="F86" s="118">
        <f t="shared" si="10"/>
        <v>-0.59459459459459452</v>
      </c>
      <c r="G86" s="117">
        <v>3501</v>
      </c>
      <c r="H86" s="118">
        <f t="shared" si="10"/>
        <v>0.60965517241379308</v>
      </c>
      <c r="I86" s="117">
        <v>4696</v>
      </c>
      <c r="J86" s="118">
        <f t="shared" si="10"/>
        <v>0.34133104827192229</v>
      </c>
      <c r="K86" s="117"/>
      <c r="L86" s="118"/>
    </row>
    <row r="87" spans="1:13" ht="15.75" x14ac:dyDescent="0.25">
      <c r="B87" s="119" t="s">
        <v>32</v>
      </c>
      <c r="C87" s="120">
        <v>75504</v>
      </c>
      <c r="D87" s="121">
        <v>-0.28790636700587569</v>
      </c>
      <c r="E87" s="120">
        <v>57419</v>
      </c>
      <c r="F87" s="121">
        <f t="shared" si="10"/>
        <v>-0.23952373384191561</v>
      </c>
      <c r="G87" s="120">
        <v>59079</v>
      </c>
      <c r="H87" s="121">
        <f t="shared" si="10"/>
        <v>2.8910291018652279E-2</v>
      </c>
      <c r="I87" s="120">
        <v>76236</v>
      </c>
      <c r="J87" s="121">
        <f t="shared" si="10"/>
        <v>0.29040775910221917</v>
      </c>
      <c r="K87" s="120">
        <v>32626</v>
      </c>
      <c r="L87" s="121">
        <v>0.31838202610417432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7" t="s">
        <v>285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$C$7</f>
        <v>2022</v>
      </c>
      <c r="D95" s="302"/>
      <c r="E95" s="303">
        <f>$E$7</f>
        <v>2023</v>
      </c>
      <c r="F95" s="302"/>
      <c r="G95" s="303">
        <f>$G$7</f>
        <v>2024</v>
      </c>
      <c r="H95" s="302"/>
      <c r="I95" s="303">
        <f>$I$7</f>
        <v>2025</v>
      </c>
      <c r="J95" s="302"/>
      <c r="K95" s="303">
        <f>$K$7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257</v>
      </c>
      <c r="G96" s="115" t="s">
        <v>74</v>
      </c>
      <c r="H96" s="114" t="s">
        <v>257</v>
      </c>
      <c r="I96" s="115" t="s">
        <v>74</v>
      </c>
      <c r="J96" s="114" t="s">
        <v>257</v>
      </c>
      <c r="K96" s="115" t="s">
        <v>74</v>
      </c>
      <c r="L96" s="114" t="s">
        <v>282</v>
      </c>
    </row>
    <row r="97" spans="2:12" x14ac:dyDescent="0.25">
      <c r="B97" s="116" t="s">
        <v>76</v>
      </c>
      <c r="C97" s="117">
        <v>84324</v>
      </c>
      <c r="D97" s="118">
        <v>4.0282647584973166</v>
      </c>
      <c r="E97" s="117">
        <v>85306</v>
      </c>
      <c r="F97" s="118">
        <f t="shared" ref="F97:J109" si="11">IFERROR(E97/C97-1,"-")</f>
        <v>1.1645557611118962E-2</v>
      </c>
      <c r="G97" s="117">
        <v>101589</v>
      </c>
      <c r="H97" s="118">
        <f t="shared" si="11"/>
        <v>0.19087754671418189</v>
      </c>
      <c r="I97" s="117">
        <v>101638</v>
      </c>
      <c r="J97" s="118">
        <f t="shared" si="11"/>
        <v>4.8233568595024146E-4</v>
      </c>
      <c r="K97" s="117">
        <v>86814</v>
      </c>
      <c r="L97" s="118">
        <f t="shared" ref="L97:L101" si="12">IFERROR(K97/I97-1,"-")</f>
        <v>-0.1458509612546488</v>
      </c>
    </row>
    <row r="98" spans="2:12" x14ac:dyDescent="0.25">
      <c r="B98" s="116" t="s">
        <v>78</v>
      </c>
      <c r="C98" s="117">
        <v>92342</v>
      </c>
      <c r="D98" s="118">
        <v>14.265663746073731</v>
      </c>
      <c r="E98" s="117">
        <v>97165</v>
      </c>
      <c r="F98" s="118">
        <f t="shared" si="11"/>
        <v>5.2229754607870715E-2</v>
      </c>
      <c r="G98" s="117">
        <v>104182</v>
      </c>
      <c r="H98" s="118">
        <f t="shared" si="11"/>
        <v>7.2217362218905956E-2</v>
      </c>
      <c r="I98" s="117">
        <v>103353</v>
      </c>
      <c r="J98" s="118">
        <f t="shared" si="11"/>
        <v>-7.9572286959359584E-3</v>
      </c>
      <c r="K98" s="117">
        <v>83654</v>
      </c>
      <c r="L98" s="118">
        <f t="shared" si="12"/>
        <v>-0.19059920853772994</v>
      </c>
    </row>
    <row r="99" spans="2:12" x14ac:dyDescent="0.25">
      <c r="B99" s="116" t="s">
        <v>80</v>
      </c>
      <c r="C99" s="117">
        <v>100237</v>
      </c>
      <c r="D99" s="118">
        <v>5.0296559191530319</v>
      </c>
      <c r="E99" s="117">
        <v>93443</v>
      </c>
      <c r="F99" s="118">
        <f t="shared" si="11"/>
        <v>-6.7779362909903496E-2</v>
      </c>
      <c r="G99" s="117">
        <v>109207</v>
      </c>
      <c r="H99" s="118">
        <f t="shared" si="11"/>
        <v>0.16870177541388864</v>
      </c>
      <c r="I99" s="117">
        <v>100040</v>
      </c>
      <c r="J99" s="118">
        <f t="shared" si="11"/>
        <v>-8.3941505581144105E-2</v>
      </c>
      <c r="K99" s="117">
        <v>91020</v>
      </c>
      <c r="L99" s="118">
        <f t="shared" si="12"/>
        <v>-9.0163934426229497E-2</v>
      </c>
    </row>
    <row r="100" spans="2:12" x14ac:dyDescent="0.25">
      <c r="B100" s="116" t="s">
        <v>82</v>
      </c>
      <c r="C100" s="117">
        <v>98530</v>
      </c>
      <c r="D100" s="118">
        <v>3.5474685004846078</v>
      </c>
      <c r="E100" s="117">
        <v>100611</v>
      </c>
      <c r="F100" s="118">
        <f t="shared" si="11"/>
        <v>2.112047092256164E-2</v>
      </c>
      <c r="G100" s="117">
        <v>97680</v>
      </c>
      <c r="H100" s="118">
        <f t="shared" si="11"/>
        <v>-2.9132003458866351E-2</v>
      </c>
      <c r="I100" s="117">
        <v>110714</v>
      </c>
      <c r="J100" s="118">
        <f t="shared" si="11"/>
        <v>0.13343570843570851</v>
      </c>
      <c r="K100" s="117">
        <v>84755</v>
      </c>
      <c r="L100" s="118">
        <f t="shared" si="12"/>
        <v>-0.23446899217804429</v>
      </c>
    </row>
    <row r="101" spans="2:12" x14ac:dyDescent="0.25">
      <c r="B101" s="116" t="s">
        <v>84</v>
      </c>
      <c r="C101" s="117">
        <v>89765</v>
      </c>
      <c r="D101" s="118">
        <v>2.6483905056088441</v>
      </c>
      <c r="E101" s="117">
        <v>97953</v>
      </c>
      <c r="F101" s="118">
        <f t="shared" si="11"/>
        <v>9.1215952765554498E-2</v>
      </c>
      <c r="G101" s="117">
        <v>96985</v>
      </c>
      <c r="H101" s="118">
        <f t="shared" si="11"/>
        <v>-9.8822904862536642E-3</v>
      </c>
      <c r="I101" s="117">
        <v>97849</v>
      </c>
      <c r="J101" s="118">
        <f t="shared" si="11"/>
        <v>8.9085941124915635E-3</v>
      </c>
      <c r="K101" s="117">
        <v>82822</v>
      </c>
      <c r="L101" s="118">
        <f t="shared" si="12"/>
        <v>-0.15357336303896818</v>
      </c>
    </row>
    <row r="102" spans="2:12" x14ac:dyDescent="0.25">
      <c r="B102" s="116" t="s">
        <v>86</v>
      </c>
      <c r="C102" s="117">
        <v>78844</v>
      </c>
      <c r="D102" s="118">
        <v>0.8669255540822125</v>
      </c>
      <c r="E102" s="117">
        <v>109897</v>
      </c>
      <c r="F102" s="118">
        <f t="shared" si="11"/>
        <v>0.39385368575922075</v>
      </c>
      <c r="G102" s="117">
        <v>104917</v>
      </c>
      <c r="H102" s="118">
        <f t="shared" si="11"/>
        <v>-4.5315158739547057E-2</v>
      </c>
      <c r="I102" s="117">
        <v>97613</v>
      </c>
      <c r="J102" s="118">
        <f t="shared" si="11"/>
        <v>-6.9616935291706761E-2</v>
      </c>
      <c r="K102" s="117"/>
      <c r="L102" s="118"/>
    </row>
    <row r="103" spans="2:12" x14ac:dyDescent="0.25">
      <c r="B103" s="116" t="s">
        <v>88</v>
      </c>
      <c r="C103" s="117">
        <v>80708</v>
      </c>
      <c r="D103" s="118">
        <v>0.71595016371135767</v>
      </c>
      <c r="E103" s="117">
        <v>98687</v>
      </c>
      <c r="F103" s="118">
        <f t="shared" si="11"/>
        <v>0.22276602071665752</v>
      </c>
      <c r="G103" s="117">
        <v>112867</v>
      </c>
      <c r="H103" s="118">
        <f t="shared" si="11"/>
        <v>0.14368660512529519</v>
      </c>
      <c r="I103" s="117">
        <v>106674</v>
      </c>
      <c r="J103" s="118">
        <f t="shared" si="11"/>
        <v>-5.4869891110776448E-2</v>
      </c>
      <c r="K103" s="117"/>
      <c r="L103" s="118"/>
    </row>
    <row r="104" spans="2:12" x14ac:dyDescent="0.25">
      <c r="B104" s="116" t="s">
        <v>90</v>
      </c>
      <c r="C104" s="117">
        <v>105217</v>
      </c>
      <c r="D104" s="118">
        <v>0.63238488271068638</v>
      </c>
      <c r="E104" s="117">
        <v>108882</v>
      </c>
      <c r="F104" s="118">
        <f t="shared" si="11"/>
        <v>3.4832774171474234E-2</v>
      </c>
      <c r="G104" s="117">
        <v>119672</v>
      </c>
      <c r="H104" s="118">
        <f t="shared" si="11"/>
        <v>9.9098106206719105E-2</v>
      </c>
      <c r="I104" s="117">
        <v>109871</v>
      </c>
      <c r="J104" s="118">
        <f t="shared" si="11"/>
        <v>-8.1898856875459614E-2</v>
      </c>
      <c r="K104" s="117"/>
      <c r="L104" s="118"/>
    </row>
    <row r="105" spans="2:12" x14ac:dyDescent="0.25">
      <c r="B105" s="116" t="s">
        <v>92</v>
      </c>
      <c r="C105" s="117">
        <v>84515</v>
      </c>
      <c r="D105" s="118">
        <v>0.34321360457724093</v>
      </c>
      <c r="E105" s="117">
        <v>101179</v>
      </c>
      <c r="F105" s="118">
        <f t="shared" si="11"/>
        <v>0.19717209962728499</v>
      </c>
      <c r="G105" s="117">
        <v>102423</v>
      </c>
      <c r="H105" s="118">
        <f t="shared" si="11"/>
        <v>1.2295041461172662E-2</v>
      </c>
      <c r="I105" s="117">
        <v>83731</v>
      </c>
      <c r="J105" s="118">
        <f t="shared" si="11"/>
        <v>-0.18249807172217181</v>
      </c>
      <c r="K105" s="117"/>
      <c r="L105" s="118"/>
    </row>
    <row r="106" spans="2:12" x14ac:dyDescent="0.25">
      <c r="B106" s="116" t="s">
        <v>94</v>
      </c>
      <c r="C106" s="117">
        <v>107867</v>
      </c>
      <c r="D106" s="118">
        <v>0.2467434898692773</v>
      </c>
      <c r="E106" s="117">
        <v>125295</v>
      </c>
      <c r="F106" s="118">
        <f t="shared" si="11"/>
        <v>0.16156934002058088</v>
      </c>
      <c r="G106" s="117">
        <v>111741</v>
      </c>
      <c r="H106" s="118">
        <f t="shared" si="11"/>
        <v>-0.10817670298096493</v>
      </c>
      <c r="I106" s="117">
        <v>103411</v>
      </c>
      <c r="J106" s="118">
        <f t="shared" si="11"/>
        <v>-7.454739084132056E-2</v>
      </c>
      <c r="K106" s="117"/>
      <c r="L106" s="118"/>
    </row>
    <row r="107" spans="2:12" x14ac:dyDescent="0.25">
      <c r="B107" s="116" t="s">
        <v>96</v>
      </c>
      <c r="C107" s="117">
        <v>85669</v>
      </c>
      <c r="D107" s="118">
        <v>6.0456767964349734E-2</v>
      </c>
      <c r="E107" s="117">
        <v>105355</v>
      </c>
      <c r="F107" s="118">
        <f t="shared" si="11"/>
        <v>0.22979140645974616</v>
      </c>
      <c r="G107" s="117">
        <v>99856</v>
      </c>
      <c r="H107" s="118">
        <f t="shared" si="11"/>
        <v>-5.2194959897489457E-2</v>
      </c>
      <c r="I107" s="117">
        <v>83862</v>
      </c>
      <c r="J107" s="118">
        <f t="shared" si="11"/>
        <v>-0.16017064572985096</v>
      </c>
      <c r="K107" s="117"/>
      <c r="L107" s="118"/>
    </row>
    <row r="108" spans="2:12" x14ac:dyDescent="0.25">
      <c r="B108" s="116" t="s">
        <v>98</v>
      </c>
      <c r="C108" s="117">
        <v>87467</v>
      </c>
      <c r="D108" s="118">
        <v>8.5885610001365631E-2</v>
      </c>
      <c r="E108" s="117">
        <v>104299</v>
      </c>
      <c r="F108" s="118">
        <f t="shared" si="11"/>
        <v>0.19243829101261056</v>
      </c>
      <c r="G108" s="117">
        <v>84356</v>
      </c>
      <c r="H108" s="118">
        <f t="shared" si="11"/>
        <v>-0.1912098869596065</v>
      </c>
      <c r="I108" s="117">
        <v>96293</v>
      </c>
      <c r="J108" s="118">
        <f t="shared" si="11"/>
        <v>0.14150742093034285</v>
      </c>
      <c r="K108" s="117"/>
      <c r="L108" s="118"/>
    </row>
    <row r="109" spans="2:12" ht="15.75" x14ac:dyDescent="0.25">
      <c r="B109" s="119" t="s">
        <v>32</v>
      </c>
      <c r="C109" s="120">
        <v>1095485</v>
      </c>
      <c r="D109" s="121">
        <v>0.99103431605080972</v>
      </c>
      <c r="E109" s="120">
        <v>1228072</v>
      </c>
      <c r="F109" s="121">
        <f t="shared" si="11"/>
        <v>0.12103041118773872</v>
      </c>
      <c r="G109" s="120">
        <v>1245475</v>
      </c>
      <c r="H109" s="121">
        <f t="shared" si="11"/>
        <v>1.4170993231667151E-2</v>
      </c>
      <c r="I109" s="120">
        <v>1195049</v>
      </c>
      <c r="J109" s="121">
        <f t="shared" si="11"/>
        <v>-4.048736425861621E-2</v>
      </c>
      <c r="K109" s="120">
        <v>429065</v>
      </c>
      <c r="L109" s="121">
        <v>-0.16458330899504281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7" t="s">
        <v>286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$C$7</f>
        <v>2022</v>
      </c>
      <c r="D117" s="302"/>
      <c r="E117" s="303">
        <f>$E$7</f>
        <v>2023</v>
      </c>
      <c r="F117" s="302"/>
      <c r="G117" s="303">
        <f>$G$7</f>
        <v>2024</v>
      </c>
      <c r="H117" s="302"/>
      <c r="I117" s="303">
        <f>$I$7</f>
        <v>2025</v>
      </c>
      <c r="J117" s="302"/>
      <c r="K117" s="303">
        <f>$K$7</f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257</v>
      </c>
      <c r="G118" s="115" t="s">
        <v>74</v>
      </c>
      <c r="H118" s="114" t="s">
        <v>257</v>
      </c>
      <c r="I118" s="115" t="s">
        <v>74</v>
      </c>
      <c r="J118" s="114" t="s">
        <v>257</v>
      </c>
      <c r="K118" s="115" t="s">
        <v>74</v>
      </c>
      <c r="L118" s="114" t="s">
        <v>282</v>
      </c>
    </row>
    <row r="119" spans="1:13" x14ac:dyDescent="0.25">
      <c r="B119" s="116" t="s">
        <v>76</v>
      </c>
      <c r="C119" s="117">
        <v>50977</v>
      </c>
      <c r="D119" s="118">
        <v>2.5516616735177315</v>
      </c>
      <c r="E119" s="117">
        <v>48434</v>
      </c>
      <c r="F119" s="118">
        <f t="shared" ref="F119:J131" si="13">IFERROR(E119/C119-1,"-")</f>
        <v>-4.9885242364203441E-2</v>
      </c>
      <c r="G119" s="117">
        <v>58730</v>
      </c>
      <c r="H119" s="118">
        <f t="shared" si="13"/>
        <v>0.21257794111574513</v>
      </c>
      <c r="I119" s="117">
        <v>52009</v>
      </c>
      <c r="J119" s="118">
        <f t="shared" si="13"/>
        <v>-0.11443895794312953</v>
      </c>
      <c r="K119" s="117">
        <v>47214</v>
      </c>
      <c r="L119" s="118">
        <f t="shared" ref="L119:L123" si="14">IFERROR(K119/I119-1,"-")</f>
        <v>-9.2195581533965232E-2</v>
      </c>
    </row>
    <row r="120" spans="1:13" x14ac:dyDescent="0.25">
      <c r="B120" s="116" t="s">
        <v>78</v>
      </c>
      <c r="C120" s="117">
        <v>59365</v>
      </c>
      <c r="D120" s="118">
        <v>68.677230046948353</v>
      </c>
      <c r="E120" s="117">
        <v>58781</v>
      </c>
      <c r="F120" s="118">
        <f t="shared" si="13"/>
        <v>-9.8374463067464335E-3</v>
      </c>
      <c r="G120" s="117">
        <v>57712</v>
      </c>
      <c r="H120" s="118">
        <f t="shared" si="13"/>
        <v>-1.818614858542722E-2</v>
      </c>
      <c r="I120" s="117">
        <v>54889</v>
      </c>
      <c r="J120" s="118">
        <f t="shared" si="13"/>
        <v>-4.8915303576379299E-2</v>
      </c>
      <c r="K120" s="117">
        <v>42984</v>
      </c>
      <c r="L120" s="118">
        <f t="shared" si="14"/>
        <v>-0.21689227349742202</v>
      </c>
    </row>
    <row r="121" spans="1:13" x14ac:dyDescent="0.25">
      <c r="B121" s="116" t="s">
        <v>80</v>
      </c>
      <c r="C121" s="117">
        <v>52398</v>
      </c>
      <c r="D121" s="118">
        <v>16.828513099693772</v>
      </c>
      <c r="E121" s="117">
        <v>52865</v>
      </c>
      <c r="F121" s="118">
        <f t="shared" si="13"/>
        <v>8.9125539142715926E-3</v>
      </c>
      <c r="G121" s="117">
        <v>58698</v>
      </c>
      <c r="H121" s="118">
        <f t="shared" si="13"/>
        <v>0.11033765251111327</v>
      </c>
      <c r="I121" s="117">
        <v>56497</v>
      </c>
      <c r="J121" s="118">
        <f t="shared" si="13"/>
        <v>-3.7497018637772994E-2</v>
      </c>
      <c r="K121" s="117">
        <v>53137</v>
      </c>
      <c r="L121" s="118">
        <f t="shared" si="14"/>
        <v>-5.9472184363771552E-2</v>
      </c>
    </row>
    <row r="122" spans="1:13" x14ac:dyDescent="0.25">
      <c r="B122" s="116" t="s">
        <v>82</v>
      </c>
      <c r="C122" s="117">
        <v>62277</v>
      </c>
      <c r="D122" s="118">
        <v>26.076956521739131</v>
      </c>
      <c r="E122" s="117">
        <v>61897</v>
      </c>
      <c r="F122" s="118">
        <f t="shared" si="13"/>
        <v>-6.1017711193538382E-3</v>
      </c>
      <c r="G122" s="117">
        <v>58370</v>
      </c>
      <c r="H122" s="118">
        <f t="shared" si="13"/>
        <v>-5.6981760020679562E-2</v>
      </c>
      <c r="I122" s="117">
        <v>62530</v>
      </c>
      <c r="J122" s="118">
        <f t="shared" si="13"/>
        <v>7.1269487750556859E-2</v>
      </c>
      <c r="K122" s="117">
        <v>50051</v>
      </c>
      <c r="L122" s="118">
        <f t="shared" si="14"/>
        <v>-0.19956820726051494</v>
      </c>
    </row>
    <row r="123" spans="1:13" x14ac:dyDescent="0.25">
      <c r="B123" s="116" t="s">
        <v>84</v>
      </c>
      <c r="C123" s="117">
        <v>55252</v>
      </c>
      <c r="D123" s="118">
        <v>24.915572232645403</v>
      </c>
      <c r="E123" s="117">
        <v>63430</v>
      </c>
      <c r="F123" s="118">
        <f t="shared" si="13"/>
        <v>0.14801274162021283</v>
      </c>
      <c r="G123" s="117">
        <v>57570</v>
      </c>
      <c r="H123" s="118">
        <f t="shared" si="13"/>
        <v>-9.2385306637237874E-2</v>
      </c>
      <c r="I123" s="117">
        <v>57301</v>
      </c>
      <c r="J123" s="118">
        <f t="shared" si="13"/>
        <v>-4.6725725204099788E-3</v>
      </c>
      <c r="K123" s="117">
        <v>55142</v>
      </c>
      <c r="L123" s="118">
        <f t="shared" si="14"/>
        <v>-3.7678225510898611E-2</v>
      </c>
    </row>
    <row r="124" spans="1:13" x14ac:dyDescent="0.25">
      <c r="B124" s="116" t="s">
        <v>86</v>
      </c>
      <c r="C124" s="117">
        <v>50592</v>
      </c>
      <c r="D124" s="118">
        <v>8.5709421112372297</v>
      </c>
      <c r="E124" s="117">
        <v>70294</v>
      </c>
      <c r="F124" s="118">
        <f t="shared" si="13"/>
        <v>0.38942915876027828</v>
      </c>
      <c r="G124" s="117">
        <v>70684</v>
      </c>
      <c r="H124" s="118">
        <f t="shared" si="13"/>
        <v>5.5481264403789421E-3</v>
      </c>
      <c r="I124" s="117">
        <v>58884</v>
      </c>
      <c r="J124" s="118">
        <f t="shared" si="13"/>
        <v>-0.16694018448305137</v>
      </c>
      <c r="K124" s="117"/>
      <c r="L124" s="118"/>
    </row>
    <row r="125" spans="1:13" x14ac:dyDescent="0.25">
      <c r="B125" s="116" t="s">
        <v>88</v>
      </c>
      <c r="C125" s="117">
        <v>46134</v>
      </c>
      <c r="D125" s="118">
        <v>3.4647246685376949</v>
      </c>
      <c r="E125" s="117">
        <v>55757</v>
      </c>
      <c r="F125" s="118">
        <f t="shared" si="13"/>
        <v>0.20858802618459271</v>
      </c>
      <c r="G125" s="117">
        <v>75808</v>
      </c>
      <c r="H125" s="118">
        <f t="shared" si="13"/>
        <v>0.35961403949279913</v>
      </c>
      <c r="I125" s="117">
        <v>68383</v>
      </c>
      <c r="J125" s="118">
        <f t="shared" si="13"/>
        <v>-9.794480793583793E-2</v>
      </c>
      <c r="K125" s="117"/>
      <c r="L125" s="118"/>
    </row>
    <row r="126" spans="1:13" x14ac:dyDescent="0.25">
      <c r="B126" s="116" t="s">
        <v>90</v>
      </c>
      <c r="C126" s="117">
        <v>65185</v>
      </c>
      <c r="D126" s="118">
        <v>1.2184596535411631</v>
      </c>
      <c r="E126" s="117">
        <v>75839</v>
      </c>
      <c r="F126" s="118">
        <f t="shared" si="13"/>
        <v>0.1634425097798573</v>
      </c>
      <c r="G126" s="117">
        <v>82502</v>
      </c>
      <c r="H126" s="118">
        <f t="shared" si="13"/>
        <v>8.7857171112488253E-2</v>
      </c>
      <c r="I126" s="117">
        <v>74484</v>
      </c>
      <c r="J126" s="118">
        <f t="shared" si="13"/>
        <v>-9.7185522775205424E-2</v>
      </c>
      <c r="K126" s="117"/>
      <c r="L126" s="118"/>
    </row>
    <row r="127" spans="1:13" x14ac:dyDescent="0.25">
      <c r="B127" s="116" t="s">
        <v>92</v>
      </c>
      <c r="C127" s="117">
        <v>57053</v>
      </c>
      <c r="D127" s="118">
        <v>0.82248842038013104</v>
      </c>
      <c r="E127" s="117">
        <v>72566</v>
      </c>
      <c r="F127" s="118">
        <f t="shared" si="13"/>
        <v>0.27190507072371295</v>
      </c>
      <c r="G127" s="117">
        <v>69731</v>
      </c>
      <c r="H127" s="118">
        <f t="shared" si="13"/>
        <v>-3.9067883030620365E-2</v>
      </c>
      <c r="I127" s="117">
        <v>55657</v>
      </c>
      <c r="J127" s="118">
        <f t="shared" si="13"/>
        <v>-0.20183275731023509</v>
      </c>
      <c r="K127" s="117"/>
      <c r="L127" s="118"/>
    </row>
    <row r="128" spans="1:13" x14ac:dyDescent="0.25">
      <c r="A128" s="122"/>
      <c r="B128" s="116" t="s">
        <v>94</v>
      </c>
      <c r="C128" s="117">
        <v>68927</v>
      </c>
      <c r="D128" s="118">
        <v>0.26981816841988904</v>
      </c>
      <c r="E128" s="117">
        <v>90194</v>
      </c>
      <c r="F128" s="118">
        <f t="shared" si="13"/>
        <v>0.30854382172443318</v>
      </c>
      <c r="G128" s="117">
        <v>68520</v>
      </c>
      <c r="H128" s="118">
        <f t="shared" si="13"/>
        <v>-0.24030423309754534</v>
      </c>
      <c r="I128" s="117">
        <v>63890</v>
      </c>
      <c r="J128" s="118">
        <f t="shared" si="13"/>
        <v>-6.7571511967308817E-2</v>
      </c>
      <c r="K128" s="117"/>
      <c r="L128" s="118"/>
    </row>
    <row r="129" spans="2:13" x14ac:dyDescent="0.25">
      <c r="B129" s="116" t="s">
        <v>96</v>
      </c>
      <c r="C129" s="117">
        <v>51768</v>
      </c>
      <c r="D129" s="118">
        <v>4.1442021405005303E-2</v>
      </c>
      <c r="E129" s="117">
        <v>62736</v>
      </c>
      <c r="F129" s="118">
        <f t="shared" si="13"/>
        <v>0.21186833565136753</v>
      </c>
      <c r="G129" s="117">
        <v>58789</v>
      </c>
      <c r="H129" s="118">
        <f t="shared" si="13"/>
        <v>-6.2914435093088472E-2</v>
      </c>
      <c r="I129" s="117">
        <v>45911</v>
      </c>
      <c r="J129" s="118">
        <f t="shared" si="13"/>
        <v>-0.21905458504141928</v>
      </c>
      <c r="K129" s="117"/>
      <c r="L129" s="118"/>
    </row>
    <row r="130" spans="2:13" x14ac:dyDescent="0.25">
      <c r="B130" s="116" t="s">
        <v>98</v>
      </c>
      <c r="C130" s="117">
        <v>53949</v>
      </c>
      <c r="D130" s="118">
        <v>0.10812365204888574</v>
      </c>
      <c r="E130" s="117">
        <v>62797</v>
      </c>
      <c r="F130" s="118">
        <f t="shared" si="13"/>
        <v>0.16400674711301422</v>
      </c>
      <c r="G130" s="117">
        <v>44607</v>
      </c>
      <c r="H130" s="118">
        <f t="shared" si="13"/>
        <v>-0.28966351895791198</v>
      </c>
      <c r="I130" s="117">
        <v>42625</v>
      </c>
      <c r="J130" s="118">
        <f t="shared" si="13"/>
        <v>-4.4432488174501739E-2</v>
      </c>
      <c r="K130" s="117"/>
      <c r="L130" s="118"/>
    </row>
    <row r="131" spans="2:13" ht="15.75" x14ac:dyDescent="0.25">
      <c r="B131" s="119" t="s">
        <v>32</v>
      </c>
      <c r="C131" s="120">
        <v>673877</v>
      </c>
      <c r="D131" s="121">
        <v>1.6788242823694035</v>
      </c>
      <c r="E131" s="120">
        <v>775590</v>
      </c>
      <c r="F131" s="121">
        <f t="shared" si="13"/>
        <v>0.15093704043913059</v>
      </c>
      <c r="G131" s="120">
        <v>761721</v>
      </c>
      <c r="H131" s="121">
        <f t="shared" si="13"/>
        <v>-1.7881870575948589E-2</v>
      </c>
      <c r="I131" s="120">
        <v>693060</v>
      </c>
      <c r="J131" s="121">
        <f t="shared" si="13"/>
        <v>-9.0139302973135882E-2</v>
      </c>
      <c r="K131" s="120">
        <v>248528</v>
      </c>
      <c r="L131" s="121">
        <v>-0.1225099390592671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7" t="s">
        <v>287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$C$7</f>
        <v>2022</v>
      </c>
      <c r="D139" s="302"/>
      <c r="E139" s="303">
        <f>$E$7</f>
        <v>2023</v>
      </c>
      <c r="F139" s="302"/>
      <c r="G139" s="303">
        <f>$G$7</f>
        <v>2024</v>
      </c>
      <c r="H139" s="302"/>
      <c r="I139" s="303">
        <f>$I$7</f>
        <v>2025</v>
      </c>
      <c r="J139" s="302"/>
      <c r="K139" s="303">
        <f>$K$7</f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257</v>
      </c>
      <c r="G140" s="115" t="s">
        <v>74</v>
      </c>
      <c r="H140" s="114" t="s">
        <v>257</v>
      </c>
      <c r="I140" s="115" t="s">
        <v>74</v>
      </c>
      <c r="J140" s="114" t="s">
        <v>257</v>
      </c>
      <c r="K140" s="115" t="s">
        <v>74</v>
      </c>
      <c r="L140" s="114" t="s">
        <v>282</v>
      </c>
    </row>
    <row r="141" spans="2:13" x14ac:dyDescent="0.25">
      <c r="B141" s="116" t="s">
        <v>76</v>
      </c>
      <c r="C141" s="117">
        <v>4976</v>
      </c>
      <c r="D141" s="118">
        <v>3.252991452991453</v>
      </c>
      <c r="E141" s="117">
        <v>4993</v>
      </c>
      <c r="F141" s="118">
        <f t="shared" ref="F141:J153" si="15">IFERROR(E141/C141-1,"-")</f>
        <v>3.416398713826263E-3</v>
      </c>
      <c r="G141" s="117">
        <v>5093</v>
      </c>
      <c r="H141" s="118">
        <f t="shared" si="15"/>
        <v>2.0028039254956997E-2</v>
      </c>
      <c r="I141" s="117">
        <v>7459</v>
      </c>
      <c r="J141" s="118">
        <f t="shared" si="15"/>
        <v>0.46455919890045161</v>
      </c>
      <c r="K141" s="117">
        <v>4710</v>
      </c>
      <c r="L141" s="118">
        <f t="shared" ref="L141:L145" si="16">IFERROR(K141/I141-1,"-")</f>
        <v>-0.36854806274299501</v>
      </c>
    </row>
    <row r="142" spans="2:13" x14ac:dyDescent="0.25">
      <c r="B142" s="116" t="s">
        <v>78</v>
      </c>
      <c r="C142" s="117">
        <v>3796</v>
      </c>
      <c r="D142" s="118">
        <v>2.2780656303972364</v>
      </c>
      <c r="E142" s="117">
        <v>5377</v>
      </c>
      <c r="F142" s="118">
        <f t="shared" si="15"/>
        <v>0.41649104320337194</v>
      </c>
      <c r="G142" s="117">
        <v>5005</v>
      </c>
      <c r="H142" s="118">
        <f t="shared" si="15"/>
        <v>-6.9183559605728084E-2</v>
      </c>
      <c r="I142" s="117">
        <v>5982</v>
      </c>
      <c r="J142" s="118">
        <f t="shared" si="15"/>
        <v>0.19520479520479528</v>
      </c>
      <c r="K142" s="117">
        <v>5391</v>
      </c>
      <c r="L142" s="118">
        <f t="shared" si="16"/>
        <v>-9.8796389167502552E-2</v>
      </c>
    </row>
    <row r="143" spans="2:13" x14ac:dyDescent="0.25">
      <c r="B143" s="116" t="s">
        <v>80</v>
      </c>
      <c r="C143" s="117">
        <v>7067</v>
      </c>
      <c r="D143" s="118">
        <v>0.72323823457693237</v>
      </c>
      <c r="E143" s="117">
        <v>6335</v>
      </c>
      <c r="F143" s="118">
        <f t="shared" si="15"/>
        <v>-0.10358001981038634</v>
      </c>
      <c r="G143" s="117">
        <v>7007</v>
      </c>
      <c r="H143" s="118">
        <f t="shared" si="15"/>
        <v>0.10607734806629843</v>
      </c>
      <c r="I143" s="117">
        <v>5715</v>
      </c>
      <c r="J143" s="118">
        <f t="shared" si="15"/>
        <v>-0.18438704152989871</v>
      </c>
      <c r="K143" s="117">
        <v>7167</v>
      </c>
      <c r="L143" s="118">
        <f t="shared" si="16"/>
        <v>0.25406824146981632</v>
      </c>
    </row>
    <row r="144" spans="2:13" x14ac:dyDescent="0.25">
      <c r="B144" s="116" t="s">
        <v>82</v>
      </c>
      <c r="C144" s="117">
        <v>3719</v>
      </c>
      <c r="D144" s="118">
        <v>-0.33339308119734723</v>
      </c>
      <c r="E144" s="117">
        <v>6723</v>
      </c>
      <c r="F144" s="118">
        <f t="shared" si="15"/>
        <v>0.80774401720892719</v>
      </c>
      <c r="G144" s="117">
        <v>4485</v>
      </c>
      <c r="H144" s="118">
        <f t="shared" si="15"/>
        <v>-0.33288710397144128</v>
      </c>
      <c r="I144" s="117">
        <v>6702</v>
      </c>
      <c r="J144" s="118">
        <f t="shared" si="15"/>
        <v>0.49431438127090299</v>
      </c>
      <c r="K144" s="117">
        <v>4444</v>
      </c>
      <c r="L144" s="118">
        <f t="shared" si="16"/>
        <v>-0.33691435392420177</v>
      </c>
    </row>
    <row r="145" spans="1:13" x14ac:dyDescent="0.25">
      <c r="B145" s="116" t="s">
        <v>84</v>
      </c>
      <c r="C145" s="117">
        <v>2829</v>
      </c>
      <c r="D145" s="118">
        <v>-0.51282934389529877</v>
      </c>
      <c r="E145" s="117">
        <v>6831</v>
      </c>
      <c r="F145" s="118">
        <f t="shared" si="15"/>
        <v>1.4146341463414633</v>
      </c>
      <c r="G145" s="117">
        <v>4423</v>
      </c>
      <c r="H145" s="118">
        <f t="shared" si="15"/>
        <v>-0.35251061338017864</v>
      </c>
      <c r="I145" s="117">
        <v>4711</v>
      </c>
      <c r="J145" s="118">
        <f t="shared" si="15"/>
        <v>6.5114175898711268E-2</v>
      </c>
      <c r="K145" s="117">
        <v>2582</v>
      </c>
      <c r="L145" s="118">
        <f t="shared" si="16"/>
        <v>-0.45192103587348753</v>
      </c>
    </row>
    <row r="146" spans="1:13" x14ac:dyDescent="0.25">
      <c r="B146" s="116" t="s">
        <v>86</v>
      </c>
      <c r="C146" s="117">
        <v>2320</v>
      </c>
      <c r="D146" s="118">
        <v>-0.76781425140112092</v>
      </c>
      <c r="E146" s="117">
        <v>4197</v>
      </c>
      <c r="F146" s="118">
        <f t="shared" si="15"/>
        <v>0.80905172413793114</v>
      </c>
      <c r="G146" s="117">
        <v>3422</v>
      </c>
      <c r="H146" s="118">
        <f t="shared" si="15"/>
        <v>-0.18465570645699314</v>
      </c>
      <c r="I146" s="117">
        <v>5395</v>
      </c>
      <c r="J146" s="118">
        <f t="shared" si="15"/>
        <v>0.5765634132086499</v>
      </c>
      <c r="K146" s="117"/>
      <c r="L146" s="118"/>
    </row>
    <row r="147" spans="1:13" x14ac:dyDescent="0.25">
      <c r="B147" s="116" t="s">
        <v>88</v>
      </c>
      <c r="C147" s="117">
        <v>3214</v>
      </c>
      <c r="D147" s="118">
        <v>-0.41943641618497107</v>
      </c>
      <c r="E147" s="117">
        <v>2579</v>
      </c>
      <c r="F147" s="118">
        <f t="shared" si="15"/>
        <v>-0.19757311761045426</v>
      </c>
      <c r="G147" s="117">
        <v>3664</v>
      </c>
      <c r="H147" s="118">
        <f t="shared" si="15"/>
        <v>0.42070569988367579</v>
      </c>
      <c r="I147" s="117">
        <v>3645</v>
      </c>
      <c r="J147" s="118">
        <f t="shared" si="15"/>
        <v>-5.1855895196506463E-3</v>
      </c>
      <c r="K147" s="117"/>
      <c r="L147" s="118"/>
    </row>
    <row r="148" spans="1:13" x14ac:dyDescent="0.25">
      <c r="B148" s="116" t="s">
        <v>90</v>
      </c>
      <c r="C148" s="117">
        <v>2991</v>
      </c>
      <c r="D148" s="118">
        <v>-0.11821933962264153</v>
      </c>
      <c r="E148" s="117">
        <v>2725</v>
      </c>
      <c r="F148" s="118">
        <f t="shared" si="15"/>
        <v>-8.8933467067870309E-2</v>
      </c>
      <c r="G148" s="117">
        <v>4368</v>
      </c>
      <c r="H148" s="118">
        <f t="shared" si="15"/>
        <v>0.60293577981651381</v>
      </c>
      <c r="I148" s="117">
        <v>3395</v>
      </c>
      <c r="J148" s="118">
        <f t="shared" si="15"/>
        <v>-0.22275641025641024</v>
      </c>
      <c r="K148" s="117"/>
      <c r="L148" s="118"/>
    </row>
    <row r="149" spans="1:13" x14ac:dyDescent="0.25">
      <c r="B149" s="116" t="s">
        <v>92</v>
      </c>
      <c r="C149" s="117">
        <v>1957</v>
      </c>
      <c r="D149" s="118">
        <v>-0.52866088631984587</v>
      </c>
      <c r="E149" s="117">
        <v>3736</v>
      </c>
      <c r="F149" s="118">
        <f t="shared" si="15"/>
        <v>0.90904445579969351</v>
      </c>
      <c r="G149" s="117">
        <v>3728</v>
      </c>
      <c r="H149" s="118">
        <f t="shared" si="15"/>
        <v>-2.1413276231263545E-3</v>
      </c>
      <c r="I149" s="117">
        <v>3957</v>
      </c>
      <c r="J149" s="118">
        <f t="shared" si="15"/>
        <v>6.1427038626609365E-2</v>
      </c>
      <c r="K149" s="117"/>
      <c r="L149" s="118"/>
    </row>
    <row r="150" spans="1:13" x14ac:dyDescent="0.25">
      <c r="A150" s="122"/>
      <c r="B150" s="116" t="s">
        <v>94</v>
      </c>
      <c r="C150" s="117">
        <v>3075</v>
      </c>
      <c r="D150" s="118">
        <v>-0.34851694915254239</v>
      </c>
      <c r="E150" s="117">
        <v>4324</v>
      </c>
      <c r="F150" s="118">
        <f t="shared" si="15"/>
        <v>0.40617886178861795</v>
      </c>
      <c r="G150" s="117">
        <v>5830</v>
      </c>
      <c r="H150" s="118">
        <f t="shared" si="15"/>
        <v>0.34828862164662344</v>
      </c>
      <c r="I150" s="117">
        <v>5338</v>
      </c>
      <c r="J150" s="118">
        <f t="shared" si="15"/>
        <v>-8.4391080617495673E-2</v>
      </c>
      <c r="K150" s="117"/>
      <c r="L150" s="118"/>
    </row>
    <row r="151" spans="1:13" x14ac:dyDescent="0.25">
      <c r="B151" s="116" t="s">
        <v>96</v>
      </c>
      <c r="C151" s="117">
        <v>5078</v>
      </c>
      <c r="D151" s="118">
        <v>-0.19791502132364558</v>
      </c>
      <c r="E151" s="117">
        <v>5984</v>
      </c>
      <c r="F151" s="118">
        <f t="shared" si="15"/>
        <v>0.17841669948798744</v>
      </c>
      <c r="G151" s="117">
        <v>7349</v>
      </c>
      <c r="H151" s="118">
        <f t="shared" si="15"/>
        <v>0.2281082887700534</v>
      </c>
      <c r="I151" s="117">
        <v>6364</v>
      </c>
      <c r="J151" s="118">
        <f t="shared" si="15"/>
        <v>-0.13403184106681176</v>
      </c>
      <c r="K151" s="117"/>
      <c r="L151" s="118"/>
    </row>
    <row r="152" spans="1:13" x14ac:dyDescent="0.25">
      <c r="B152" s="116" t="s">
        <v>98</v>
      </c>
      <c r="C152" s="117">
        <v>4905</v>
      </c>
      <c r="D152" s="118">
        <v>-4.5905465862672634E-2</v>
      </c>
      <c r="E152" s="117">
        <v>6500</v>
      </c>
      <c r="F152" s="118">
        <f t="shared" si="15"/>
        <v>0.32517838939857291</v>
      </c>
      <c r="G152" s="117">
        <v>6382</v>
      </c>
      <c r="H152" s="118">
        <f t="shared" si="15"/>
        <v>-1.8153846153846187E-2</v>
      </c>
      <c r="I152" s="117">
        <v>5797</v>
      </c>
      <c r="J152" s="118">
        <f t="shared" si="15"/>
        <v>-9.1664055155123769E-2</v>
      </c>
      <c r="K152" s="117"/>
      <c r="L152" s="118"/>
    </row>
    <row r="153" spans="1:13" ht="15.75" x14ac:dyDescent="0.25">
      <c r="B153" s="119" t="s">
        <v>32</v>
      </c>
      <c r="C153" s="120">
        <v>45927</v>
      </c>
      <c r="D153" s="121">
        <v>-0.19537833528968618</v>
      </c>
      <c r="E153" s="120">
        <v>60304</v>
      </c>
      <c r="F153" s="121">
        <f t="shared" si="15"/>
        <v>0.31304025954231718</v>
      </c>
      <c r="G153" s="120">
        <v>60756</v>
      </c>
      <c r="H153" s="121">
        <f t="shared" si="15"/>
        <v>7.4953568585831576E-3</v>
      </c>
      <c r="I153" s="120">
        <v>64460</v>
      </c>
      <c r="J153" s="121">
        <f t="shared" si="15"/>
        <v>6.096517216406605E-2</v>
      </c>
      <c r="K153" s="120">
        <v>24294</v>
      </c>
      <c r="L153" s="121">
        <v>-0.20527331610455035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7" t="s">
        <v>288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$C$7</f>
        <v>2022</v>
      </c>
      <c r="D161" s="302"/>
      <c r="E161" s="303">
        <f>$E$7</f>
        <v>2023</v>
      </c>
      <c r="F161" s="302"/>
      <c r="G161" s="303">
        <f>$G$7</f>
        <v>2024</v>
      </c>
      <c r="H161" s="302"/>
      <c r="I161" s="303">
        <f>$I$7</f>
        <v>2025</v>
      </c>
      <c r="J161" s="302"/>
      <c r="K161" s="303">
        <f>$K$7</f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257</v>
      </c>
      <c r="G162" s="115" t="s">
        <v>74</v>
      </c>
      <c r="H162" s="114" t="s">
        <v>257</v>
      </c>
      <c r="I162" s="115" t="s">
        <v>74</v>
      </c>
      <c r="J162" s="114" t="s">
        <v>257</v>
      </c>
      <c r="K162" s="115" t="s">
        <v>74</v>
      </c>
      <c r="L162" s="114" t="s">
        <v>282</v>
      </c>
    </row>
    <row r="163" spans="2:12" x14ac:dyDescent="0.25">
      <c r="B163" s="116" t="s">
        <v>76</v>
      </c>
      <c r="C163" s="117">
        <v>3457</v>
      </c>
      <c r="D163" s="118">
        <v>5.4737827715355802</v>
      </c>
      <c r="E163" s="117">
        <v>4073</v>
      </c>
      <c r="F163" s="118">
        <f t="shared" ref="F163:J175" si="17">IFERROR(E163/C163-1,"-")</f>
        <v>0.17818918137113093</v>
      </c>
      <c r="G163" s="117">
        <v>4322</v>
      </c>
      <c r="H163" s="118">
        <f t="shared" si="17"/>
        <v>6.1134299042474805E-2</v>
      </c>
      <c r="I163" s="117">
        <v>6767</v>
      </c>
      <c r="J163" s="118">
        <f t="shared" si="17"/>
        <v>0.56571031929662197</v>
      </c>
      <c r="K163" s="117">
        <v>7213</v>
      </c>
      <c r="L163" s="118">
        <f t="shared" ref="L163:L167" si="18">IFERROR(K163/I163-1,"-")</f>
        <v>6.5908083345648016E-2</v>
      </c>
    </row>
    <row r="164" spans="2:12" x14ac:dyDescent="0.25">
      <c r="B164" s="116" t="s">
        <v>78</v>
      </c>
      <c r="C164" s="117">
        <v>5286</v>
      </c>
      <c r="D164" s="118">
        <v>1.9547233091112353</v>
      </c>
      <c r="E164" s="117">
        <v>9048</v>
      </c>
      <c r="F164" s="118">
        <f t="shared" si="17"/>
        <v>0.71169125993189564</v>
      </c>
      <c r="G164" s="117">
        <v>6182</v>
      </c>
      <c r="H164" s="118">
        <f t="shared" si="17"/>
        <v>-0.31675508399646335</v>
      </c>
      <c r="I164" s="117">
        <v>8224</v>
      </c>
      <c r="J164" s="118">
        <f t="shared" si="17"/>
        <v>0.3303138142995794</v>
      </c>
      <c r="K164" s="117">
        <v>8061</v>
      </c>
      <c r="L164" s="118">
        <f t="shared" si="18"/>
        <v>-1.9820038910505877E-2</v>
      </c>
    </row>
    <row r="165" spans="2:12" x14ac:dyDescent="0.25">
      <c r="B165" s="116" t="s">
        <v>80</v>
      </c>
      <c r="C165" s="117">
        <v>6981</v>
      </c>
      <c r="D165" s="118">
        <v>0.43612425426866896</v>
      </c>
      <c r="E165" s="117">
        <v>9135</v>
      </c>
      <c r="F165" s="118">
        <f t="shared" si="17"/>
        <v>0.30855178341211853</v>
      </c>
      <c r="G165" s="117">
        <v>4939</v>
      </c>
      <c r="H165" s="118">
        <f t="shared" si="17"/>
        <v>-0.45933223864258343</v>
      </c>
      <c r="I165" s="117">
        <v>7064</v>
      </c>
      <c r="J165" s="118">
        <f t="shared" si="17"/>
        <v>0.43024903826685557</v>
      </c>
      <c r="K165" s="117">
        <v>7414</v>
      </c>
      <c r="L165" s="118">
        <f t="shared" si="18"/>
        <v>4.9546998867497249E-2</v>
      </c>
    </row>
    <row r="166" spans="2:12" x14ac:dyDescent="0.25">
      <c r="B166" s="116" t="s">
        <v>82</v>
      </c>
      <c r="C166" s="117">
        <v>7206</v>
      </c>
      <c r="D166" s="118">
        <v>0.26665494814554402</v>
      </c>
      <c r="E166" s="117">
        <v>9264</v>
      </c>
      <c r="F166" s="118">
        <f t="shared" si="17"/>
        <v>0.28559533721898411</v>
      </c>
      <c r="G166" s="117">
        <v>7525</v>
      </c>
      <c r="H166" s="118">
        <f t="shared" si="17"/>
        <v>-0.18771588946459417</v>
      </c>
      <c r="I166" s="117">
        <v>11050</v>
      </c>
      <c r="J166" s="118">
        <f t="shared" si="17"/>
        <v>0.46843853820598014</v>
      </c>
      <c r="K166" s="117">
        <v>8815</v>
      </c>
      <c r="L166" s="118">
        <f t="shared" si="18"/>
        <v>-0.20226244343891397</v>
      </c>
    </row>
    <row r="167" spans="2:12" x14ac:dyDescent="0.25">
      <c r="B167" s="116" t="s">
        <v>84</v>
      </c>
      <c r="C167" s="117">
        <v>5583</v>
      </c>
      <c r="D167" s="118">
        <v>-0.12888126072710249</v>
      </c>
      <c r="E167" s="117">
        <v>6665</v>
      </c>
      <c r="F167" s="118">
        <f t="shared" si="17"/>
        <v>0.19380261508149732</v>
      </c>
      <c r="G167" s="117">
        <v>6516</v>
      </c>
      <c r="H167" s="118">
        <f t="shared" si="17"/>
        <v>-2.2355588897224332E-2</v>
      </c>
      <c r="I167" s="117">
        <v>12848</v>
      </c>
      <c r="J167" s="118">
        <f t="shared" si="17"/>
        <v>0.97176181706568454</v>
      </c>
      <c r="K167" s="117">
        <v>5288</v>
      </c>
      <c r="L167" s="118">
        <f t="shared" si="18"/>
        <v>-0.58841843088418433</v>
      </c>
    </row>
    <row r="168" spans="2:12" x14ac:dyDescent="0.25">
      <c r="B168" s="116" t="s">
        <v>86</v>
      </c>
      <c r="C168" s="117">
        <v>3065</v>
      </c>
      <c r="D168" s="118">
        <v>-0.58798225567952689</v>
      </c>
      <c r="E168" s="117">
        <v>6352</v>
      </c>
      <c r="F168" s="118">
        <f t="shared" si="17"/>
        <v>1.0724306688417617</v>
      </c>
      <c r="G168" s="117">
        <v>6666</v>
      </c>
      <c r="H168" s="118">
        <f t="shared" si="17"/>
        <v>4.9433249370277155E-2</v>
      </c>
      <c r="I168" s="117">
        <v>9715</v>
      </c>
      <c r="J168" s="118">
        <f t="shared" si="17"/>
        <v>0.4573957395739574</v>
      </c>
      <c r="K168" s="117"/>
      <c r="L168" s="118"/>
    </row>
    <row r="169" spans="2:12" x14ac:dyDescent="0.25">
      <c r="B169" s="116" t="s">
        <v>88</v>
      </c>
      <c r="C169" s="117">
        <v>3821</v>
      </c>
      <c r="D169" s="118">
        <v>-0.55126247798003525</v>
      </c>
      <c r="E169" s="117">
        <v>5284</v>
      </c>
      <c r="F169" s="118">
        <f t="shared" si="17"/>
        <v>0.38288406176393619</v>
      </c>
      <c r="G169" s="117">
        <v>6802</v>
      </c>
      <c r="H169" s="118">
        <f t="shared" si="17"/>
        <v>0.28728236184708544</v>
      </c>
      <c r="I169" s="117">
        <v>7633</v>
      </c>
      <c r="J169" s="118">
        <f t="shared" si="17"/>
        <v>0.12216995001470154</v>
      </c>
      <c r="K169" s="117"/>
      <c r="L169" s="118"/>
    </row>
    <row r="170" spans="2:12" x14ac:dyDescent="0.25">
      <c r="B170" s="116" t="s">
        <v>90</v>
      </c>
      <c r="C170" s="117">
        <v>7591</v>
      </c>
      <c r="D170" s="118">
        <v>-0.27497612225405921</v>
      </c>
      <c r="E170" s="117">
        <v>8768</v>
      </c>
      <c r="F170" s="118">
        <f t="shared" si="17"/>
        <v>0.15505203530496647</v>
      </c>
      <c r="G170" s="117">
        <v>9306</v>
      </c>
      <c r="H170" s="118">
        <f t="shared" si="17"/>
        <v>6.1359489051094895E-2</v>
      </c>
      <c r="I170" s="117">
        <v>9120</v>
      </c>
      <c r="J170" s="118">
        <f t="shared" si="17"/>
        <v>-1.9987105093488111E-2</v>
      </c>
      <c r="K170" s="117"/>
      <c r="L170" s="118"/>
    </row>
    <row r="171" spans="2:12" x14ac:dyDescent="0.25">
      <c r="B171" s="116" t="s">
        <v>92</v>
      </c>
      <c r="C171" s="117">
        <v>6027</v>
      </c>
      <c r="D171" s="118">
        <v>-0.19274042325207608</v>
      </c>
      <c r="E171" s="117">
        <v>5100</v>
      </c>
      <c r="F171" s="118">
        <f t="shared" si="17"/>
        <v>-0.15380786460925833</v>
      </c>
      <c r="G171" s="117">
        <v>7942</v>
      </c>
      <c r="H171" s="118">
        <f t="shared" si="17"/>
        <v>0.55725490196078442</v>
      </c>
      <c r="I171" s="117">
        <v>5805</v>
      </c>
      <c r="J171" s="118">
        <f t="shared" si="17"/>
        <v>-0.26907579954671368</v>
      </c>
      <c r="K171" s="117"/>
      <c r="L171" s="118"/>
    </row>
    <row r="172" spans="2:12" x14ac:dyDescent="0.25">
      <c r="B172" s="116" t="s">
        <v>94</v>
      </c>
      <c r="C172" s="117">
        <v>6802</v>
      </c>
      <c r="D172" s="118">
        <v>0.21464285714285714</v>
      </c>
      <c r="E172" s="117">
        <v>4406</v>
      </c>
      <c r="F172" s="118">
        <f t="shared" si="17"/>
        <v>-0.3522493384298736</v>
      </c>
      <c r="G172" s="117">
        <v>10904</v>
      </c>
      <c r="H172" s="118">
        <f t="shared" si="17"/>
        <v>1.4748070812528371</v>
      </c>
      <c r="I172" s="117">
        <v>8865</v>
      </c>
      <c r="J172" s="118">
        <f t="shared" si="17"/>
        <v>-0.18699559794570797</v>
      </c>
      <c r="K172" s="117"/>
      <c r="L172" s="118"/>
    </row>
    <row r="173" spans="2:12" x14ac:dyDescent="0.25">
      <c r="B173" s="116" t="s">
        <v>96</v>
      </c>
      <c r="C173" s="117">
        <v>4995</v>
      </c>
      <c r="D173" s="118">
        <v>0.15705350938151486</v>
      </c>
      <c r="E173" s="117">
        <v>4070</v>
      </c>
      <c r="F173" s="118">
        <f t="shared" si="17"/>
        <v>-0.18518518518518523</v>
      </c>
      <c r="G173" s="117">
        <v>7615</v>
      </c>
      <c r="H173" s="118">
        <f t="shared" si="17"/>
        <v>0.87100737100737091</v>
      </c>
      <c r="I173" s="117">
        <v>6675</v>
      </c>
      <c r="J173" s="118">
        <f t="shared" si="17"/>
        <v>-0.12344057780695994</v>
      </c>
      <c r="K173" s="117"/>
      <c r="L173" s="118"/>
    </row>
    <row r="174" spans="2:12" x14ac:dyDescent="0.25">
      <c r="B174" s="116" t="s">
        <v>98</v>
      </c>
      <c r="C174" s="117">
        <v>4838</v>
      </c>
      <c r="D174" s="118">
        <v>0.1739868963843727</v>
      </c>
      <c r="E174" s="117">
        <v>4128</v>
      </c>
      <c r="F174" s="118">
        <f t="shared" si="17"/>
        <v>-0.14675485737908223</v>
      </c>
      <c r="G174" s="117">
        <v>6510</v>
      </c>
      <c r="H174" s="118">
        <f t="shared" si="17"/>
        <v>0.57703488372093026</v>
      </c>
      <c r="I174" s="117">
        <v>8720</v>
      </c>
      <c r="J174" s="118">
        <f t="shared" si="17"/>
        <v>0.33947772657450082</v>
      </c>
      <c r="K174" s="117"/>
      <c r="L174" s="118"/>
    </row>
    <row r="175" spans="2:12" ht="15.75" x14ac:dyDescent="0.25">
      <c r="B175" s="119" t="s">
        <v>32</v>
      </c>
      <c r="C175" s="120">
        <v>65652</v>
      </c>
      <c r="D175" s="121">
        <v>-2.318107424490401E-2</v>
      </c>
      <c r="E175" s="120">
        <v>76293</v>
      </c>
      <c r="F175" s="121">
        <f t="shared" si="17"/>
        <v>0.16208188630963272</v>
      </c>
      <c r="G175" s="120">
        <v>85229</v>
      </c>
      <c r="H175" s="121">
        <f t="shared" si="17"/>
        <v>0.1171273904552188</v>
      </c>
      <c r="I175" s="120">
        <v>102486</v>
      </c>
      <c r="J175" s="121">
        <f t="shared" si="17"/>
        <v>0.20247802977859641</v>
      </c>
      <c r="K175" s="120">
        <v>36791</v>
      </c>
      <c r="L175" s="121">
        <v>-0.19937762496463773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7" t="s">
        <v>289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$C$7</f>
        <v>2022</v>
      </c>
      <c r="D183" s="302"/>
      <c r="E183" s="303">
        <f>$E$7</f>
        <v>2023</v>
      </c>
      <c r="F183" s="302"/>
      <c r="G183" s="303">
        <f>$G$7</f>
        <v>2024</v>
      </c>
      <c r="H183" s="302"/>
      <c r="I183" s="303">
        <f>$I$7</f>
        <v>2025</v>
      </c>
      <c r="J183" s="302"/>
      <c r="K183" s="303">
        <f>$K$7</f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257</v>
      </c>
      <c r="G184" s="115" t="s">
        <v>74</v>
      </c>
      <c r="H184" s="114" t="s">
        <v>257</v>
      </c>
      <c r="I184" s="115" t="s">
        <v>74</v>
      </c>
      <c r="J184" s="114" t="s">
        <v>257</v>
      </c>
      <c r="K184" s="115" t="s">
        <v>74</v>
      </c>
      <c r="L184" s="114" t="s">
        <v>282</v>
      </c>
    </row>
    <row r="185" spans="1:13" x14ac:dyDescent="0.25">
      <c r="A185" s="122"/>
      <c r="B185" s="116" t="s">
        <v>76</v>
      </c>
      <c r="C185" s="117">
        <v>3777</v>
      </c>
      <c r="D185" s="118">
        <v>156.375</v>
      </c>
      <c r="E185" s="117">
        <v>3304</v>
      </c>
      <c r="F185" s="118">
        <f t="shared" ref="F185:J197" si="19">IFERROR(E185/C185-1,"-")</f>
        <v>-0.12523166534286467</v>
      </c>
      <c r="G185" s="117">
        <v>3117</v>
      </c>
      <c r="H185" s="118">
        <f t="shared" si="19"/>
        <v>-5.6598062953995165E-2</v>
      </c>
      <c r="I185" s="117">
        <v>2934</v>
      </c>
      <c r="J185" s="118">
        <f t="shared" si="19"/>
        <v>-5.8710298363811364E-2</v>
      </c>
      <c r="K185" s="117">
        <v>2483</v>
      </c>
      <c r="L185" s="118">
        <f t="shared" ref="L185:L189" si="20">IFERROR(K185/I185-1,"-")</f>
        <v>-0.15371506475800956</v>
      </c>
    </row>
    <row r="186" spans="1:13" x14ac:dyDescent="0.25">
      <c r="B186" s="116" t="s">
        <v>78</v>
      </c>
      <c r="C186" s="117">
        <v>2670</v>
      </c>
      <c r="D186" s="118">
        <v>26.52577319587629</v>
      </c>
      <c r="E186" s="117">
        <v>4270</v>
      </c>
      <c r="F186" s="118">
        <f t="shared" si="19"/>
        <v>0.59925093632958792</v>
      </c>
      <c r="G186" s="117">
        <v>3826</v>
      </c>
      <c r="H186" s="118">
        <f t="shared" si="19"/>
        <v>-0.1039812646370023</v>
      </c>
      <c r="I186" s="117">
        <v>2981</v>
      </c>
      <c r="J186" s="118">
        <f t="shared" si="19"/>
        <v>-0.22085729221118666</v>
      </c>
      <c r="K186" s="117">
        <v>2543</v>
      </c>
      <c r="L186" s="118">
        <f t="shared" si="20"/>
        <v>-0.14693056021469308</v>
      </c>
    </row>
    <row r="187" spans="1:13" x14ac:dyDescent="0.25">
      <c r="B187" s="116" t="s">
        <v>80</v>
      </c>
      <c r="C187" s="117">
        <v>4541</v>
      </c>
      <c r="D187" s="118">
        <v>4.32981220657277</v>
      </c>
      <c r="E187" s="117">
        <v>3083</v>
      </c>
      <c r="F187" s="118">
        <f t="shared" si="19"/>
        <v>-0.32107465316009687</v>
      </c>
      <c r="G187" s="117">
        <v>2968</v>
      </c>
      <c r="H187" s="118">
        <f t="shared" si="19"/>
        <v>-3.7301329873499878E-2</v>
      </c>
      <c r="I187" s="117">
        <v>4117</v>
      </c>
      <c r="J187" s="118">
        <f t="shared" si="19"/>
        <v>0.3871293800539084</v>
      </c>
      <c r="K187" s="117">
        <v>1602</v>
      </c>
      <c r="L187" s="118">
        <f t="shared" si="20"/>
        <v>-0.61088170998299729</v>
      </c>
    </row>
    <row r="188" spans="1:13" x14ac:dyDescent="0.25">
      <c r="B188" s="116" t="s">
        <v>82</v>
      </c>
      <c r="C188" s="117">
        <v>5354</v>
      </c>
      <c r="D188" s="118">
        <v>3.8540344514959202</v>
      </c>
      <c r="E188" s="117">
        <v>2209</v>
      </c>
      <c r="F188" s="118">
        <f t="shared" si="19"/>
        <v>-0.58741128128502051</v>
      </c>
      <c r="G188" s="117">
        <v>2779</v>
      </c>
      <c r="H188" s="118">
        <f t="shared" si="19"/>
        <v>0.25803531009506564</v>
      </c>
      <c r="I188" s="117">
        <v>2919</v>
      </c>
      <c r="J188" s="118">
        <f t="shared" si="19"/>
        <v>5.0377833753148638E-2</v>
      </c>
      <c r="K188" s="117">
        <v>1708</v>
      </c>
      <c r="L188" s="118">
        <f t="shared" si="20"/>
        <v>-0.4148681055155875</v>
      </c>
    </row>
    <row r="189" spans="1:13" x14ac:dyDescent="0.25">
      <c r="B189" s="116" t="s">
        <v>84</v>
      </c>
      <c r="C189" s="117">
        <v>3171</v>
      </c>
      <c r="D189" s="118">
        <v>9.8372012469691628E-2</v>
      </c>
      <c r="E189" s="117">
        <v>2062</v>
      </c>
      <c r="F189" s="118">
        <f t="shared" si="19"/>
        <v>-0.3497319457584358</v>
      </c>
      <c r="G189" s="117">
        <v>1796</v>
      </c>
      <c r="H189" s="118">
        <f t="shared" si="19"/>
        <v>-0.12900096993210475</v>
      </c>
      <c r="I189" s="117">
        <v>2585</v>
      </c>
      <c r="J189" s="118">
        <f t="shared" si="19"/>
        <v>0.43930957683741645</v>
      </c>
      <c r="K189" s="117">
        <v>1245</v>
      </c>
      <c r="L189" s="118">
        <f t="shared" si="20"/>
        <v>-0.51837524177949712</v>
      </c>
    </row>
    <row r="190" spans="1:13" x14ac:dyDescent="0.25">
      <c r="B190" s="116" t="s">
        <v>125</v>
      </c>
      <c r="C190" s="117">
        <v>2792</v>
      </c>
      <c r="D190" s="118">
        <v>-0.44293695131683963</v>
      </c>
      <c r="E190" s="117">
        <v>1595</v>
      </c>
      <c r="F190" s="118">
        <f t="shared" si="19"/>
        <v>-0.42872492836676213</v>
      </c>
      <c r="G190" s="117">
        <v>1704</v>
      </c>
      <c r="H190" s="118">
        <f t="shared" si="19"/>
        <v>6.8338557993730342E-2</v>
      </c>
      <c r="I190" s="117">
        <v>1764</v>
      </c>
      <c r="J190" s="118">
        <f t="shared" si="19"/>
        <v>3.5211267605633756E-2</v>
      </c>
      <c r="K190" s="117"/>
      <c r="L190" s="118"/>
    </row>
    <row r="191" spans="1:13" x14ac:dyDescent="0.25">
      <c r="B191" s="116" t="s">
        <v>88</v>
      </c>
      <c r="C191" s="117">
        <v>5024</v>
      </c>
      <c r="D191" s="118">
        <v>-0.19590268886043538</v>
      </c>
      <c r="E191" s="117">
        <v>11773</v>
      </c>
      <c r="F191" s="118">
        <f t="shared" si="19"/>
        <v>1.3433519108280256</v>
      </c>
      <c r="G191" s="117">
        <v>2649</v>
      </c>
      <c r="H191" s="118">
        <f t="shared" si="19"/>
        <v>-0.77499362949120876</v>
      </c>
      <c r="I191" s="117">
        <v>4169</v>
      </c>
      <c r="J191" s="118">
        <f t="shared" si="19"/>
        <v>0.57380143450358623</v>
      </c>
      <c r="K191" s="117"/>
      <c r="L191" s="118"/>
    </row>
    <row r="192" spans="1:13" x14ac:dyDescent="0.25">
      <c r="B192" s="116" t="s">
        <v>90</v>
      </c>
      <c r="C192" s="117">
        <v>3955</v>
      </c>
      <c r="D192" s="118">
        <v>-7.2249589490968824E-2</v>
      </c>
      <c r="E192" s="117">
        <v>1969</v>
      </c>
      <c r="F192" s="118">
        <f t="shared" si="19"/>
        <v>-0.50214917825537286</v>
      </c>
      <c r="G192" s="117">
        <v>2079</v>
      </c>
      <c r="H192" s="118">
        <f t="shared" si="19"/>
        <v>5.5865921787709549E-2</v>
      </c>
      <c r="I192" s="117">
        <v>3007</v>
      </c>
      <c r="J192" s="118">
        <f t="shared" si="19"/>
        <v>0.4463684463684463</v>
      </c>
      <c r="K192" s="117"/>
      <c r="L192" s="118"/>
    </row>
    <row r="193" spans="2:13" x14ac:dyDescent="0.25">
      <c r="B193" s="116" t="s">
        <v>92</v>
      </c>
      <c r="C193" s="117">
        <v>2964</v>
      </c>
      <c r="D193" s="118">
        <v>-0.36815178000426352</v>
      </c>
      <c r="E193" s="117">
        <v>2896</v>
      </c>
      <c r="F193" s="118">
        <f t="shared" si="19"/>
        <v>-2.2941970310391357E-2</v>
      </c>
      <c r="G193" s="117">
        <v>2306</v>
      </c>
      <c r="H193" s="118">
        <f t="shared" si="19"/>
        <v>-0.20372928176795579</v>
      </c>
      <c r="I193" s="117">
        <v>1652</v>
      </c>
      <c r="J193" s="118">
        <f t="shared" si="19"/>
        <v>-0.28360797918473546</v>
      </c>
      <c r="K193" s="117"/>
      <c r="L193" s="118"/>
    </row>
    <row r="194" spans="2:13" x14ac:dyDescent="0.25">
      <c r="B194" s="116" t="s">
        <v>94</v>
      </c>
      <c r="C194" s="117">
        <v>2701</v>
      </c>
      <c r="D194" s="118">
        <v>-0.26040525739320919</v>
      </c>
      <c r="E194" s="117">
        <v>2228</v>
      </c>
      <c r="F194" s="118">
        <f t="shared" si="19"/>
        <v>-0.17512032580525727</v>
      </c>
      <c r="G194" s="117">
        <v>3906</v>
      </c>
      <c r="H194" s="118">
        <f t="shared" si="19"/>
        <v>0.7531418312387792</v>
      </c>
      <c r="I194" s="117">
        <v>2726</v>
      </c>
      <c r="J194" s="118">
        <f t="shared" si="19"/>
        <v>-0.30209933435739889</v>
      </c>
      <c r="K194" s="117"/>
      <c r="L194" s="118"/>
    </row>
    <row r="195" spans="2:13" x14ac:dyDescent="0.25">
      <c r="B195" s="116" t="s">
        <v>96</v>
      </c>
      <c r="C195" s="117">
        <v>2267</v>
      </c>
      <c r="D195" s="118">
        <v>-0.50491373662371697</v>
      </c>
      <c r="E195" s="117">
        <v>3491</v>
      </c>
      <c r="F195" s="118">
        <f t="shared" si="19"/>
        <v>0.53992059991177777</v>
      </c>
      <c r="G195" s="117">
        <v>3622</v>
      </c>
      <c r="H195" s="118">
        <f t="shared" si="19"/>
        <v>3.7525064451446655E-2</v>
      </c>
      <c r="I195" s="117">
        <v>2523</v>
      </c>
      <c r="J195" s="118">
        <f t="shared" si="19"/>
        <v>-0.30342352291551633</v>
      </c>
      <c r="K195" s="117"/>
      <c r="L195" s="118"/>
    </row>
    <row r="196" spans="2:13" x14ac:dyDescent="0.25">
      <c r="B196" s="116" t="s">
        <v>98</v>
      </c>
      <c r="C196" s="117">
        <v>2033</v>
      </c>
      <c r="D196" s="118">
        <v>-0.41731155058756086</v>
      </c>
      <c r="E196" s="117">
        <v>3386</v>
      </c>
      <c r="F196" s="118">
        <f t="shared" si="19"/>
        <v>0.66551893753074265</v>
      </c>
      <c r="G196" s="117">
        <v>2445</v>
      </c>
      <c r="H196" s="118">
        <f t="shared" si="19"/>
        <v>-0.27790903721204963</v>
      </c>
      <c r="I196" s="117">
        <v>2427</v>
      </c>
      <c r="J196" s="118">
        <f t="shared" si="19"/>
        <v>-7.3619631901840066E-3</v>
      </c>
      <c r="K196" s="117"/>
      <c r="L196" s="118"/>
    </row>
    <row r="197" spans="2:13" ht="15.75" x14ac:dyDescent="0.25">
      <c r="B197" s="119" t="s">
        <v>32</v>
      </c>
      <c r="C197" s="120">
        <v>41249</v>
      </c>
      <c r="D197" s="121">
        <v>0.11794996883215436</v>
      </c>
      <c r="E197" s="120">
        <v>42266</v>
      </c>
      <c r="F197" s="121">
        <f t="shared" si="19"/>
        <v>2.4655143154985515E-2</v>
      </c>
      <c r="G197" s="120">
        <v>33197</v>
      </c>
      <c r="H197" s="121">
        <f t="shared" si="19"/>
        <v>-0.21456963043581134</v>
      </c>
      <c r="I197" s="120">
        <v>33804</v>
      </c>
      <c r="J197" s="121">
        <f t="shared" si="19"/>
        <v>1.8284784769708073E-2</v>
      </c>
      <c r="K197" s="120">
        <v>9581</v>
      </c>
      <c r="L197" s="121">
        <v>-0.38330329557157572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7" t="s">
        <v>290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$C$7</f>
        <v>2022</v>
      </c>
      <c r="D205" s="302"/>
      <c r="E205" s="303">
        <f>$E$7</f>
        <v>2023</v>
      </c>
      <c r="F205" s="302"/>
      <c r="G205" s="303">
        <f>$G$7</f>
        <v>2024</v>
      </c>
      <c r="H205" s="302"/>
      <c r="I205" s="303">
        <f>$I$7</f>
        <v>2025</v>
      </c>
      <c r="J205" s="302"/>
      <c r="K205" s="303">
        <f>$K$7</f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257</v>
      </c>
      <c r="G206" s="115" t="s">
        <v>74</v>
      </c>
      <c r="H206" s="114" t="s">
        <v>257</v>
      </c>
      <c r="I206" s="115" t="s">
        <v>74</v>
      </c>
      <c r="J206" s="114" t="s">
        <v>257</v>
      </c>
      <c r="K206" s="115" t="s">
        <v>74</v>
      </c>
      <c r="L206" s="114" t="s">
        <v>282</v>
      </c>
    </row>
    <row r="207" spans="2:13" x14ac:dyDescent="0.25">
      <c r="B207" s="116" t="s">
        <v>76</v>
      </c>
      <c r="C207" s="117">
        <v>4353</v>
      </c>
      <c r="D207" s="118" t="s">
        <v>245</v>
      </c>
      <c r="E207" s="117">
        <v>2835</v>
      </c>
      <c r="F207" s="118">
        <f t="shared" ref="F207:J219" si="21">IFERROR(E207/C207-1,"-")</f>
        <v>-0.34872501722949689</v>
      </c>
      <c r="G207" s="117">
        <v>3216</v>
      </c>
      <c r="H207" s="118">
        <f t="shared" si="21"/>
        <v>0.13439153439153428</v>
      </c>
      <c r="I207" s="117">
        <v>3126</v>
      </c>
      <c r="J207" s="118">
        <f t="shared" si="21"/>
        <v>-2.7985074626865725E-2</v>
      </c>
      <c r="K207" s="117">
        <v>2529</v>
      </c>
      <c r="L207" s="118">
        <f t="shared" ref="L207:L211" si="22">IFERROR(K207/I207-1,"-")</f>
        <v>-0.19097888675623798</v>
      </c>
    </row>
    <row r="208" spans="2:13" x14ac:dyDescent="0.25">
      <c r="B208" s="116" t="s">
        <v>78</v>
      </c>
      <c r="C208" s="117">
        <v>3212</v>
      </c>
      <c r="D208" s="118">
        <v>35.08988764044944</v>
      </c>
      <c r="E208" s="117">
        <v>2109</v>
      </c>
      <c r="F208" s="118">
        <f t="shared" si="21"/>
        <v>-0.34339975093399755</v>
      </c>
      <c r="G208" s="117">
        <v>4610</v>
      </c>
      <c r="H208" s="118">
        <f t="shared" si="21"/>
        <v>1.1858700806069229</v>
      </c>
      <c r="I208" s="117">
        <v>4274</v>
      </c>
      <c r="J208" s="118">
        <f t="shared" si="21"/>
        <v>-7.288503253796097E-2</v>
      </c>
      <c r="K208" s="117">
        <v>2443</v>
      </c>
      <c r="L208" s="118">
        <f t="shared" si="22"/>
        <v>-0.42840430510060834</v>
      </c>
    </row>
    <row r="209" spans="2:13" x14ac:dyDescent="0.25">
      <c r="B209" s="116" t="s">
        <v>80</v>
      </c>
      <c r="C209" s="117">
        <v>5444</v>
      </c>
      <c r="D209" s="118">
        <v>34.815789473684212</v>
      </c>
      <c r="E209" s="117">
        <v>4068</v>
      </c>
      <c r="F209" s="118">
        <f t="shared" si="21"/>
        <v>-0.25275532696546654</v>
      </c>
      <c r="G209" s="117">
        <v>2983</v>
      </c>
      <c r="H209" s="118">
        <f t="shared" si="21"/>
        <v>-0.26671583087512296</v>
      </c>
      <c r="I209" s="117">
        <v>3784</v>
      </c>
      <c r="J209" s="118">
        <f t="shared" si="21"/>
        <v>0.26852162252765677</v>
      </c>
      <c r="K209" s="117">
        <v>2074</v>
      </c>
      <c r="L209" s="118">
        <f t="shared" si="22"/>
        <v>-0.45190274841437628</v>
      </c>
    </row>
    <row r="210" spans="2:13" x14ac:dyDescent="0.25">
      <c r="B210" s="116" t="s">
        <v>82</v>
      </c>
      <c r="C210" s="117">
        <v>3263</v>
      </c>
      <c r="D210" s="118">
        <v>10.530035335689046</v>
      </c>
      <c r="E210" s="117">
        <v>4140</v>
      </c>
      <c r="F210" s="118">
        <f t="shared" si="21"/>
        <v>0.26877106956788221</v>
      </c>
      <c r="G210" s="117">
        <v>4037</v>
      </c>
      <c r="H210" s="118">
        <f t="shared" si="21"/>
        <v>-2.4879227053140052E-2</v>
      </c>
      <c r="I210" s="117">
        <v>4857</v>
      </c>
      <c r="J210" s="118">
        <f t="shared" si="21"/>
        <v>0.20312112955164729</v>
      </c>
      <c r="K210" s="117">
        <v>1994</v>
      </c>
      <c r="L210" s="118">
        <f t="shared" si="22"/>
        <v>-0.58945851348569078</v>
      </c>
    </row>
    <row r="211" spans="2:13" x14ac:dyDescent="0.25">
      <c r="B211" s="116" t="s">
        <v>84</v>
      </c>
      <c r="C211" s="117">
        <v>6241</v>
      </c>
      <c r="D211" s="118">
        <v>8.4560606060606069</v>
      </c>
      <c r="E211" s="117">
        <v>3512</v>
      </c>
      <c r="F211" s="118">
        <f t="shared" si="21"/>
        <v>-0.43726966832238423</v>
      </c>
      <c r="G211" s="117">
        <v>5058</v>
      </c>
      <c r="H211" s="118">
        <f t="shared" si="21"/>
        <v>0.44020501138952173</v>
      </c>
      <c r="I211" s="117">
        <v>3016</v>
      </c>
      <c r="J211" s="118">
        <f t="shared" si="21"/>
        <v>-0.40371688414393037</v>
      </c>
      <c r="K211" s="117">
        <v>2038</v>
      </c>
      <c r="L211" s="118">
        <f t="shared" si="22"/>
        <v>-0.32427055702917773</v>
      </c>
    </row>
    <row r="212" spans="2:13" x14ac:dyDescent="0.25">
      <c r="B212" s="116" t="s">
        <v>86</v>
      </c>
      <c r="C212" s="117">
        <v>2005</v>
      </c>
      <c r="D212" s="118">
        <v>-0.58608587943848067</v>
      </c>
      <c r="E212" s="117">
        <v>2054</v>
      </c>
      <c r="F212" s="118">
        <f t="shared" si="21"/>
        <v>2.4438902743142199E-2</v>
      </c>
      <c r="G212" s="117">
        <v>2200</v>
      </c>
      <c r="H212" s="118">
        <f t="shared" si="21"/>
        <v>7.1080817916260974E-2</v>
      </c>
      <c r="I212" s="117">
        <v>2339</v>
      </c>
      <c r="J212" s="118">
        <f t="shared" si="21"/>
        <v>6.3181818181818228E-2</v>
      </c>
      <c r="K212" s="117"/>
      <c r="L212" s="118"/>
    </row>
    <row r="213" spans="2:13" x14ac:dyDescent="0.25">
      <c r="B213" s="116" t="s">
        <v>88</v>
      </c>
      <c r="C213" s="117">
        <v>2052</v>
      </c>
      <c r="D213" s="118">
        <v>-0.4880239520958084</v>
      </c>
      <c r="E213" s="117">
        <v>3330</v>
      </c>
      <c r="F213" s="118">
        <f t="shared" si="21"/>
        <v>0.62280701754385959</v>
      </c>
      <c r="G213" s="117">
        <v>2447</v>
      </c>
      <c r="H213" s="118">
        <f t="shared" si="21"/>
        <v>-0.2651651651651652</v>
      </c>
      <c r="I213" s="117">
        <v>4271</v>
      </c>
      <c r="J213" s="118">
        <f t="shared" si="21"/>
        <v>0.74540253371475274</v>
      </c>
      <c r="K213" s="117"/>
      <c r="L213" s="118"/>
    </row>
    <row r="214" spans="2:13" x14ac:dyDescent="0.25">
      <c r="B214" s="116" t="s">
        <v>90</v>
      </c>
      <c r="C214" s="117">
        <v>1997</v>
      </c>
      <c r="D214" s="118">
        <v>-0.47308707124010552</v>
      </c>
      <c r="E214" s="117">
        <v>3575</v>
      </c>
      <c r="F214" s="118">
        <f t="shared" si="21"/>
        <v>0.79018527791687521</v>
      </c>
      <c r="G214" s="117">
        <v>2598</v>
      </c>
      <c r="H214" s="118">
        <f t="shared" si="21"/>
        <v>-0.27328671328671328</v>
      </c>
      <c r="I214" s="117">
        <v>3671</v>
      </c>
      <c r="J214" s="118">
        <f t="shared" si="21"/>
        <v>0.41301000769822949</v>
      </c>
      <c r="K214" s="117"/>
      <c r="L214" s="118"/>
    </row>
    <row r="215" spans="2:13" x14ac:dyDescent="0.25">
      <c r="B215" s="116" t="s">
        <v>92</v>
      </c>
      <c r="C215" s="117">
        <v>3035</v>
      </c>
      <c r="D215" s="118">
        <v>-0.36453098827470687</v>
      </c>
      <c r="E215" s="117">
        <v>3026</v>
      </c>
      <c r="F215" s="118">
        <f t="shared" si="21"/>
        <v>-2.9654036243822457E-3</v>
      </c>
      <c r="G215" s="117">
        <v>2654</v>
      </c>
      <c r="H215" s="118">
        <f t="shared" si="21"/>
        <v>-0.12293456708526107</v>
      </c>
      <c r="I215" s="117">
        <v>3742</v>
      </c>
      <c r="J215" s="118">
        <f t="shared" si="21"/>
        <v>0.40994724943481531</v>
      </c>
      <c r="K215" s="117"/>
      <c r="L215" s="118"/>
    </row>
    <row r="216" spans="2:13" x14ac:dyDescent="0.25">
      <c r="B216" s="116" t="s">
        <v>94</v>
      </c>
      <c r="C216" s="117">
        <v>3070</v>
      </c>
      <c r="D216" s="118">
        <v>-0.40003908540160249</v>
      </c>
      <c r="E216" s="117">
        <v>6655</v>
      </c>
      <c r="F216" s="118">
        <f t="shared" si="21"/>
        <v>1.1677524429967425</v>
      </c>
      <c r="G216" s="117">
        <v>4208</v>
      </c>
      <c r="H216" s="118">
        <f t="shared" si="21"/>
        <v>-0.36769346356123211</v>
      </c>
      <c r="I216" s="117">
        <v>4076</v>
      </c>
      <c r="J216" s="118">
        <f t="shared" si="21"/>
        <v>-3.1368821292775628E-2</v>
      </c>
      <c r="K216" s="117"/>
      <c r="L216" s="118"/>
    </row>
    <row r="217" spans="2:13" x14ac:dyDescent="0.25">
      <c r="B217" s="116" t="s">
        <v>96</v>
      </c>
      <c r="C217" s="117">
        <v>3898</v>
      </c>
      <c r="D217" s="118">
        <v>0.45447761194029845</v>
      </c>
      <c r="E217" s="117">
        <v>3172</v>
      </c>
      <c r="F217" s="118">
        <f t="shared" si="21"/>
        <v>-0.18624935864545922</v>
      </c>
      <c r="G217" s="117">
        <v>4236</v>
      </c>
      <c r="H217" s="118">
        <f t="shared" si="21"/>
        <v>0.33543505674653207</v>
      </c>
      <c r="I217" s="117">
        <v>2731</v>
      </c>
      <c r="J217" s="118">
        <f t="shared" si="21"/>
        <v>-0.35528800755429646</v>
      </c>
      <c r="K217" s="117"/>
      <c r="L217" s="118"/>
    </row>
    <row r="218" spans="2:13" x14ac:dyDescent="0.25">
      <c r="B218" s="116" t="s">
        <v>98</v>
      </c>
      <c r="C218" s="117">
        <v>2693</v>
      </c>
      <c r="D218" s="118">
        <v>-0.12050947093403008</v>
      </c>
      <c r="E218" s="117">
        <v>3659</v>
      </c>
      <c r="F218" s="118">
        <f t="shared" si="21"/>
        <v>0.35870776086149281</v>
      </c>
      <c r="G218" s="117">
        <v>3130</v>
      </c>
      <c r="H218" s="118">
        <f t="shared" si="21"/>
        <v>-0.14457502049740367</v>
      </c>
      <c r="I218" s="117">
        <v>2597</v>
      </c>
      <c r="J218" s="118">
        <f t="shared" si="21"/>
        <v>-0.17028753993610224</v>
      </c>
      <c r="K218" s="117"/>
      <c r="L218" s="118"/>
    </row>
    <row r="219" spans="2:13" ht="15.75" x14ac:dyDescent="0.25">
      <c r="B219" s="119" t="s">
        <v>32</v>
      </c>
      <c r="C219" s="120">
        <v>41263</v>
      </c>
      <c r="D219" s="121">
        <v>0.40059739995247945</v>
      </c>
      <c r="E219" s="120">
        <v>42135</v>
      </c>
      <c r="F219" s="121">
        <f t="shared" si="21"/>
        <v>2.113273392627768E-2</v>
      </c>
      <c r="G219" s="120">
        <v>41377</v>
      </c>
      <c r="H219" s="121">
        <f t="shared" si="21"/>
        <v>-1.7989794707487849E-2</v>
      </c>
      <c r="I219" s="120">
        <v>42484</v>
      </c>
      <c r="J219" s="121">
        <f t="shared" si="21"/>
        <v>2.6753993764651929E-2</v>
      </c>
      <c r="K219" s="120">
        <v>11078</v>
      </c>
      <c r="L219" s="121">
        <v>-0.41869129453744036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7" t="s">
        <v>291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9" t="s">
        <v>133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$C$7</f>
        <v>2022</v>
      </c>
      <c r="D227" s="302"/>
      <c r="E227" s="303">
        <f>$E$7</f>
        <v>2023</v>
      </c>
      <c r="F227" s="302"/>
      <c r="G227" s="303">
        <f>$G$7</f>
        <v>2024</v>
      </c>
      <c r="H227" s="302"/>
      <c r="I227" s="303">
        <f>$I$7</f>
        <v>2025</v>
      </c>
      <c r="J227" s="302"/>
      <c r="K227" s="303">
        <f>$K$7</f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257</v>
      </c>
      <c r="G228" s="115" t="s">
        <v>74</v>
      </c>
      <c r="H228" s="114" t="s">
        <v>257</v>
      </c>
      <c r="I228" s="115" t="s">
        <v>74</v>
      </c>
      <c r="J228" s="114" t="s">
        <v>257</v>
      </c>
      <c r="K228" s="115" t="s">
        <v>74</v>
      </c>
      <c r="L228" s="114" t="s">
        <v>282</v>
      </c>
    </row>
    <row r="229" spans="2:13" x14ac:dyDescent="0.25">
      <c r="B229" s="116" t="s">
        <v>76</v>
      </c>
      <c r="C229" s="117">
        <v>804</v>
      </c>
      <c r="D229" s="118" t="s">
        <v>245</v>
      </c>
      <c r="E229" s="117">
        <v>1171</v>
      </c>
      <c r="F229" s="118">
        <f t="shared" ref="F229:J241" si="23">IFERROR(E229/C229-1,"-")</f>
        <v>0.45646766169154218</v>
      </c>
      <c r="G229" s="117">
        <v>2119</v>
      </c>
      <c r="H229" s="118">
        <f t="shared" si="23"/>
        <v>0.80956447480785654</v>
      </c>
      <c r="I229" s="117">
        <v>1241</v>
      </c>
      <c r="J229" s="118">
        <f t="shared" si="23"/>
        <v>-0.41434638980651251</v>
      </c>
      <c r="K229" s="117">
        <v>1051</v>
      </c>
      <c r="L229" s="118">
        <f t="shared" ref="L229:L233" si="24">IFERROR(K229/I229-1,"-")</f>
        <v>-0.15310233682514096</v>
      </c>
    </row>
    <row r="230" spans="2:13" x14ac:dyDescent="0.25">
      <c r="B230" s="116" t="s">
        <v>78</v>
      </c>
      <c r="C230" s="117">
        <v>960</v>
      </c>
      <c r="D230" s="118" t="s">
        <v>245</v>
      </c>
      <c r="E230" s="117">
        <v>1915</v>
      </c>
      <c r="F230" s="118">
        <f t="shared" si="23"/>
        <v>0.99479166666666674</v>
      </c>
      <c r="G230" s="117">
        <v>3693</v>
      </c>
      <c r="H230" s="118">
        <f t="shared" si="23"/>
        <v>0.92845953002610959</v>
      </c>
      <c r="I230" s="117">
        <v>1753</v>
      </c>
      <c r="J230" s="118">
        <f t="shared" si="23"/>
        <v>-0.52531816950988364</v>
      </c>
      <c r="K230" s="117">
        <v>1413</v>
      </c>
      <c r="L230" s="118">
        <f t="shared" si="24"/>
        <v>-0.19395322304620655</v>
      </c>
    </row>
    <row r="231" spans="2:13" x14ac:dyDescent="0.25">
      <c r="B231" s="116" t="s">
        <v>80</v>
      </c>
      <c r="C231" s="117">
        <v>982</v>
      </c>
      <c r="D231" s="118" t="s">
        <v>245</v>
      </c>
      <c r="E231" s="117">
        <v>1528</v>
      </c>
      <c r="F231" s="118">
        <f t="shared" si="23"/>
        <v>0.55600814663951126</v>
      </c>
      <c r="G231" s="117">
        <v>2780</v>
      </c>
      <c r="H231" s="118">
        <f t="shared" si="23"/>
        <v>0.81937172774869116</v>
      </c>
      <c r="I231" s="117">
        <v>1536</v>
      </c>
      <c r="J231" s="118">
        <f t="shared" si="23"/>
        <v>-0.44748201438848922</v>
      </c>
      <c r="K231" s="117">
        <v>758</v>
      </c>
      <c r="L231" s="118">
        <f t="shared" si="24"/>
        <v>-0.50651041666666674</v>
      </c>
    </row>
    <row r="232" spans="2:13" x14ac:dyDescent="0.25">
      <c r="B232" s="116" t="s">
        <v>82</v>
      </c>
      <c r="C232" s="117">
        <v>510</v>
      </c>
      <c r="D232" s="118">
        <v>17.888888888888889</v>
      </c>
      <c r="E232" s="117">
        <v>404</v>
      </c>
      <c r="F232" s="118">
        <f t="shared" si="23"/>
        <v>-0.207843137254902</v>
      </c>
      <c r="G232" s="117">
        <v>629</v>
      </c>
      <c r="H232" s="118">
        <f t="shared" si="23"/>
        <v>0.55693069306930698</v>
      </c>
      <c r="I232" s="117">
        <v>896</v>
      </c>
      <c r="J232" s="118">
        <f t="shared" si="23"/>
        <v>0.42448330683624791</v>
      </c>
      <c r="K232" s="117">
        <v>444</v>
      </c>
      <c r="L232" s="118">
        <f t="shared" si="24"/>
        <v>-0.5044642857142857</v>
      </c>
    </row>
    <row r="233" spans="2:13" x14ac:dyDescent="0.25">
      <c r="B233" s="116" t="s">
        <v>84</v>
      </c>
      <c r="C233" s="117">
        <v>64</v>
      </c>
      <c r="D233" s="118" t="s">
        <v>245</v>
      </c>
      <c r="E233" s="117">
        <v>112</v>
      </c>
      <c r="F233" s="118">
        <f t="shared" si="23"/>
        <v>0.75</v>
      </c>
      <c r="G233" s="117">
        <v>309</v>
      </c>
      <c r="H233" s="118">
        <f t="shared" si="23"/>
        <v>1.7589285714285716</v>
      </c>
      <c r="I233" s="117">
        <v>182</v>
      </c>
      <c r="J233" s="118">
        <f t="shared" si="23"/>
        <v>-0.4110032362459547</v>
      </c>
      <c r="K233" s="117">
        <v>715</v>
      </c>
      <c r="L233" s="118">
        <f t="shared" si="24"/>
        <v>2.9285714285714284</v>
      </c>
    </row>
    <row r="234" spans="2:13" x14ac:dyDescent="0.25">
      <c r="B234" s="116" t="s">
        <v>86</v>
      </c>
      <c r="C234" s="117">
        <v>162</v>
      </c>
      <c r="D234" s="118">
        <v>5.2307692307692308</v>
      </c>
      <c r="E234" s="117">
        <v>63</v>
      </c>
      <c r="F234" s="118">
        <f t="shared" si="23"/>
        <v>-0.61111111111111116</v>
      </c>
      <c r="G234" s="117">
        <v>224</v>
      </c>
      <c r="H234" s="118">
        <f t="shared" si="23"/>
        <v>2.5555555555555554</v>
      </c>
      <c r="I234" s="117">
        <v>235</v>
      </c>
      <c r="J234" s="118">
        <f t="shared" si="23"/>
        <v>4.9107142857142794E-2</v>
      </c>
      <c r="K234" s="117"/>
      <c r="L234" s="118"/>
    </row>
    <row r="235" spans="2:13" x14ac:dyDescent="0.25">
      <c r="B235" s="116" t="s">
        <v>88</v>
      </c>
      <c r="C235" s="117">
        <v>183</v>
      </c>
      <c r="D235" s="118">
        <v>-0.1830357142857143</v>
      </c>
      <c r="E235" s="117">
        <v>1581</v>
      </c>
      <c r="F235" s="118">
        <f t="shared" si="23"/>
        <v>7.6393442622950811</v>
      </c>
      <c r="G235" s="117">
        <v>207</v>
      </c>
      <c r="H235" s="118">
        <f t="shared" si="23"/>
        <v>-0.86907020872865282</v>
      </c>
      <c r="I235" s="117">
        <v>326</v>
      </c>
      <c r="J235" s="118">
        <f t="shared" si="23"/>
        <v>0.57487922705314021</v>
      </c>
      <c r="K235" s="117"/>
      <c r="L235" s="118"/>
    </row>
    <row r="236" spans="2:13" x14ac:dyDescent="0.25">
      <c r="B236" s="116" t="s">
        <v>90</v>
      </c>
      <c r="C236" s="117">
        <v>633</v>
      </c>
      <c r="D236" s="118">
        <v>8.1739130434782616</v>
      </c>
      <c r="E236" s="117">
        <v>124</v>
      </c>
      <c r="F236" s="118">
        <f t="shared" si="23"/>
        <v>-0.80410742496050558</v>
      </c>
      <c r="G236" s="117">
        <v>7</v>
      </c>
      <c r="H236" s="118">
        <f t="shared" si="23"/>
        <v>-0.94354838709677424</v>
      </c>
      <c r="I236" s="117">
        <v>62</v>
      </c>
      <c r="J236" s="118">
        <f t="shared" si="23"/>
        <v>7.8571428571428577</v>
      </c>
      <c r="K236" s="117"/>
      <c r="L236" s="118"/>
    </row>
    <row r="237" spans="2:13" x14ac:dyDescent="0.25">
      <c r="B237" s="116" t="s">
        <v>92</v>
      </c>
      <c r="C237" s="117">
        <v>93</v>
      </c>
      <c r="D237" s="118">
        <v>0.57627118644067798</v>
      </c>
      <c r="E237" s="117">
        <v>219</v>
      </c>
      <c r="F237" s="118">
        <f t="shared" si="23"/>
        <v>1.3548387096774195</v>
      </c>
      <c r="G237" s="117">
        <v>25</v>
      </c>
      <c r="H237" s="118">
        <f t="shared" si="23"/>
        <v>-0.88584474885844755</v>
      </c>
      <c r="I237" s="117">
        <v>79</v>
      </c>
      <c r="J237" s="118">
        <f t="shared" si="23"/>
        <v>2.16</v>
      </c>
      <c r="K237" s="117"/>
      <c r="L237" s="118"/>
    </row>
    <row r="238" spans="2:13" x14ac:dyDescent="0.25">
      <c r="B238" s="116" t="s">
        <v>94</v>
      </c>
      <c r="C238" s="117">
        <v>5288</v>
      </c>
      <c r="D238" s="118">
        <v>9.9937629937629939</v>
      </c>
      <c r="E238" s="117">
        <v>682</v>
      </c>
      <c r="F238" s="118">
        <f t="shared" si="23"/>
        <v>-0.87102874432677757</v>
      </c>
      <c r="G238" s="117">
        <v>352</v>
      </c>
      <c r="H238" s="118">
        <f t="shared" si="23"/>
        <v>-0.4838709677419355</v>
      </c>
      <c r="I238" s="117">
        <v>534</v>
      </c>
      <c r="J238" s="118">
        <f t="shared" si="23"/>
        <v>0.51704545454545459</v>
      </c>
      <c r="K238" s="117"/>
      <c r="L238" s="118"/>
    </row>
    <row r="239" spans="2:13" x14ac:dyDescent="0.25">
      <c r="B239" s="116" t="s">
        <v>96</v>
      </c>
      <c r="C239" s="117">
        <v>1469</v>
      </c>
      <c r="D239" s="118">
        <v>1.1015736766809727</v>
      </c>
      <c r="E239" s="117">
        <v>1847</v>
      </c>
      <c r="F239" s="118">
        <f t="shared" si="23"/>
        <v>0.25731790333560256</v>
      </c>
      <c r="G239" s="117">
        <v>405</v>
      </c>
      <c r="H239" s="118">
        <f t="shared" si="23"/>
        <v>-0.78072550081212777</v>
      </c>
      <c r="I239" s="117">
        <v>1391</v>
      </c>
      <c r="J239" s="118">
        <f t="shared" si="23"/>
        <v>2.4345679012345678</v>
      </c>
      <c r="K239" s="117"/>
      <c r="L239" s="118"/>
    </row>
    <row r="240" spans="2:13" x14ac:dyDescent="0.25">
      <c r="B240" s="116" t="s">
        <v>98</v>
      </c>
      <c r="C240" s="117">
        <v>835</v>
      </c>
      <c r="D240" s="118">
        <v>0.14540466392318252</v>
      </c>
      <c r="E240" s="117">
        <v>2134</v>
      </c>
      <c r="F240" s="118">
        <f t="shared" si="23"/>
        <v>1.555688622754491</v>
      </c>
      <c r="G240" s="117">
        <v>883</v>
      </c>
      <c r="H240" s="118">
        <f t="shared" si="23"/>
        <v>-0.58622305529522023</v>
      </c>
      <c r="I240" s="117">
        <v>1054</v>
      </c>
      <c r="J240" s="118">
        <f t="shared" si="23"/>
        <v>0.19365798414496038</v>
      </c>
      <c r="K240" s="117"/>
      <c r="L240" s="118"/>
    </row>
    <row r="241" spans="2:13" ht="15.75" x14ac:dyDescent="0.25">
      <c r="B241" s="119" t="s">
        <v>32</v>
      </c>
      <c r="C241" s="120">
        <v>11983</v>
      </c>
      <c r="D241" s="121">
        <v>4.1784788245462403</v>
      </c>
      <c r="E241" s="120">
        <v>11780</v>
      </c>
      <c r="F241" s="121">
        <f t="shared" si="23"/>
        <v>-1.6940665943419808E-2</v>
      </c>
      <c r="G241" s="120">
        <v>11633</v>
      </c>
      <c r="H241" s="121">
        <f t="shared" si="23"/>
        <v>-1.2478777589134071E-2</v>
      </c>
      <c r="I241" s="120">
        <v>9289</v>
      </c>
      <c r="J241" s="121">
        <f t="shared" si="23"/>
        <v>-0.20149574486374966</v>
      </c>
      <c r="K241" s="120">
        <v>4381</v>
      </c>
      <c r="L241" s="121">
        <v>-0.21879457917261058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7" t="s">
        <v>292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9" t="s">
        <v>136</v>
      </c>
      <c r="D252" s="300"/>
      <c r="E252" s="300"/>
      <c r="F252" s="300"/>
      <c r="G252" s="300"/>
      <c r="H252" s="300"/>
      <c r="I252" s="300"/>
      <c r="J252" s="300"/>
      <c r="K252" s="300"/>
      <c r="L252" s="300"/>
    </row>
    <row r="253" spans="2:13" ht="22.5" thickTop="1" thickBot="1" x14ac:dyDescent="0.3">
      <c r="B253" s="112"/>
      <c r="C253" s="301">
        <f>$C$7</f>
        <v>2022</v>
      </c>
      <c r="D253" s="302"/>
      <c r="E253" s="303">
        <f>$E$7</f>
        <v>2023</v>
      </c>
      <c r="F253" s="302"/>
      <c r="G253" s="303">
        <f>$G$7</f>
        <v>2024</v>
      </c>
      <c r="H253" s="302"/>
      <c r="I253" s="303">
        <f>$I$7</f>
        <v>2025</v>
      </c>
      <c r="J253" s="302"/>
      <c r="K253" s="303">
        <f>$K$7</f>
        <v>2026</v>
      </c>
      <c r="L253" s="304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257</v>
      </c>
      <c r="G254" s="115" t="s">
        <v>74</v>
      </c>
      <c r="H254" s="114" t="s">
        <v>257</v>
      </c>
      <c r="I254" s="115" t="s">
        <v>74</v>
      </c>
      <c r="J254" s="114" t="s">
        <v>257</v>
      </c>
      <c r="K254" s="115" t="s">
        <v>74</v>
      </c>
      <c r="L254" s="114" t="s">
        <v>282</v>
      </c>
    </row>
    <row r="255" spans="2:13" x14ac:dyDescent="0.25">
      <c r="B255" s="116" t="s">
        <v>76</v>
      </c>
      <c r="C255" s="117">
        <v>1330</v>
      </c>
      <c r="D255" s="118" t="s">
        <v>245</v>
      </c>
      <c r="E255" s="117">
        <v>1883</v>
      </c>
      <c r="F255" s="118">
        <f t="shared" ref="F255:J267" si="25">IFERROR(E255/C255-1,"-")</f>
        <v>0.41578947368421049</v>
      </c>
      <c r="G255" s="117">
        <v>1931</v>
      </c>
      <c r="H255" s="118">
        <f t="shared" si="25"/>
        <v>2.5491237387148091E-2</v>
      </c>
      <c r="I255" s="117">
        <v>1221</v>
      </c>
      <c r="J255" s="118">
        <f t="shared" si="25"/>
        <v>-0.36768513723459351</v>
      </c>
      <c r="K255" s="117">
        <v>1075</v>
      </c>
      <c r="L255" s="118">
        <f t="shared" ref="L255:L259" si="26">IFERROR(K255/I255-1,"-")</f>
        <v>-0.11957411957411956</v>
      </c>
    </row>
    <row r="256" spans="2:13" x14ac:dyDescent="0.25">
      <c r="B256" s="116" t="s">
        <v>78</v>
      </c>
      <c r="C256" s="117">
        <v>922</v>
      </c>
      <c r="D256" s="118" t="s">
        <v>245</v>
      </c>
      <c r="E256" s="117">
        <v>1218</v>
      </c>
      <c r="F256" s="118">
        <f t="shared" si="25"/>
        <v>0.32104121475054237</v>
      </c>
      <c r="G256" s="117">
        <v>2980</v>
      </c>
      <c r="H256" s="118">
        <f t="shared" si="25"/>
        <v>1.4466338259441707</v>
      </c>
      <c r="I256" s="117">
        <v>1547</v>
      </c>
      <c r="J256" s="118">
        <f t="shared" si="25"/>
        <v>-0.48087248322147647</v>
      </c>
      <c r="K256" s="117">
        <v>990</v>
      </c>
      <c r="L256" s="118">
        <f t="shared" si="26"/>
        <v>-0.36005171299288952</v>
      </c>
    </row>
    <row r="257" spans="2:12" x14ac:dyDescent="0.25">
      <c r="B257" s="116" t="s">
        <v>80</v>
      </c>
      <c r="C257" s="117">
        <v>1729</v>
      </c>
      <c r="D257" s="118" t="s">
        <v>245</v>
      </c>
      <c r="E257" s="117">
        <v>882</v>
      </c>
      <c r="F257" s="118">
        <f t="shared" si="25"/>
        <v>-0.48987854251012142</v>
      </c>
      <c r="G257" s="117">
        <v>2778</v>
      </c>
      <c r="H257" s="118">
        <f t="shared" si="25"/>
        <v>2.1496598639455784</v>
      </c>
      <c r="I257" s="117">
        <v>1386</v>
      </c>
      <c r="J257" s="118">
        <f t="shared" si="25"/>
        <v>-0.50107991360691151</v>
      </c>
      <c r="K257" s="117">
        <v>684</v>
      </c>
      <c r="L257" s="118">
        <f t="shared" si="26"/>
        <v>-0.50649350649350655</v>
      </c>
    </row>
    <row r="258" spans="2:12" x14ac:dyDescent="0.25">
      <c r="B258" s="116" t="s">
        <v>82</v>
      </c>
      <c r="C258" s="117">
        <v>782</v>
      </c>
      <c r="D258" s="118">
        <v>77.2</v>
      </c>
      <c r="E258" s="117">
        <v>140</v>
      </c>
      <c r="F258" s="118">
        <f t="shared" si="25"/>
        <v>-0.82097186700767266</v>
      </c>
      <c r="G258" s="117">
        <v>613</v>
      </c>
      <c r="H258" s="118">
        <f t="shared" si="25"/>
        <v>3.378571428571429</v>
      </c>
      <c r="I258" s="117">
        <v>526</v>
      </c>
      <c r="J258" s="118">
        <f t="shared" si="25"/>
        <v>-0.1419249592169658</v>
      </c>
      <c r="K258" s="117">
        <v>806</v>
      </c>
      <c r="L258" s="118">
        <f t="shared" si="26"/>
        <v>0.5323193916349811</v>
      </c>
    </row>
    <row r="259" spans="2:12" x14ac:dyDescent="0.25">
      <c r="B259" s="116" t="s">
        <v>84</v>
      </c>
      <c r="C259" s="117">
        <v>175</v>
      </c>
      <c r="D259" s="118">
        <v>3.2682926829268295</v>
      </c>
      <c r="E259" s="117">
        <v>5</v>
      </c>
      <c r="F259" s="118">
        <f t="shared" si="25"/>
        <v>-0.97142857142857142</v>
      </c>
      <c r="G259" s="117">
        <v>117</v>
      </c>
      <c r="H259" s="118">
        <f t="shared" si="25"/>
        <v>22.4</v>
      </c>
      <c r="I259" s="117">
        <v>143</v>
      </c>
      <c r="J259" s="118">
        <f t="shared" si="25"/>
        <v>0.22222222222222232</v>
      </c>
      <c r="K259" s="117">
        <v>621</v>
      </c>
      <c r="L259" s="118">
        <f t="shared" si="26"/>
        <v>3.3426573426573425</v>
      </c>
    </row>
    <row r="260" spans="2:12" x14ac:dyDescent="0.25">
      <c r="B260" s="116" t="s">
        <v>86</v>
      </c>
      <c r="C260" s="117">
        <v>278</v>
      </c>
      <c r="D260" s="118">
        <v>5.0434782608695654</v>
      </c>
      <c r="E260" s="117">
        <v>45</v>
      </c>
      <c r="F260" s="118">
        <f t="shared" si="25"/>
        <v>-0.83812949640287771</v>
      </c>
      <c r="G260" s="117">
        <v>67</v>
      </c>
      <c r="H260" s="118">
        <f t="shared" si="25"/>
        <v>0.48888888888888893</v>
      </c>
      <c r="I260" s="117">
        <v>93</v>
      </c>
      <c r="J260" s="118">
        <f t="shared" si="25"/>
        <v>0.38805970149253732</v>
      </c>
      <c r="K260" s="117"/>
      <c r="L260" s="118"/>
    </row>
    <row r="261" spans="2:12" x14ac:dyDescent="0.25">
      <c r="B261" s="116" t="s">
        <v>88</v>
      </c>
      <c r="C261" s="117">
        <v>26</v>
      </c>
      <c r="D261" s="118">
        <v>25</v>
      </c>
      <c r="E261" s="117">
        <v>81</v>
      </c>
      <c r="F261" s="118">
        <f t="shared" si="25"/>
        <v>2.1153846153846154</v>
      </c>
      <c r="G261" s="117">
        <v>384</v>
      </c>
      <c r="H261" s="118">
        <f t="shared" si="25"/>
        <v>3.7407407407407405</v>
      </c>
      <c r="I261" s="117">
        <v>102</v>
      </c>
      <c r="J261" s="118">
        <f t="shared" si="25"/>
        <v>-0.734375</v>
      </c>
      <c r="K261" s="117"/>
      <c r="L261" s="118"/>
    </row>
    <row r="262" spans="2:12" x14ac:dyDescent="0.25">
      <c r="B262" s="116" t="s">
        <v>90</v>
      </c>
      <c r="C262" s="117">
        <v>38</v>
      </c>
      <c r="D262" s="118">
        <v>6.6</v>
      </c>
      <c r="E262" s="117">
        <v>106</v>
      </c>
      <c r="F262" s="118">
        <f t="shared" si="25"/>
        <v>1.7894736842105261</v>
      </c>
      <c r="G262" s="117">
        <v>22</v>
      </c>
      <c r="H262" s="118">
        <f t="shared" si="25"/>
        <v>-0.79245283018867929</v>
      </c>
      <c r="I262" s="117">
        <v>4</v>
      </c>
      <c r="J262" s="118">
        <f t="shared" si="25"/>
        <v>-0.81818181818181812</v>
      </c>
      <c r="K262" s="117"/>
      <c r="L262" s="118"/>
    </row>
    <row r="263" spans="2:12" x14ac:dyDescent="0.25">
      <c r="B263" s="116" t="s">
        <v>92</v>
      </c>
      <c r="C263" s="117">
        <v>81</v>
      </c>
      <c r="D263" s="118">
        <v>0.265625</v>
      </c>
      <c r="E263" s="117">
        <v>111</v>
      </c>
      <c r="F263" s="118">
        <f t="shared" si="25"/>
        <v>0.37037037037037046</v>
      </c>
      <c r="G263" s="117">
        <v>22</v>
      </c>
      <c r="H263" s="118">
        <f t="shared" si="25"/>
        <v>-0.80180180180180183</v>
      </c>
      <c r="I263" s="117">
        <v>80</v>
      </c>
      <c r="J263" s="118">
        <f t="shared" si="25"/>
        <v>2.6363636363636362</v>
      </c>
      <c r="K263" s="117"/>
      <c r="L263" s="118"/>
    </row>
    <row r="264" spans="2:12" x14ac:dyDescent="0.25">
      <c r="B264" s="116" t="s">
        <v>94</v>
      </c>
      <c r="C264" s="117">
        <v>258</v>
      </c>
      <c r="D264" s="118">
        <v>0.22274881516587675</v>
      </c>
      <c r="E264" s="117">
        <v>251</v>
      </c>
      <c r="F264" s="118">
        <f t="shared" si="25"/>
        <v>-2.7131782945736482E-2</v>
      </c>
      <c r="G264" s="117">
        <v>185</v>
      </c>
      <c r="H264" s="118">
        <f t="shared" si="25"/>
        <v>-0.26294820717131473</v>
      </c>
      <c r="I264" s="117">
        <v>270</v>
      </c>
      <c r="J264" s="118">
        <f t="shared" si="25"/>
        <v>0.45945945945945943</v>
      </c>
      <c r="K264" s="117"/>
      <c r="L264" s="118"/>
    </row>
    <row r="265" spans="2:12" x14ac:dyDescent="0.25">
      <c r="B265" s="116" t="s">
        <v>96</v>
      </c>
      <c r="C265" s="117">
        <v>980</v>
      </c>
      <c r="D265" s="118">
        <v>-0.5150915388421573</v>
      </c>
      <c r="E265" s="117">
        <v>1434</v>
      </c>
      <c r="F265" s="118">
        <f t="shared" si="25"/>
        <v>0.46326530612244898</v>
      </c>
      <c r="G265" s="117">
        <v>662</v>
      </c>
      <c r="H265" s="118">
        <f t="shared" si="25"/>
        <v>-0.53835425383542534</v>
      </c>
      <c r="I265" s="117">
        <v>385</v>
      </c>
      <c r="J265" s="118">
        <f t="shared" si="25"/>
        <v>-0.41842900302114805</v>
      </c>
      <c r="K265" s="117"/>
      <c r="L265" s="118"/>
    </row>
    <row r="266" spans="2:12" x14ac:dyDescent="0.25">
      <c r="B266" s="116" t="s">
        <v>98</v>
      </c>
      <c r="C266" s="117">
        <v>908</v>
      </c>
      <c r="D266" s="118">
        <v>-0.25020644095788602</v>
      </c>
      <c r="E266" s="117">
        <v>1500</v>
      </c>
      <c r="F266" s="118">
        <f t="shared" si="25"/>
        <v>0.65198237885462551</v>
      </c>
      <c r="G266" s="117">
        <v>1223</v>
      </c>
      <c r="H266" s="118">
        <f t="shared" si="25"/>
        <v>-0.18466666666666665</v>
      </c>
      <c r="I266" s="117">
        <v>960</v>
      </c>
      <c r="J266" s="118">
        <f t="shared" si="25"/>
        <v>-0.21504497138184786</v>
      </c>
      <c r="K266" s="117"/>
      <c r="L266" s="118"/>
    </row>
    <row r="267" spans="2:12" ht="15.75" x14ac:dyDescent="0.25">
      <c r="B267" s="119" t="s">
        <v>32</v>
      </c>
      <c r="C267" s="120">
        <v>7507</v>
      </c>
      <c r="D267" s="121">
        <v>1.0795013850415511</v>
      </c>
      <c r="E267" s="120">
        <v>7656</v>
      </c>
      <c r="F267" s="121">
        <f t="shared" si="25"/>
        <v>1.9848141734381208E-2</v>
      </c>
      <c r="G267" s="120">
        <v>10984</v>
      </c>
      <c r="H267" s="121">
        <f t="shared" si="25"/>
        <v>0.4346917450365726</v>
      </c>
      <c r="I267" s="120">
        <v>6717</v>
      </c>
      <c r="J267" s="121">
        <f t="shared" si="25"/>
        <v>-0.38847414420975968</v>
      </c>
      <c r="K267" s="120">
        <v>4176</v>
      </c>
      <c r="L267" s="121">
        <v>-0.13414886999792663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250:L250"/>
    <mergeCell ref="C252:L252"/>
    <mergeCell ref="C253:D253"/>
    <mergeCell ref="E253:F253"/>
    <mergeCell ref="G253:H253"/>
    <mergeCell ref="I253:J253"/>
    <mergeCell ref="K253:L253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7338-604B-4BE2-8CE9-05477B0C3879}">
  <sheetPr>
    <tabColor rgb="FFF29140"/>
  </sheetPr>
  <dimension ref="A4:M11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7" t="s">
        <v>280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18472</v>
      </c>
      <c r="D9" s="118">
        <v>-0.82215718178054631</v>
      </c>
      <c r="E9" s="117">
        <v>98876</v>
      </c>
      <c r="F9" s="118">
        <f t="shared" ref="F9:J21" si="0">IFERROR(E9/C9-1,"-")</f>
        <v>4.3527501082719793</v>
      </c>
      <c r="G9" s="117">
        <v>114993</v>
      </c>
      <c r="H9" s="118">
        <f t="shared" si="0"/>
        <v>0.1630021440996805</v>
      </c>
      <c r="I9" s="117">
        <v>115159</v>
      </c>
      <c r="J9" s="118">
        <f t="shared" si="0"/>
        <v>1.443566130112206E-3</v>
      </c>
      <c r="K9" s="117">
        <v>101107</v>
      </c>
      <c r="L9" s="118">
        <f t="shared" ref="L9:L13" si="1">IFERROR(K9/I9-1,"-")</f>
        <v>-0.12202259484712441</v>
      </c>
    </row>
    <row r="10" spans="1:13" x14ac:dyDescent="0.25">
      <c r="A10" s="1" t="s">
        <v>77</v>
      </c>
      <c r="B10" s="116" t="s">
        <v>78</v>
      </c>
      <c r="C10" s="117">
        <v>9638</v>
      </c>
      <c r="D10" s="118">
        <v>-0.90265138124337152</v>
      </c>
      <c r="E10" s="117">
        <v>108040</v>
      </c>
      <c r="F10" s="118">
        <f t="shared" si="0"/>
        <v>10.209794563187383</v>
      </c>
      <c r="G10" s="117">
        <v>113195</v>
      </c>
      <c r="H10" s="118">
        <f t="shared" si="0"/>
        <v>4.7713809700111076E-2</v>
      </c>
      <c r="I10" s="117">
        <v>115422</v>
      </c>
      <c r="J10" s="118">
        <f t="shared" si="0"/>
        <v>1.9674013869870555E-2</v>
      </c>
      <c r="K10" s="117">
        <v>95610</v>
      </c>
      <c r="L10" s="118">
        <f t="shared" si="1"/>
        <v>-0.17164838592296094</v>
      </c>
    </row>
    <row r="11" spans="1:13" x14ac:dyDescent="0.25">
      <c r="A11" s="1" t="s">
        <v>79</v>
      </c>
      <c r="B11" s="116" t="s">
        <v>80</v>
      </c>
      <c r="C11" s="117">
        <v>26161</v>
      </c>
      <c r="D11" s="118">
        <v>-0.42843722007384588</v>
      </c>
      <c r="E11" s="117">
        <v>108534</v>
      </c>
      <c r="F11" s="118">
        <f t="shared" si="0"/>
        <v>3.1486946217652232</v>
      </c>
      <c r="G11" s="117">
        <v>122553</v>
      </c>
      <c r="H11" s="118">
        <f t="shared" si="0"/>
        <v>0.12916689700923212</v>
      </c>
      <c r="I11" s="117">
        <v>112742</v>
      </c>
      <c r="J11" s="118">
        <f t="shared" si="0"/>
        <v>-8.0055159808409382E-2</v>
      </c>
      <c r="K11" s="117">
        <v>104769</v>
      </c>
      <c r="L11" s="118">
        <f t="shared" si="1"/>
        <v>-7.0718986713026233E-2</v>
      </c>
    </row>
    <row r="12" spans="1:13" x14ac:dyDescent="0.25">
      <c r="A12" s="1" t="s">
        <v>81</v>
      </c>
      <c r="B12" s="116" t="s">
        <v>82</v>
      </c>
      <c r="C12" s="117">
        <v>34934</v>
      </c>
      <c r="D12" s="118" t="s">
        <v>245</v>
      </c>
      <c r="E12" s="117">
        <v>122279</v>
      </c>
      <c r="F12" s="118">
        <f t="shared" si="0"/>
        <v>2.5002862540791204</v>
      </c>
      <c r="G12" s="117">
        <v>113033</v>
      </c>
      <c r="H12" s="118">
        <f t="shared" si="0"/>
        <v>-7.5613964785449683E-2</v>
      </c>
      <c r="I12" s="117">
        <v>129153</v>
      </c>
      <c r="J12" s="118">
        <f t="shared" si="0"/>
        <v>0.1426132191483902</v>
      </c>
      <c r="K12" s="117">
        <v>102887</v>
      </c>
      <c r="L12" s="118">
        <f t="shared" si="1"/>
        <v>-0.20337119540390081</v>
      </c>
    </row>
    <row r="13" spans="1:13" x14ac:dyDescent="0.25">
      <c r="A13" s="1" t="s">
        <v>83</v>
      </c>
      <c r="B13" s="116" t="s">
        <v>84</v>
      </c>
      <c r="C13" s="117">
        <v>42859</v>
      </c>
      <c r="D13" s="118" t="s">
        <v>245</v>
      </c>
      <c r="E13" s="117">
        <v>111302</v>
      </c>
      <c r="F13" s="118">
        <f t="shared" si="0"/>
        <v>1.5969341328542428</v>
      </c>
      <c r="G13" s="117">
        <v>117998</v>
      </c>
      <c r="H13" s="118">
        <f t="shared" si="0"/>
        <v>6.0160644013584674E-2</v>
      </c>
      <c r="I13" s="117">
        <v>115884</v>
      </c>
      <c r="J13" s="118">
        <f t="shared" si="0"/>
        <v>-1.7915557890811673E-2</v>
      </c>
      <c r="K13" s="117">
        <v>101917</v>
      </c>
      <c r="L13" s="118">
        <f t="shared" si="1"/>
        <v>-0.12052569811190506</v>
      </c>
    </row>
    <row r="14" spans="1:13" x14ac:dyDescent="0.25">
      <c r="A14" s="1" t="s">
        <v>85</v>
      </c>
      <c r="B14" s="116" t="s">
        <v>86</v>
      </c>
      <c r="C14" s="117">
        <v>64992</v>
      </c>
      <c r="D14" s="118" t="s">
        <v>245</v>
      </c>
      <c r="E14" s="117">
        <v>128219</v>
      </c>
      <c r="F14" s="118">
        <f t="shared" si="0"/>
        <v>0.97284281142294438</v>
      </c>
      <c r="G14" s="117">
        <v>124929</v>
      </c>
      <c r="H14" s="118">
        <f t="shared" si="0"/>
        <v>-2.5659223671998688E-2</v>
      </c>
      <c r="I14" s="117">
        <v>121111</v>
      </c>
      <c r="J14" s="118">
        <f t="shared" si="0"/>
        <v>-3.0561358851827869E-2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75700</v>
      </c>
      <c r="D15" s="118" t="s">
        <v>245</v>
      </c>
      <c r="E15" s="117">
        <v>125973</v>
      </c>
      <c r="F15" s="118">
        <f t="shared" si="0"/>
        <v>0.66410832232496708</v>
      </c>
      <c r="G15" s="117">
        <v>138511</v>
      </c>
      <c r="H15" s="118">
        <f t="shared" si="0"/>
        <v>9.9529264207409485E-2</v>
      </c>
      <c r="I15" s="117">
        <v>133553</v>
      </c>
      <c r="J15" s="118">
        <f t="shared" si="0"/>
        <v>-3.5794991011544264E-2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93383</v>
      </c>
      <c r="D16" s="118">
        <v>0.82656234718826416</v>
      </c>
      <c r="E16" s="117">
        <v>135765</v>
      </c>
      <c r="F16" s="118">
        <f t="shared" si="0"/>
        <v>0.45385134339226618</v>
      </c>
      <c r="G16" s="117">
        <v>150260</v>
      </c>
      <c r="H16" s="118">
        <f t="shared" si="0"/>
        <v>0.10676536662615543</v>
      </c>
      <c r="I16" s="117">
        <v>139313</v>
      </c>
      <c r="J16" s="118">
        <f t="shared" si="0"/>
        <v>-7.2853720218288287E-2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89465</v>
      </c>
      <c r="D17" s="118">
        <v>0.77862823061630215</v>
      </c>
      <c r="E17" s="117">
        <v>125237</v>
      </c>
      <c r="F17" s="118">
        <f t="shared" si="0"/>
        <v>0.39984351422343933</v>
      </c>
      <c r="G17" s="117">
        <v>124231</v>
      </c>
      <c r="H17" s="118">
        <f t="shared" si="0"/>
        <v>-8.0327698683296811E-3</v>
      </c>
      <c r="I17" s="117">
        <v>107287</v>
      </c>
      <c r="J17" s="118">
        <f t="shared" si="0"/>
        <v>-0.13639107791131033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105169</v>
      </c>
      <c r="D18" s="118">
        <v>4.1060348594455505</v>
      </c>
      <c r="E18" s="117">
        <v>146405</v>
      </c>
      <c r="F18" s="118">
        <f t="shared" si="0"/>
        <v>0.39209272694425157</v>
      </c>
      <c r="G18" s="117">
        <v>126079</v>
      </c>
      <c r="H18" s="118">
        <f t="shared" si="0"/>
        <v>-0.13883405621392708</v>
      </c>
      <c r="I18" s="117">
        <v>119104</v>
      </c>
      <c r="J18" s="118">
        <f t="shared" si="0"/>
        <v>-5.5322456555017108E-2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91621</v>
      </c>
      <c r="D19" s="118">
        <v>3.1291180314570282</v>
      </c>
      <c r="E19" s="117">
        <v>116842</v>
      </c>
      <c r="F19" s="118">
        <f t="shared" si="0"/>
        <v>0.27527531897709046</v>
      </c>
      <c r="G19" s="117">
        <v>109675</v>
      </c>
      <c r="H19" s="118">
        <f t="shared" si="0"/>
        <v>-6.1339244449769792E-2</v>
      </c>
      <c r="I19" s="117">
        <v>94188</v>
      </c>
      <c r="J19" s="118">
        <f t="shared" si="0"/>
        <v>-0.14120811488488716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96818</v>
      </c>
      <c r="D20" s="118">
        <v>1.3157214953718097</v>
      </c>
      <c r="E20" s="117">
        <v>119696</v>
      </c>
      <c r="F20" s="118">
        <f t="shared" si="0"/>
        <v>0.23629903530335272</v>
      </c>
      <c r="G20" s="117">
        <v>97837</v>
      </c>
      <c r="H20" s="118">
        <f t="shared" si="0"/>
        <v>-0.18262097313193426</v>
      </c>
      <c r="I20" s="117">
        <v>108317</v>
      </c>
      <c r="J20" s="118">
        <f t="shared" si="0"/>
        <v>0.10711693939920486</v>
      </c>
      <c r="K20" s="117"/>
      <c r="L20" s="118"/>
    </row>
    <row r="21" spans="1:13" ht="15.75" x14ac:dyDescent="0.25">
      <c r="A21" s="1"/>
      <c r="B21" s="119" t="s">
        <v>32</v>
      </c>
      <c r="C21" s="120">
        <v>749212</v>
      </c>
      <c r="D21" s="121">
        <v>0.6949999208168085</v>
      </c>
      <c r="E21" s="120">
        <v>1447168</v>
      </c>
      <c r="F21" s="121">
        <f t="shared" si="0"/>
        <v>0.93158678718440169</v>
      </c>
      <c r="G21" s="120">
        <v>1453294</v>
      </c>
      <c r="H21" s="121">
        <f t="shared" si="0"/>
        <v>4.2330952591544957E-3</v>
      </c>
      <c r="I21" s="120">
        <v>1411233</v>
      </c>
      <c r="J21" s="121">
        <f t="shared" si="0"/>
        <v>-2.8941838334156755E-2</v>
      </c>
      <c r="K21" s="120">
        <v>506290</v>
      </c>
      <c r="L21" s="121">
        <v>-0.13948942824121291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293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3">
        <f>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82498</v>
      </c>
      <c r="D31" s="118">
        <v>3.4728909130340488</v>
      </c>
      <c r="E31" s="117">
        <v>81033</v>
      </c>
      <c r="F31" s="118">
        <f t="shared" ref="F31:H43" si="2">IFERROR(E31/C31-1,"-")</f>
        <v>-1.7758006254697034E-2</v>
      </c>
      <c r="G31" s="117">
        <v>94186</v>
      </c>
      <c r="H31" s="118">
        <f t="shared" si="2"/>
        <v>0.16231658706946561</v>
      </c>
      <c r="I31" s="117">
        <v>93832</v>
      </c>
      <c r="J31" s="118">
        <f t="shared" ref="J31:J43" si="3">IFERROR(I31/G31-1,"-")</f>
        <v>-3.7585203745779117E-3</v>
      </c>
      <c r="K31" s="117">
        <v>81736</v>
      </c>
      <c r="L31" s="118">
        <f t="shared" ref="L31:L35" si="4">IFERROR(K31/I31-1,"-")</f>
        <v>-0.1289112456304885</v>
      </c>
    </row>
    <row r="32" spans="1:13" x14ac:dyDescent="0.25">
      <c r="B32" s="116" t="s">
        <v>78</v>
      </c>
      <c r="C32" s="117">
        <v>87548</v>
      </c>
      <c r="D32" s="118" t="s">
        <v>245</v>
      </c>
      <c r="E32" s="117">
        <v>91933</v>
      </c>
      <c r="F32" s="118">
        <f t="shared" si="2"/>
        <v>5.0086809521633802E-2</v>
      </c>
      <c r="G32" s="117">
        <v>93044</v>
      </c>
      <c r="H32" s="118">
        <f t="shared" si="2"/>
        <v>1.2084887907497954E-2</v>
      </c>
      <c r="I32" s="117">
        <v>96064</v>
      </c>
      <c r="J32" s="118">
        <f t="shared" si="3"/>
        <v>3.2457761919091999E-2</v>
      </c>
      <c r="K32" s="117">
        <v>76535</v>
      </c>
      <c r="L32" s="118">
        <f t="shared" si="4"/>
        <v>-0.20329155562958023</v>
      </c>
    </row>
    <row r="33" spans="2:13" x14ac:dyDescent="0.25">
      <c r="B33" s="116" t="s">
        <v>80</v>
      </c>
      <c r="C33" s="117">
        <v>95606</v>
      </c>
      <c r="D33" s="118">
        <v>2.6545239096364819</v>
      </c>
      <c r="E33" s="117">
        <v>91721</v>
      </c>
      <c r="F33" s="118">
        <f t="shared" si="2"/>
        <v>-4.063552496705225E-2</v>
      </c>
      <c r="G33" s="117">
        <v>101928</v>
      </c>
      <c r="H33" s="118">
        <f t="shared" si="2"/>
        <v>0.11128313036273041</v>
      </c>
      <c r="I33" s="117">
        <v>91772</v>
      </c>
      <c r="J33" s="118">
        <f t="shared" si="3"/>
        <v>-9.9638960835099266E-2</v>
      </c>
      <c r="K33" s="117">
        <v>82709</v>
      </c>
      <c r="L33" s="118">
        <f t="shared" si="4"/>
        <v>-9.8755611733426285E-2</v>
      </c>
    </row>
    <row r="34" spans="2:13" x14ac:dyDescent="0.25">
      <c r="B34" s="116" t="s">
        <v>82</v>
      </c>
      <c r="C34" s="117">
        <v>99428</v>
      </c>
      <c r="D34" s="118">
        <v>1.8480421643608032</v>
      </c>
      <c r="E34" s="117">
        <v>105403</v>
      </c>
      <c r="F34" s="118">
        <f t="shared" si="2"/>
        <v>6.0093736170897527E-2</v>
      </c>
      <c r="G34" s="117">
        <v>90674</v>
      </c>
      <c r="H34" s="118">
        <f t="shared" si="2"/>
        <v>-0.139739855601833</v>
      </c>
      <c r="I34" s="117">
        <v>103393</v>
      </c>
      <c r="J34" s="118">
        <f t="shared" si="3"/>
        <v>0.1402717427266913</v>
      </c>
      <c r="K34" s="117">
        <v>78840</v>
      </c>
      <c r="L34" s="118">
        <f t="shared" si="4"/>
        <v>-0.23747255616917973</v>
      </c>
    </row>
    <row r="35" spans="2:13" x14ac:dyDescent="0.25">
      <c r="B35" s="116" t="s">
        <v>84</v>
      </c>
      <c r="C35" s="117">
        <v>91838</v>
      </c>
      <c r="D35" s="118">
        <v>1.1447955346925429</v>
      </c>
      <c r="E35" s="117">
        <v>95608</v>
      </c>
      <c r="F35" s="118">
        <f t="shared" si="2"/>
        <v>4.1050545525817217E-2</v>
      </c>
      <c r="G35" s="117">
        <v>97635</v>
      </c>
      <c r="H35" s="118">
        <f t="shared" si="2"/>
        <v>2.1201154715086545E-2</v>
      </c>
      <c r="I35" s="117">
        <v>92523</v>
      </c>
      <c r="J35" s="118">
        <f t="shared" si="3"/>
        <v>-5.2358273160239666E-2</v>
      </c>
      <c r="K35" s="117">
        <v>79526</v>
      </c>
      <c r="L35" s="118">
        <f t="shared" si="4"/>
        <v>-0.14047317964181882</v>
      </c>
    </row>
    <row r="36" spans="2:13" x14ac:dyDescent="0.25">
      <c r="B36" s="116" t="s">
        <v>86</v>
      </c>
      <c r="C36" s="117">
        <v>81401</v>
      </c>
      <c r="D36" s="118">
        <v>0.26927274995322148</v>
      </c>
      <c r="E36" s="117">
        <v>111389</v>
      </c>
      <c r="F36" s="118">
        <f t="shared" si="2"/>
        <v>0.36839842262380063</v>
      </c>
      <c r="G36" s="117">
        <v>106420</v>
      </c>
      <c r="H36" s="118">
        <f t="shared" si="2"/>
        <v>-4.4609431811040601E-2</v>
      </c>
      <c r="I36" s="117">
        <v>97898</v>
      </c>
      <c r="J36" s="118">
        <f t="shared" si="3"/>
        <v>-8.0078932531479019E-2</v>
      </c>
      <c r="K36" s="117"/>
      <c r="L36" s="118"/>
    </row>
    <row r="37" spans="2:13" x14ac:dyDescent="0.25">
      <c r="B37" s="116" t="s">
        <v>88</v>
      </c>
      <c r="C37" s="117">
        <v>84367</v>
      </c>
      <c r="D37" s="118">
        <v>0.17205690311466748</v>
      </c>
      <c r="E37" s="117">
        <v>104344</v>
      </c>
      <c r="F37" s="118">
        <f t="shared" si="2"/>
        <v>0.23678689535007758</v>
      </c>
      <c r="G37" s="117">
        <v>112902</v>
      </c>
      <c r="H37" s="118">
        <f t="shared" si="2"/>
        <v>8.2017173963045309E-2</v>
      </c>
      <c r="I37" s="117">
        <v>106513</v>
      </c>
      <c r="J37" s="118">
        <f t="shared" si="3"/>
        <v>-5.6588900108058282E-2</v>
      </c>
      <c r="K37" s="117"/>
      <c r="L37" s="118"/>
    </row>
    <row r="38" spans="2:13" x14ac:dyDescent="0.25">
      <c r="B38" s="116" t="s">
        <v>90</v>
      </c>
      <c r="C38" s="117">
        <v>115980</v>
      </c>
      <c r="D38" s="118">
        <v>0.37303184562566583</v>
      </c>
      <c r="E38" s="117">
        <v>111788</v>
      </c>
      <c r="F38" s="118">
        <f t="shared" si="2"/>
        <v>-3.6144162786687306E-2</v>
      </c>
      <c r="G38" s="117">
        <v>123329</v>
      </c>
      <c r="H38" s="118">
        <f t="shared" si="2"/>
        <v>0.10324006154506749</v>
      </c>
      <c r="I38" s="117">
        <v>110602</v>
      </c>
      <c r="J38" s="118">
        <f t="shared" si="3"/>
        <v>-0.10319551768035096</v>
      </c>
      <c r="K38" s="117"/>
      <c r="L38" s="118"/>
    </row>
    <row r="39" spans="2:13" x14ac:dyDescent="0.25">
      <c r="B39" s="116" t="s">
        <v>92</v>
      </c>
      <c r="C39" s="117">
        <v>92418</v>
      </c>
      <c r="D39" s="118">
        <v>0.12905905636865644</v>
      </c>
      <c r="E39" s="117">
        <v>106633</v>
      </c>
      <c r="F39" s="118">
        <f t="shared" si="2"/>
        <v>0.15381202795992133</v>
      </c>
      <c r="G39" s="117">
        <v>103394</v>
      </c>
      <c r="H39" s="118">
        <f t="shared" si="2"/>
        <v>-3.0375212176343203E-2</v>
      </c>
      <c r="I39" s="117">
        <v>85635</v>
      </c>
      <c r="J39" s="118">
        <f t="shared" si="3"/>
        <v>-0.17176045031626597</v>
      </c>
      <c r="K39" s="117"/>
      <c r="L39" s="118"/>
    </row>
    <row r="40" spans="2:13" x14ac:dyDescent="0.25">
      <c r="B40" s="116" t="s">
        <v>94</v>
      </c>
      <c r="C40" s="117">
        <v>115251</v>
      </c>
      <c r="D40" s="118">
        <v>0.24648230064567755</v>
      </c>
      <c r="E40" s="117">
        <v>127971</v>
      </c>
      <c r="F40" s="118">
        <f t="shared" si="2"/>
        <v>0.11036780591925455</v>
      </c>
      <c r="G40" s="117">
        <v>101754</v>
      </c>
      <c r="H40" s="118">
        <f t="shared" si="2"/>
        <v>-0.20486672761797597</v>
      </c>
      <c r="I40" s="117">
        <v>95282</v>
      </c>
      <c r="J40" s="118">
        <f t="shared" si="3"/>
        <v>-6.3604379189024507E-2</v>
      </c>
      <c r="K40" s="117"/>
      <c r="L40" s="118"/>
    </row>
    <row r="41" spans="2:13" x14ac:dyDescent="0.25">
      <c r="B41" s="116" t="s">
        <v>96</v>
      </c>
      <c r="C41" s="117">
        <v>96584</v>
      </c>
      <c r="D41" s="118">
        <v>0.22309319082654788</v>
      </c>
      <c r="E41" s="117">
        <v>99767</v>
      </c>
      <c r="F41" s="118">
        <f t="shared" si="2"/>
        <v>3.29557690714819E-2</v>
      </c>
      <c r="G41" s="117">
        <v>88737</v>
      </c>
      <c r="H41" s="118">
        <f t="shared" si="2"/>
        <v>-0.11055759920615038</v>
      </c>
      <c r="I41" s="117">
        <v>73967</v>
      </c>
      <c r="J41" s="118">
        <f t="shared" si="3"/>
        <v>-0.16644691616800211</v>
      </c>
      <c r="K41" s="117"/>
      <c r="L41" s="118"/>
    </row>
    <row r="42" spans="2:13" x14ac:dyDescent="0.25">
      <c r="B42" s="116" t="s">
        <v>98</v>
      </c>
      <c r="C42" s="117">
        <v>90601</v>
      </c>
      <c r="D42" s="118">
        <v>8.1557616779476927E-2</v>
      </c>
      <c r="E42" s="117">
        <v>98445</v>
      </c>
      <c r="F42" s="118">
        <f t="shared" si="2"/>
        <v>8.6577410845354974E-2</v>
      </c>
      <c r="G42" s="117">
        <v>74638</v>
      </c>
      <c r="H42" s="118">
        <f t="shared" si="2"/>
        <v>-0.24183046371070138</v>
      </c>
      <c r="I42" s="117">
        <v>87416</v>
      </c>
      <c r="J42" s="118">
        <f t="shared" si="3"/>
        <v>0.17119965701117401</v>
      </c>
      <c r="K42" s="117"/>
      <c r="L42" s="118"/>
    </row>
    <row r="43" spans="2:13" ht="15.75" x14ac:dyDescent="0.25">
      <c r="B43" s="119" t="s">
        <v>32</v>
      </c>
      <c r="C43" s="120">
        <v>1133520</v>
      </c>
      <c r="D43" s="121">
        <v>0.64371643020382585</v>
      </c>
      <c r="E43" s="120">
        <v>1226035</v>
      </c>
      <c r="F43" s="121">
        <f t="shared" si="2"/>
        <v>8.161743948055622E-2</v>
      </c>
      <c r="G43" s="120">
        <v>1188641</v>
      </c>
      <c r="H43" s="121">
        <f t="shared" si="2"/>
        <v>-3.0499944944475499E-2</v>
      </c>
      <c r="I43" s="120">
        <v>1134897</v>
      </c>
      <c r="J43" s="121">
        <f t="shared" si="3"/>
        <v>-4.5214661112985333E-2</v>
      </c>
      <c r="K43" s="120">
        <v>399346</v>
      </c>
      <c r="L43" s="121">
        <v>-0.16382039599316556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7" t="s">
        <v>294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154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3">
        <f>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0</v>
      </c>
      <c r="D53" s="118" t="s">
        <v>245</v>
      </c>
      <c r="E53" s="117">
        <v>0</v>
      </c>
      <c r="F53" s="118" t="str">
        <f t="shared" ref="F53:H65" si="5">IFERROR(E53/C53-1,"-")</f>
        <v>-</v>
      </c>
      <c r="G53" s="117">
        <v>0</v>
      </c>
      <c r="H53" s="118" t="str">
        <f t="shared" si="5"/>
        <v>-</v>
      </c>
      <c r="I53" s="117">
        <v>0</v>
      </c>
      <c r="J53" s="118" t="str">
        <f t="shared" ref="J53:J65" si="6">IFERROR(I53/G53-1,"-")</f>
        <v>-</v>
      </c>
      <c r="K53" s="117">
        <v>0</v>
      </c>
      <c r="L53" s="118" t="str">
        <f t="shared" ref="L53:L57" si="7">IFERROR(K53/I53-1,"-")</f>
        <v>-</v>
      </c>
    </row>
    <row r="54" spans="1:13" x14ac:dyDescent="0.25">
      <c r="A54" s="1">
        <v>2</v>
      </c>
      <c r="B54" s="116" t="s">
        <v>78</v>
      </c>
      <c r="C54" s="117">
        <v>0</v>
      </c>
      <c r="D54" s="118" t="s">
        <v>245</v>
      </c>
      <c r="E54" s="117">
        <v>0</v>
      </c>
      <c r="F54" s="118" t="str">
        <f t="shared" si="5"/>
        <v>-</v>
      </c>
      <c r="G54" s="117">
        <v>0</v>
      </c>
      <c r="H54" s="118" t="str">
        <f t="shared" si="5"/>
        <v>-</v>
      </c>
      <c r="I54" s="117">
        <v>0</v>
      </c>
      <c r="J54" s="118" t="str">
        <f t="shared" si="6"/>
        <v>-</v>
      </c>
      <c r="K54" s="117">
        <v>0</v>
      </c>
      <c r="L54" s="118" t="str">
        <f t="shared" si="7"/>
        <v>-</v>
      </c>
    </row>
    <row r="55" spans="1:13" x14ac:dyDescent="0.25">
      <c r="A55" s="1">
        <v>3</v>
      </c>
      <c r="B55" s="116" t="s">
        <v>80</v>
      </c>
      <c r="C55" s="117">
        <v>0</v>
      </c>
      <c r="D55" s="118" t="s">
        <v>245</v>
      </c>
      <c r="E55" s="117">
        <v>0</v>
      </c>
      <c r="F55" s="118" t="str">
        <f t="shared" si="5"/>
        <v>-</v>
      </c>
      <c r="G55" s="117">
        <v>0</v>
      </c>
      <c r="H55" s="118" t="str">
        <f t="shared" si="5"/>
        <v>-</v>
      </c>
      <c r="I55" s="117">
        <v>0</v>
      </c>
      <c r="J55" s="118" t="str">
        <f t="shared" si="6"/>
        <v>-</v>
      </c>
      <c r="K55" s="117">
        <v>0</v>
      </c>
      <c r="L55" s="118" t="str">
        <f t="shared" si="7"/>
        <v>-</v>
      </c>
    </row>
    <row r="56" spans="1:13" x14ac:dyDescent="0.25">
      <c r="A56" s="1">
        <v>4</v>
      </c>
      <c r="B56" s="116" t="s">
        <v>82</v>
      </c>
      <c r="C56" s="117">
        <v>0</v>
      </c>
      <c r="D56" s="118" t="s">
        <v>245</v>
      </c>
      <c r="E56" s="117">
        <v>0</v>
      </c>
      <c r="F56" s="118" t="str">
        <f t="shared" si="5"/>
        <v>-</v>
      </c>
      <c r="G56" s="117">
        <v>0</v>
      </c>
      <c r="H56" s="118" t="str">
        <f t="shared" si="5"/>
        <v>-</v>
      </c>
      <c r="I56" s="117">
        <v>0</v>
      </c>
      <c r="J56" s="118" t="str">
        <f t="shared" si="6"/>
        <v>-</v>
      </c>
      <c r="K56" s="117">
        <v>0</v>
      </c>
      <c r="L56" s="118" t="str">
        <f t="shared" si="7"/>
        <v>-</v>
      </c>
    </row>
    <row r="57" spans="1:13" x14ac:dyDescent="0.25">
      <c r="A57" s="1">
        <v>5</v>
      </c>
      <c r="B57" s="116" t="s">
        <v>84</v>
      </c>
      <c r="C57" s="117">
        <v>0</v>
      </c>
      <c r="D57" s="118" t="s">
        <v>245</v>
      </c>
      <c r="E57" s="117">
        <v>0</v>
      </c>
      <c r="F57" s="118" t="str">
        <f t="shared" si="5"/>
        <v>-</v>
      </c>
      <c r="G57" s="117">
        <v>0</v>
      </c>
      <c r="H57" s="118" t="str">
        <f t="shared" si="5"/>
        <v>-</v>
      </c>
      <c r="I57" s="117">
        <v>0</v>
      </c>
      <c r="J57" s="118" t="str">
        <f t="shared" si="6"/>
        <v>-</v>
      </c>
      <c r="K57" s="117">
        <v>0</v>
      </c>
      <c r="L57" s="118" t="str">
        <f t="shared" si="7"/>
        <v>-</v>
      </c>
    </row>
    <row r="58" spans="1:13" x14ac:dyDescent="0.25">
      <c r="A58" s="1">
        <v>6</v>
      </c>
      <c r="B58" s="116" t="s">
        <v>86</v>
      </c>
      <c r="C58" s="117">
        <v>0</v>
      </c>
      <c r="D58" s="118" t="s">
        <v>245</v>
      </c>
      <c r="E58" s="117">
        <v>0</v>
      </c>
      <c r="F58" s="118" t="str">
        <f t="shared" si="5"/>
        <v>-</v>
      </c>
      <c r="G58" s="117">
        <v>0</v>
      </c>
      <c r="H58" s="118" t="str">
        <f t="shared" si="5"/>
        <v>-</v>
      </c>
      <c r="I58" s="117">
        <v>0</v>
      </c>
      <c r="J58" s="118" t="str">
        <f t="shared" si="6"/>
        <v>-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0</v>
      </c>
      <c r="D59" s="118" t="s">
        <v>245</v>
      </c>
      <c r="E59" s="117">
        <v>0</v>
      </c>
      <c r="F59" s="118" t="str">
        <f t="shared" si="5"/>
        <v>-</v>
      </c>
      <c r="G59" s="117">
        <v>0</v>
      </c>
      <c r="H59" s="118" t="str">
        <f t="shared" si="5"/>
        <v>-</v>
      </c>
      <c r="I59" s="117">
        <v>0</v>
      </c>
      <c r="J59" s="118" t="str">
        <f t="shared" si="6"/>
        <v>-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0</v>
      </c>
      <c r="D60" s="118" t="s">
        <v>245</v>
      </c>
      <c r="E60" s="117">
        <v>0</v>
      </c>
      <c r="F60" s="118" t="str">
        <f t="shared" si="5"/>
        <v>-</v>
      </c>
      <c r="G60" s="117">
        <v>0</v>
      </c>
      <c r="H60" s="118" t="str">
        <f t="shared" si="5"/>
        <v>-</v>
      </c>
      <c r="I60" s="117">
        <v>0</v>
      </c>
      <c r="J60" s="118" t="str">
        <f t="shared" si="6"/>
        <v>-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0</v>
      </c>
      <c r="D61" s="118" t="s">
        <v>245</v>
      </c>
      <c r="E61" s="117">
        <v>0</v>
      </c>
      <c r="F61" s="118" t="str">
        <f t="shared" si="5"/>
        <v>-</v>
      </c>
      <c r="G61" s="117">
        <v>0</v>
      </c>
      <c r="H61" s="118" t="str">
        <f t="shared" si="5"/>
        <v>-</v>
      </c>
      <c r="I61" s="117">
        <v>0</v>
      </c>
      <c r="J61" s="118" t="str">
        <f t="shared" si="6"/>
        <v>-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0</v>
      </c>
      <c r="D62" s="118" t="s">
        <v>245</v>
      </c>
      <c r="E62" s="117">
        <v>0</v>
      </c>
      <c r="F62" s="118" t="str">
        <f t="shared" si="5"/>
        <v>-</v>
      </c>
      <c r="G62" s="117">
        <v>0</v>
      </c>
      <c r="H62" s="118" t="str">
        <f t="shared" si="5"/>
        <v>-</v>
      </c>
      <c r="I62" s="117">
        <v>0</v>
      </c>
      <c r="J62" s="118" t="str">
        <f t="shared" si="6"/>
        <v>-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0</v>
      </c>
      <c r="D63" s="118" t="s">
        <v>245</v>
      </c>
      <c r="E63" s="117">
        <v>0</v>
      </c>
      <c r="F63" s="118" t="str">
        <f t="shared" si="5"/>
        <v>-</v>
      </c>
      <c r="G63" s="117">
        <v>0</v>
      </c>
      <c r="H63" s="118" t="str">
        <f t="shared" si="5"/>
        <v>-</v>
      </c>
      <c r="I63" s="117">
        <v>0</v>
      </c>
      <c r="J63" s="118" t="str">
        <f t="shared" si="6"/>
        <v>-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0</v>
      </c>
      <c r="D64" s="118" t="s">
        <v>245</v>
      </c>
      <c r="E64" s="117">
        <v>0</v>
      </c>
      <c r="F64" s="118" t="str">
        <f t="shared" si="5"/>
        <v>-</v>
      </c>
      <c r="G64" s="117">
        <v>0</v>
      </c>
      <c r="H64" s="118" t="str">
        <f t="shared" si="5"/>
        <v>-</v>
      </c>
      <c r="I64" s="117">
        <v>0</v>
      </c>
      <c r="J64" s="118" t="str">
        <f t="shared" si="6"/>
        <v>-</v>
      </c>
      <c r="K64" s="117"/>
      <c r="L64" s="118"/>
    </row>
    <row r="65" spans="1:13" ht="15.75" x14ac:dyDescent="0.25">
      <c r="B65" s="119" t="s">
        <v>32</v>
      </c>
      <c r="C65" s="120">
        <v>0</v>
      </c>
      <c r="D65" s="121" t="s">
        <v>245</v>
      </c>
      <c r="E65" s="120">
        <v>0</v>
      </c>
      <c r="F65" s="121" t="str">
        <f t="shared" si="5"/>
        <v>-</v>
      </c>
      <c r="G65" s="120">
        <v>0</v>
      </c>
      <c r="H65" s="121" t="str">
        <f t="shared" si="5"/>
        <v>-</v>
      </c>
      <c r="I65" s="120">
        <v>0</v>
      </c>
      <c r="J65" s="121" t="str">
        <f t="shared" si="6"/>
        <v>-</v>
      </c>
      <c r="K65" s="120">
        <v>0</v>
      </c>
      <c r="L65" s="121" t="s">
        <v>245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324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3">
        <f>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0</v>
      </c>
      <c r="D75" s="118" t="s">
        <v>245</v>
      </c>
      <c r="E75" s="117">
        <v>0</v>
      </c>
      <c r="F75" s="118" t="str">
        <f t="shared" ref="F75:H87" si="8">IFERROR(E75/C75-1,"-")</f>
        <v>-</v>
      </c>
      <c r="G75" s="117">
        <v>0</v>
      </c>
      <c r="H75" s="118" t="str">
        <f t="shared" si="8"/>
        <v>-</v>
      </c>
      <c r="I75" s="117">
        <v>0</v>
      </c>
      <c r="J75" s="118" t="str">
        <f t="shared" ref="J75:J87" si="9">IFERROR(I75/G75-1,"-")</f>
        <v>-</v>
      </c>
      <c r="K75" s="117">
        <v>0</v>
      </c>
      <c r="L75" s="118" t="str">
        <f t="shared" ref="L75:L79" si="10">IFERROR(K75/I75-1,"-")</f>
        <v>-</v>
      </c>
    </row>
    <row r="76" spans="1:13" x14ac:dyDescent="0.25">
      <c r="A76" s="1">
        <v>2</v>
      </c>
      <c r="B76" s="116" t="s">
        <v>78</v>
      </c>
      <c r="C76" s="117">
        <v>0</v>
      </c>
      <c r="D76" s="118" t="s">
        <v>245</v>
      </c>
      <c r="E76" s="117">
        <v>0</v>
      </c>
      <c r="F76" s="118" t="str">
        <f t="shared" si="8"/>
        <v>-</v>
      </c>
      <c r="G76" s="117">
        <v>0</v>
      </c>
      <c r="H76" s="118" t="str">
        <f t="shared" si="8"/>
        <v>-</v>
      </c>
      <c r="I76" s="117">
        <v>0</v>
      </c>
      <c r="J76" s="118" t="str">
        <f t="shared" si="9"/>
        <v>-</v>
      </c>
      <c r="K76" s="117">
        <v>0</v>
      </c>
      <c r="L76" s="118" t="str">
        <f t="shared" si="10"/>
        <v>-</v>
      </c>
    </row>
    <row r="77" spans="1:13" x14ac:dyDescent="0.25">
      <c r="A77" s="1">
        <v>3</v>
      </c>
      <c r="B77" s="116" t="s">
        <v>80</v>
      </c>
      <c r="C77" s="117">
        <v>0</v>
      </c>
      <c r="D77" s="118" t="s">
        <v>245</v>
      </c>
      <c r="E77" s="117">
        <v>0</v>
      </c>
      <c r="F77" s="118" t="str">
        <f t="shared" si="8"/>
        <v>-</v>
      </c>
      <c r="G77" s="117">
        <v>0</v>
      </c>
      <c r="H77" s="118" t="str">
        <f t="shared" si="8"/>
        <v>-</v>
      </c>
      <c r="I77" s="117">
        <v>0</v>
      </c>
      <c r="J77" s="118" t="str">
        <f t="shared" si="9"/>
        <v>-</v>
      </c>
      <c r="K77" s="117">
        <v>0</v>
      </c>
      <c r="L77" s="118" t="str">
        <f t="shared" si="10"/>
        <v>-</v>
      </c>
    </row>
    <row r="78" spans="1:13" x14ac:dyDescent="0.25">
      <c r="A78" s="1">
        <v>4</v>
      </c>
      <c r="B78" s="116" t="s">
        <v>82</v>
      </c>
      <c r="C78" s="117">
        <v>0</v>
      </c>
      <c r="D78" s="118" t="s">
        <v>245</v>
      </c>
      <c r="E78" s="117">
        <v>0</v>
      </c>
      <c r="F78" s="118" t="str">
        <f t="shared" si="8"/>
        <v>-</v>
      </c>
      <c r="G78" s="117">
        <v>0</v>
      </c>
      <c r="H78" s="118" t="str">
        <f t="shared" si="8"/>
        <v>-</v>
      </c>
      <c r="I78" s="117">
        <v>0</v>
      </c>
      <c r="J78" s="118" t="str">
        <f t="shared" si="9"/>
        <v>-</v>
      </c>
      <c r="K78" s="117">
        <v>0</v>
      </c>
      <c r="L78" s="118" t="str">
        <f t="shared" si="10"/>
        <v>-</v>
      </c>
    </row>
    <row r="79" spans="1:13" x14ac:dyDescent="0.25">
      <c r="A79" s="1">
        <v>5</v>
      </c>
      <c r="B79" s="116" t="s">
        <v>84</v>
      </c>
      <c r="C79" s="117">
        <v>0</v>
      </c>
      <c r="D79" s="118" t="s">
        <v>245</v>
      </c>
      <c r="E79" s="117">
        <v>0</v>
      </c>
      <c r="F79" s="118" t="str">
        <f t="shared" si="8"/>
        <v>-</v>
      </c>
      <c r="G79" s="117">
        <v>0</v>
      </c>
      <c r="H79" s="118" t="str">
        <f t="shared" si="8"/>
        <v>-</v>
      </c>
      <c r="I79" s="117">
        <v>0</v>
      </c>
      <c r="J79" s="118" t="str">
        <f t="shared" si="9"/>
        <v>-</v>
      </c>
      <c r="K79" s="117">
        <v>0</v>
      </c>
      <c r="L79" s="118" t="str">
        <f t="shared" si="10"/>
        <v>-</v>
      </c>
    </row>
    <row r="80" spans="1:13" x14ac:dyDescent="0.25">
      <c r="A80" s="1">
        <v>6</v>
      </c>
      <c r="B80" s="116" t="s">
        <v>86</v>
      </c>
      <c r="C80" s="117">
        <v>0</v>
      </c>
      <c r="D80" s="118" t="s">
        <v>245</v>
      </c>
      <c r="E80" s="117">
        <v>0</v>
      </c>
      <c r="F80" s="118" t="str">
        <f t="shared" si="8"/>
        <v>-</v>
      </c>
      <c r="G80" s="117">
        <v>0</v>
      </c>
      <c r="H80" s="118" t="str">
        <f t="shared" si="8"/>
        <v>-</v>
      </c>
      <c r="I80" s="117">
        <v>0</v>
      </c>
      <c r="J80" s="118" t="str">
        <f t="shared" si="9"/>
        <v>-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0</v>
      </c>
      <c r="D81" s="118" t="s">
        <v>245</v>
      </c>
      <c r="E81" s="117">
        <v>0</v>
      </c>
      <c r="F81" s="118" t="str">
        <f t="shared" si="8"/>
        <v>-</v>
      </c>
      <c r="G81" s="117">
        <v>0</v>
      </c>
      <c r="H81" s="118" t="str">
        <f t="shared" si="8"/>
        <v>-</v>
      </c>
      <c r="I81" s="117">
        <v>0</v>
      </c>
      <c r="J81" s="118" t="str">
        <f t="shared" si="9"/>
        <v>-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0</v>
      </c>
      <c r="D82" s="118" t="s">
        <v>245</v>
      </c>
      <c r="E82" s="117">
        <v>0</v>
      </c>
      <c r="F82" s="118" t="str">
        <f t="shared" si="8"/>
        <v>-</v>
      </c>
      <c r="G82" s="117">
        <v>0</v>
      </c>
      <c r="H82" s="118" t="str">
        <f t="shared" si="8"/>
        <v>-</v>
      </c>
      <c r="I82" s="117">
        <v>0</v>
      </c>
      <c r="J82" s="118" t="str">
        <f t="shared" si="9"/>
        <v>-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0</v>
      </c>
      <c r="D83" s="118" t="s">
        <v>245</v>
      </c>
      <c r="E83" s="117">
        <v>0</v>
      </c>
      <c r="F83" s="118" t="str">
        <f t="shared" si="8"/>
        <v>-</v>
      </c>
      <c r="G83" s="117">
        <v>0</v>
      </c>
      <c r="H83" s="118" t="str">
        <f t="shared" si="8"/>
        <v>-</v>
      </c>
      <c r="I83" s="117">
        <v>0</v>
      </c>
      <c r="J83" s="118" t="str">
        <f t="shared" si="9"/>
        <v>-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0</v>
      </c>
      <c r="D84" s="118" t="s">
        <v>245</v>
      </c>
      <c r="E84" s="117">
        <v>0</v>
      </c>
      <c r="F84" s="118" t="str">
        <f t="shared" si="8"/>
        <v>-</v>
      </c>
      <c r="G84" s="117">
        <v>0</v>
      </c>
      <c r="H84" s="118" t="str">
        <f t="shared" si="8"/>
        <v>-</v>
      </c>
      <c r="I84" s="117">
        <v>0</v>
      </c>
      <c r="J84" s="118" t="str">
        <f t="shared" si="9"/>
        <v>-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0</v>
      </c>
      <c r="D85" s="118" t="s">
        <v>245</v>
      </c>
      <c r="E85" s="117">
        <v>0</v>
      </c>
      <c r="F85" s="118" t="str">
        <f t="shared" si="8"/>
        <v>-</v>
      </c>
      <c r="G85" s="117">
        <v>0</v>
      </c>
      <c r="H85" s="118" t="str">
        <f t="shared" si="8"/>
        <v>-</v>
      </c>
      <c r="I85" s="117">
        <v>0</v>
      </c>
      <c r="J85" s="118" t="str">
        <f t="shared" si="9"/>
        <v>-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0</v>
      </c>
      <c r="D86" s="118" t="s">
        <v>245</v>
      </c>
      <c r="E86" s="117">
        <v>0</v>
      </c>
      <c r="F86" s="118" t="str">
        <f t="shared" si="8"/>
        <v>-</v>
      </c>
      <c r="G86" s="117">
        <v>0</v>
      </c>
      <c r="H86" s="118" t="str">
        <f t="shared" si="8"/>
        <v>-</v>
      </c>
      <c r="I86" s="117">
        <v>0</v>
      </c>
      <c r="J86" s="118" t="str">
        <f t="shared" si="9"/>
        <v>-</v>
      </c>
      <c r="K86" s="117"/>
      <c r="L86" s="118"/>
    </row>
    <row r="87" spans="1:13" ht="15.75" x14ac:dyDescent="0.25">
      <c r="B87" s="119" t="s">
        <v>32</v>
      </c>
      <c r="C87" s="120">
        <v>0</v>
      </c>
      <c r="D87" s="121" t="s">
        <v>245</v>
      </c>
      <c r="E87" s="120">
        <v>0</v>
      </c>
      <c r="F87" s="121" t="str">
        <f t="shared" si="8"/>
        <v>-</v>
      </c>
      <c r="G87" s="120">
        <v>0</v>
      </c>
      <c r="H87" s="121" t="str">
        <f t="shared" si="8"/>
        <v>-</v>
      </c>
      <c r="I87" s="120">
        <v>0</v>
      </c>
      <c r="J87" s="121" t="str">
        <f t="shared" si="9"/>
        <v>-</v>
      </c>
      <c r="K87" s="120">
        <v>0</v>
      </c>
      <c r="L87" s="121" t="s">
        <v>245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295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3">
        <f>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17">
        <v>13386</v>
      </c>
      <c r="D97" s="118">
        <v>477.07142857142856</v>
      </c>
      <c r="E97" s="117">
        <v>17843</v>
      </c>
      <c r="F97" s="118">
        <f t="shared" ref="F97:H109" si="11">IFERROR(E97/C97-1,"-")</f>
        <v>0.3329598087554162</v>
      </c>
      <c r="G97" s="117">
        <v>20807</v>
      </c>
      <c r="H97" s="118">
        <f t="shared" si="11"/>
        <v>0.16611556352631274</v>
      </c>
      <c r="I97" s="117">
        <v>21327</v>
      </c>
      <c r="J97" s="118">
        <f t="shared" ref="J97:J109" si="12">IFERROR(I97/G97-1,"-")</f>
        <v>2.4991589368962286E-2</v>
      </c>
      <c r="K97" s="117">
        <v>19371</v>
      </c>
      <c r="L97" s="118">
        <f t="shared" ref="L97:L101" si="13">IFERROR(K97/I97-1,"-")</f>
        <v>-9.1714727809818486E-2</v>
      </c>
    </row>
    <row r="98" spans="2:12" x14ac:dyDescent="0.25">
      <c r="B98" s="116" t="s">
        <v>78</v>
      </c>
      <c r="C98" s="117">
        <v>13602</v>
      </c>
      <c r="D98" s="118" t="s">
        <v>245</v>
      </c>
      <c r="E98" s="117">
        <v>16107</v>
      </c>
      <c r="F98" s="118">
        <f t="shared" si="11"/>
        <v>0.18416409351565943</v>
      </c>
      <c r="G98" s="117">
        <v>20151</v>
      </c>
      <c r="H98" s="118">
        <f t="shared" si="11"/>
        <v>0.25107096293536979</v>
      </c>
      <c r="I98" s="117">
        <v>19358</v>
      </c>
      <c r="J98" s="118">
        <f t="shared" si="12"/>
        <v>-3.935288571286788E-2</v>
      </c>
      <c r="K98" s="117">
        <v>19075</v>
      </c>
      <c r="L98" s="118">
        <f t="shared" si="13"/>
        <v>-1.461927885112102E-2</v>
      </c>
    </row>
    <row r="99" spans="2:12" x14ac:dyDescent="0.25">
      <c r="B99" s="116" t="s">
        <v>80</v>
      </c>
      <c r="C99" s="117">
        <v>13705</v>
      </c>
      <c r="D99" s="118" t="s">
        <v>245</v>
      </c>
      <c r="E99" s="117">
        <v>16813</v>
      </c>
      <c r="F99" s="118">
        <f t="shared" si="11"/>
        <v>0.22677854797519159</v>
      </c>
      <c r="G99" s="117">
        <v>20625</v>
      </c>
      <c r="H99" s="118">
        <f t="shared" si="11"/>
        <v>0.22672931660024975</v>
      </c>
      <c r="I99" s="117">
        <v>20970</v>
      </c>
      <c r="J99" s="118">
        <f t="shared" si="12"/>
        <v>1.6727272727272702E-2</v>
      </c>
      <c r="K99" s="117">
        <v>22060</v>
      </c>
      <c r="L99" s="118">
        <f t="shared" si="13"/>
        <v>5.1979017644253611E-2</v>
      </c>
    </row>
    <row r="100" spans="2:12" x14ac:dyDescent="0.25">
      <c r="B100" s="116" t="s">
        <v>82</v>
      </c>
      <c r="C100" s="117">
        <v>13588</v>
      </c>
      <c r="D100" s="118">
        <v>589.78260869565213</v>
      </c>
      <c r="E100" s="117">
        <v>16876</v>
      </c>
      <c r="F100" s="118">
        <f t="shared" si="11"/>
        <v>0.24197821607300551</v>
      </c>
      <c r="G100" s="117">
        <v>22359</v>
      </c>
      <c r="H100" s="118">
        <f t="shared" si="11"/>
        <v>0.32489926522872725</v>
      </c>
      <c r="I100" s="117">
        <v>25760</v>
      </c>
      <c r="J100" s="118">
        <f t="shared" si="12"/>
        <v>0.15210877051746508</v>
      </c>
      <c r="K100" s="117">
        <v>24047</v>
      </c>
      <c r="L100" s="118">
        <f t="shared" si="13"/>
        <v>-6.6498447204968891E-2</v>
      </c>
    </row>
    <row r="101" spans="2:12" x14ac:dyDescent="0.25">
      <c r="B101" s="116" t="s">
        <v>84</v>
      </c>
      <c r="C101" s="117">
        <v>12214</v>
      </c>
      <c r="D101" s="118">
        <v>304.35000000000002</v>
      </c>
      <c r="E101" s="117">
        <v>15694</v>
      </c>
      <c r="F101" s="118">
        <f t="shared" si="11"/>
        <v>0.28491894547240881</v>
      </c>
      <c r="G101" s="117">
        <v>20363</v>
      </c>
      <c r="H101" s="118">
        <f t="shared" si="11"/>
        <v>0.29750223015165034</v>
      </c>
      <c r="I101" s="117">
        <v>23361</v>
      </c>
      <c r="J101" s="118">
        <f t="shared" si="12"/>
        <v>0.14722781515493777</v>
      </c>
      <c r="K101" s="117">
        <v>22391</v>
      </c>
      <c r="L101" s="118">
        <f t="shared" si="13"/>
        <v>-4.1522195111510674E-2</v>
      </c>
    </row>
    <row r="102" spans="2:12" x14ac:dyDescent="0.25">
      <c r="B102" s="116" t="s">
        <v>86</v>
      </c>
      <c r="C102" s="117">
        <v>11682</v>
      </c>
      <c r="D102" s="118">
        <v>12.583720930232559</v>
      </c>
      <c r="E102" s="117">
        <v>16830</v>
      </c>
      <c r="F102" s="118">
        <f t="shared" si="11"/>
        <v>0.44067796610169485</v>
      </c>
      <c r="G102" s="117">
        <v>18509</v>
      </c>
      <c r="H102" s="118">
        <f t="shared" si="11"/>
        <v>9.9762329174093889E-2</v>
      </c>
      <c r="I102" s="117">
        <v>23213</v>
      </c>
      <c r="J102" s="118">
        <f t="shared" si="12"/>
        <v>0.25414663136852345</v>
      </c>
      <c r="K102" s="117"/>
      <c r="L102" s="118"/>
    </row>
    <row r="103" spans="2:12" x14ac:dyDescent="0.25">
      <c r="B103" s="116" t="s">
        <v>88</v>
      </c>
      <c r="C103" s="117">
        <v>15593</v>
      </c>
      <c r="D103" s="118">
        <v>3.1939214631522326</v>
      </c>
      <c r="E103" s="117">
        <v>21629</v>
      </c>
      <c r="F103" s="118">
        <f t="shared" si="11"/>
        <v>0.38709677419354849</v>
      </c>
      <c r="G103" s="117">
        <v>25609</v>
      </c>
      <c r="H103" s="118">
        <f t="shared" si="11"/>
        <v>0.18401220583475886</v>
      </c>
      <c r="I103" s="117">
        <v>27040</v>
      </c>
      <c r="J103" s="118">
        <f t="shared" si="12"/>
        <v>5.5878792611972372E-2</v>
      </c>
      <c r="K103" s="117"/>
      <c r="L103" s="118"/>
    </row>
    <row r="104" spans="2:12" x14ac:dyDescent="0.25">
      <c r="B104" s="116" t="s">
        <v>90</v>
      </c>
      <c r="C104" s="117">
        <v>20831</v>
      </c>
      <c r="D104" s="118">
        <v>1.3371479860877371</v>
      </c>
      <c r="E104" s="117">
        <v>23977</v>
      </c>
      <c r="F104" s="118">
        <f t="shared" si="11"/>
        <v>0.15102491479045654</v>
      </c>
      <c r="G104" s="117">
        <v>26931</v>
      </c>
      <c r="H104" s="118">
        <f t="shared" si="11"/>
        <v>0.12320140134295365</v>
      </c>
      <c r="I104" s="117">
        <v>28711</v>
      </c>
      <c r="J104" s="118">
        <f t="shared" si="12"/>
        <v>6.6094834948572379E-2</v>
      </c>
      <c r="K104" s="117"/>
      <c r="L104" s="118"/>
    </row>
    <row r="105" spans="2:12" x14ac:dyDescent="0.25">
      <c r="B105" s="116" t="s">
        <v>92</v>
      </c>
      <c r="C105" s="117">
        <v>15007</v>
      </c>
      <c r="D105" s="118">
        <v>0.97175141242937846</v>
      </c>
      <c r="E105" s="117">
        <v>18604</v>
      </c>
      <c r="F105" s="118">
        <f t="shared" si="11"/>
        <v>0.23968814553208495</v>
      </c>
      <c r="G105" s="117">
        <v>20837</v>
      </c>
      <c r="H105" s="118">
        <f t="shared" si="11"/>
        <v>0.12002795097828423</v>
      </c>
      <c r="I105" s="117">
        <v>21652</v>
      </c>
      <c r="J105" s="118">
        <f t="shared" si="12"/>
        <v>3.9113116091567868E-2</v>
      </c>
      <c r="K105" s="117"/>
      <c r="L105" s="118"/>
    </row>
    <row r="106" spans="2:12" x14ac:dyDescent="0.25">
      <c r="B106" s="116" t="s">
        <v>94</v>
      </c>
      <c r="C106" s="117">
        <v>17361</v>
      </c>
      <c r="D106" s="118">
        <v>0.36614730878186963</v>
      </c>
      <c r="E106" s="117">
        <v>18434</v>
      </c>
      <c r="F106" s="118">
        <f t="shared" si="11"/>
        <v>6.180519555325148E-2</v>
      </c>
      <c r="G106" s="117">
        <v>24325</v>
      </c>
      <c r="H106" s="118">
        <f t="shared" si="11"/>
        <v>0.31957252902245847</v>
      </c>
      <c r="I106" s="117">
        <v>23822</v>
      </c>
      <c r="J106" s="118">
        <f t="shared" si="12"/>
        <v>-2.0678314491264116E-2</v>
      </c>
      <c r="K106" s="117"/>
      <c r="L106" s="118"/>
    </row>
    <row r="107" spans="2:12" x14ac:dyDescent="0.25">
      <c r="B107" s="116" t="s">
        <v>96</v>
      </c>
      <c r="C107" s="117">
        <v>17189</v>
      </c>
      <c r="D107" s="118">
        <v>0.35838470048996363</v>
      </c>
      <c r="E107" s="117">
        <v>17075</v>
      </c>
      <c r="F107" s="118">
        <f t="shared" si="11"/>
        <v>-6.6321484670428532E-3</v>
      </c>
      <c r="G107" s="117">
        <v>20938</v>
      </c>
      <c r="H107" s="118">
        <f t="shared" si="11"/>
        <v>0.2262371888726209</v>
      </c>
      <c r="I107" s="117">
        <v>20221</v>
      </c>
      <c r="J107" s="118">
        <f t="shared" si="12"/>
        <v>-3.424395835323335E-2</v>
      </c>
      <c r="K107" s="117"/>
      <c r="L107" s="118"/>
    </row>
    <row r="108" spans="2:12" x14ac:dyDescent="0.25">
      <c r="B108" s="116" t="s">
        <v>98</v>
      </c>
      <c r="C108" s="117">
        <v>18386</v>
      </c>
      <c r="D108" s="118">
        <v>0.40899685799678132</v>
      </c>
      <c r="E108" s="117">
        <v>21251</v>
      </c>
      <c r="F108" s="118">
        <f t="shared" si="11"/>
        <v>0.15582508430327424</v>
      </c>
      <c r="G108" s="117">
        <v>23199</v>
      </c>
      <c r="H108" s="118">
        <f t="shared" si="11"/>
        <v>9.1666274528257485E-2</v>
      </c>
      <c r="I108" s="117">
        <v>20901</v>
      </c>
      <c r="J108" s="118">
        <f t="shared" si="12"/>
        <v>-9.9055993792835917E-2</v>
      </c>
      <c r="K108" s="117"/>
      <c r="L108" s="118"/>
    </row>
    <row r="109" spans="2:12" ht="15.75" x14ac:dyDescent="0.25">
      <c r="B109" s="119" t="s">
        <v>32</v>
      </c>
      <c r="C109" s="120">
        <v>182544</v>
      </c>
      <c r="D109" s="121">
        <v>2.0626132474330583</v>
      </c>
      <c r="E109" s="120">
        <v>221133</v>
      </c>
      <c r="F109" s="121">
        <f t="shared" si="11"/>
        <v>0.21139560872995</v>
      </c>
      <c r="G109" s="120">
        <v>264653</v>
      </c>
      <c r="H109" s="121">
        <f t="shared" si="11"/>
        <v>0.19680463793282765</v>
      </c>
      <c r="I109" s="120">
        <v>276336</v>
      </c>
      <c r="J109" s="121">
        <f t="shared" si="12"/>
        <v>4.4144596887244703E-2</v>
      </c>
      <c r="K109" s="120">
        <v>106944</v>
      </c>
      <c r="L109" s="121">
        <v>-3.4592330468693588E-2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3" spans="3:3" x14ac:dyDescent="0.25">
      <c r="C113" s="122"/>
    </row>
  </sheetData>
  <mergeCells count="35"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B7D6-F1DB-46B9-B4DC-BE2ABF42E8E8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12" ht="6" customHeight="1" x14ac:dyDescent="0.25"/>
    <row r="6" spans="1:12" s="146" customFormat="1" ht="72" customHeight="1" x14ac:dyDescent="0.25">
      <c r="B6" s="147"/>
      <c r="C6" s="172" t="s">
        <v>268</v>
      </c>
      <c r="D6" s="172" t="s">
        <v>232</v>
      </c>
      <c r="E6" s="172" t="s">
        <v>233</v>
      </c>
      <c r="F6" s="172" t="s">
        <v>234</v>
      </c>
      <c r="G6" s="172" t="s">
        <v>235</v>
      </c>
      <c r="H6" s="172" t="s">
        <v>236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649E-CD39-40AD-8E94-847EE88A193E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12" ht="6" customHeight="1" x14ac:dyDescent="0.25"/>
    <row r="5" spans="1:12" ht="15.75" x14ac:dyDescent="0.25">
      <c r="B5" s="145"/>
      <c r="C5" s="308" t="s">
        <v>45</v>
      </c>
      <c r="D5" s="309"/>
      <c r="E5" s="309"/>
      <c r="F5" s="309"/>
      <c r="G5" s="309"/>
      <c r="H5" s="309"/>
      <c r="I5" s="309"/>
      <c r="J5" s="309"/>
      <c r="K5" s="309"/>
    </row>
    <row r="6" spans="1:12" s="146" customFormat="1" ht="72" customHeight="1" x14ac:dyDescent="0.25">
      <c r="B6" s="147"/>
      <c r="C6" s="172" t="s">
        <v>270</v>
      </c>
      <c r="D6" s="172" t="s">
        <v>271</v>
      </c>
      <c r="E6" s="172" t="s">
        <v>272</v>
      </c>
      <c r="F6" s="172" t="s">
        <v>273</v>
      </c>
      <c r="G6" s="172" t="s">
        <v>274</v>
      </c>
      <c r="H6" s="172" t="s">
        <v>275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E8D5-34B4-4090-80D0-7E62B96061CD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2500-DB40-40AD-BA00-8A2DFB5F3A89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D778-74C0-4B73-98D0-87D22C43933C}">
  <sheetPr>
    <tabColor theme="8" tint="0.59999389629810485"/>
  </sheetPr>
  <dimension ref="B1:P220"/>
  <sheetViews>
    <sheetView showGridLines="0" zoomScaleNormal="100" workbookViewId="0"/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3" t="s">
        <v>42</v>
      </c>
      <c r="E1" s="293"/>
      <c r="F1" s="293"/>
      <c r="G1" s="293"/>
      <c r="H1" s="293"/>
      <c r="I1" s="293"/>
      <c r="J1" s="293"/>
      <c r="K1" s="293"/>
      <c r="L1" s="293"/>
    </row>
    <row r="2" spans="2:16" x14ac:dyDescent="0.25">
      <c r="D2" s="293"/>
      <c r="E2" s="293"/>
      <c r="F2" s="293"/>
      <c r="G2" s="293"/>
      <c r="H2" s="293"/>
      <c r="I2" s="293"/>
      <c r="J2" s="293"/>
      <c r="K2" s="293"/>
      <c r="L2" s="293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0" t="s">
        <v>44</v>
      </c>
      <c r="C7" s="285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8"/>
      <c r="C8" s="280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8"/>
      <c r="C9" s="280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8"/>
      <c r="C10" s="280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8"/>
      <c r="C11" s="280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8"/>
      <c r="C12" s="280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8"/>
      <c r="C13" s="280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8"/>
      <c r="C14" s="280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8"/>
      <c r="C15" s="280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8"/>
      <c r="C16" s="280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8"/>
      <c r="C17" s="281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8"/>
      <c r="C18" s="282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8"/>
      <c r="C19" s="283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8"/>
      <c r="C20" s="283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8"/>
      <c r="C21" s="283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8"/>
      <c r="C22" s="283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8"/>
      <c r="C23" s="283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8"/>
      <c r="C24" s="283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8"/>
      <c r="C25" s="283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8"/>
      <c r="C26" s="283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8"/>
      <c r="C27" s="283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8"/>
      <c r="C28" s="284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8"/>
      <c r="C29" s="285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8"/>
      <c r="C30" s="280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8"/>
      <c r="C31" s="280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8"/>
      <c r="C32" s="280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8"/>
      <c r="C33" s="280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8"/>
      <c r="C34" s="280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8"/>
      <c r="C35" s="280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8"/>
      <c r="C36" s="280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8"/>
      <c r="C37" s="280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8"/>
      <c r="C38" s="280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8"/>
      <c r="C39" s="281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8"/>
      <c r="C40" s="294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8"/>
      <c r="C41" s="295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8"/>
      <c r="C42" s="295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8"/>
      <c r="C43" s="295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8"/>
      <c r="C44" s="295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8"/>
      <c r="C45" s="295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8"/>
      <c r="C46" s="295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8"/>
      <c r="C47" s="295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8"/>
      <c r="C48" s="295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8"/>
      <c r="C49" s="295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8"/>
      <c r="C50" s="296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8"/>
      <c r="C51" s="286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8"/>
      <c r="C52" s="287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8"/>
      <c r="C53" s="287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8"/>
      <c r="C54" s="287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8"/>
      <c r="C55" s="287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8"/>
      <c r="C56" s="287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8"/>
      <c r="C57" s="287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8"/>
      <c r="C58" s="287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8"/>
      <c r="C59" s="287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8"/>
      <c r="C60" s="287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8"/>
      <c r="C61" s="288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8"/>
      <c r="C62" s="289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8"/>
      <c r="C63" s="291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8"/>
      <c r="C64" s="291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8"/>
      <c r="C65" s="291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8"/>
      <c r="C66" s="291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8"/>
      <c r="C67" s="291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8"/>
      <c r="C68" s="291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8"/>
      <c r="C69" s="291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8"/>
      <c r="C70" s="291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8"/>
      <c r="C71" s="291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9"/>
      <c r="C72" s="292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48"/>
    </row>
    <row r="74" spans="2:12" x14ac:dyDescent="0.25">
      <c r="B74" s="276" t="s">
        <v>57</v>
      </c>
      <c r="C74" s="276"/>
      <c r="D74" s="276"/>
      <c r="E74" s="276"/>
      <c r="F74" s="276"/>
      <c r="G74" s="276"/>
      <c r="H74" s="276"/>
      <c r="I74" s="276"/>
      <c r="J74" s="276"/>
      <c r="K74" s="276"/>
    </row>
    <row r="76" spans="2:12" x14ac:dyDescent="0.25">
      <c r="B76" s="57"/>
    </row>
    <row r="77" spans="2:12" ht="21.75" customHeight="1" thickBot="1" x14ac:dyDescent="0.3">
      <c r="B77" s="277" t="s">
        <v>58</v>
      </c>
      <c r="C77" s="277"/>
      <c r="D77" s="277"/>
      <c r="E77" s="277"/>
      <c r="F77" s="277"/>
      <c r="G77" s="277"/>
      <c r="H77" s="277"/>
      <c r="I77" s="277"/>
      <c r="J77" s="277"/>
      <c r="K77" s="277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0" t="s">
        <v>44</v>
      </c>
      <c r="C80" s="285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8"/>
      <c r="C81" s="280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8"/>
      <c r="C82" s="280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8"/>
      <c r="C83" s="280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8"/>
      <c r="C84" s="280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8"/>
      <c r="C85" s="280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8"/>
      <c r="C86" s="280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8"/>
      <c r="C87" s="280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8"/>
      <c r="C88" s="280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8"/>
      <c r="C89" s="280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8"/>
      <c r="C90" s="281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8"/>
      <c r="C91" s="282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8"/>
      <c r="C92" s="283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8"/>
      <c r="C93" s="283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8"/>
      <c r="C94" s="283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8"/>
      <c r="C95" s="283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8"/>
      <c r="C96" s="283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8"/>
      <c r="C97" s="283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8"/>
      <c r="C98" s="283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8"/>
      <c r="C99" s="283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8"/>
      <c r="C100" s="283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8"/>
      <c r="C101" s="284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8"/>
      <c r="C102" s="285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8"/>
      <c r="C103" s="280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8"/>
      <c r="C104" s="280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8"/>
      <c r="C105" s="280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8"/>
      <c r="C106" s="280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8"/>
      <c r="C107" s="280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8"/>
      <c r="C108" s="280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8"/>
      <c r="C109" s="280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8"/>
      <c r="C110" s="280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8"/>
      <c r="C111" s="280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8"/>
      <c r="C112" s="281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8"/>
      <c r="C113" s="282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8"/>
      <c r="C114" s="283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8"/>
      <c r="C115" s="283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8"/>
      <c r="C116" s="283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8"/>
      <c r="C117" s="283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8"/>
      <c r="C118" s="283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8"/>
      <c r="C119" s="283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8"/>
      <c r="C120" s="283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8"/>
      <c r="C121" s="283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8"/>
      <c r="C122" s="283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8"/>
      <c r="C123" s="284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8"/>
      <c r="C124" s="286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8"/>
      <c r="C125" s="287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8"/>
      <c r="C126" s="287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8"/>
      <c r="C127" s="287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8"/>
      <c r="C128" s="287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8"/>
      <c r="C129" s="287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8"/>
      <c r="C130" s="287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8"/>
      <c r="C131" s="287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8"/>
      <c r="C132" s="287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8"/>
      <c r="C133" s="287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8"/>
      <c r="C134" s="288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8"/>
      <c r="C135" s="289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8"/>
      <c r="C136" s="283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8"/>
      <c r="C137" s="283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8"/>
      <c r="C138" s="283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8"/>
      <c r="C139" s="283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8"/>
      <c r="C140" s="283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8"/>
      <c r="C141" s="283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8"/>
      <c r="C142" s="283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8"/>
      <c r="C143" s="283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8"/>
      <c r="C144" s="283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9"/>
      <c r="C145" s="284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48"/>
    </row>
    <row r="147" spans="2:12" x14ac:dyDescent="0.25">
      <c r="B147" s="276" t="s">
        <v>57</v>
      </c>
      <c r="C147" s="276"/>
      <c r="D147" s="276"/>
      <c r="E147" s="276"/>
      <c r="F147" s="276"/>
      <c r="G147" s="276"/>
      <c r="H147" s="276"/>
      <c r="I147" s="276"/>
      <c r="J147" s="276"/>
      <c r="K147" s="276"/>
    </row>
    <row r="148" spans="2:12" x14ac:dyDescent="0.25">
      <c r="B148" s="64"/>
    </row>
    <row r="150" spans="2:12" ht="21.75" thickBot="1" x14ac:dyDescent="0.3">
      <c r="B150" s="277" t="s">
        <v>58</v>
      </c>
      <c r="C150" s="277"/>
      <c r="D150" s="277"/>
      <c r="E150" s="277"/>
      <c r="F150" s="277"/>
      <c r="G150" s="277"/>
      <c r="H150" s="277"/>
      <c r="I150" s="277"/>
      <c r="J150" s="277"/>
      <c r="K150" s="277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0" t="s">
        <v>44</v>
      </c>
      <c r="C153" s="285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8"/>
      <c r="C154" s="280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8"/>
      <c r="C155" s="280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8"/>
      <c r="C156" s="280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8"/>
      <c r="C157" s="280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8"/>
      <c r="C158" s="280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8"/>
      <c r="C159" s="280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8"/>
      <c r="C160" s="280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8"/>
      <c r="C161" s="280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8"/>
      <c r="C162" s="280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8"/>
      <c r="C163" s="281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8"/>
      <c r="C164" s="282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8"/>
      <c r="C165" s="283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8"/>
      <c r="C166" s="283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8"/>
      <c r="C167" s="283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8"/>
      <c r="C168" s="283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8"/>
      <c r="C169" s="283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8"/>
      <c r="C170" s="283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8"/>
      <c r="C171" s="283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8"/>
      <c r="C172" s="283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8"/>
      <c r="C173" s="283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8"/>
      <c r="C174" s="284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8"/>
      <c r="C175" s="285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8"/>
      <c r="C176" s="280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8"/>
      <c r="C177" s="280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8"/>
      <c r="C178" s="280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8"/>
      <c r="C179" s="280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8"/>
      <c r="C180" s="280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8"/>
      <c r="C181" s="280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8"/>
      <c r="C182" s="280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8"/>
      <c r="C183" s="280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8"/>
      <c r="C184" s="280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8"/>
      <c r="C185" s="281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8"/>
      <c r="C186" s="282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8"/>
      <c r="C187" s="283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8"/>
      <c r="C188" s="283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8"/>
      <c r="C189" s="283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8"/>
      <c r="C190" s="283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8"/>
      <c r="C191" s="283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8"/>
      <c r="C192" s="283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8"/>
      <c r="C193" s="283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8"/>
      <c r="C194" s="283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8"/>
      <c r="C195" s="283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8"/>
      <c r="C196" s="284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8"/>
      <c r="C197" s="286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8"/>
      <c r="C198" s="287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8"/>
      <c r="C199" s="287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8"/>
      <c r="C200" s="287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8"/>
      <c r="C201" s="287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8"/>
      <c r="C202" s="287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8"/>
      <c r="C203" s="287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8"/>
      <c r="C204" s="287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8"/>
      <c r="C205" s="287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8"/>
      <c r="C206" s="287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8"/>
      <c r="C207" s="288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8"/>
      <c r="C208" s="289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8"/>
      <c r="C209" s="283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8"/>
      <c r="C210" s="283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8"/>
      <c r="C211" s="283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8"/>
      <c r="C212" s="283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8"/>
      <c r="C213" s="283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8"/>
      <c r="C214" s="283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8"/>
      <c r="C215" s="283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8"/>
      <c r="C216" s="283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8"/>
      <c r="C217" s="283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9"/>
      <c r="C218" s="284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48"/>
    </row>
    <row r="220" spans="2:12" x14ac:dyDescent="0.25">
      <c r="B220" s="276" t="s">
        <v>57</v>
      </c>
      <c r="C220" s="276"/>
      <c r="D220" s="276"/>
      <c r="E220" s="276"/>
      <c r="F220" s="276"/>
      <c r="G220" s="276"/>
      <c r="H220" s="276"/>
      <c r="I220" s="276"/>
      <c r="J220" s="276"/>
      <c r="K220" s="276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04A4-A753-483E-94A6-C7A8E56B9D61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245</v>
      </c>
      <c r="E1" t="s">
        <v>245</v>
      </c>
    </row>
    <row r="4" spans="1:13" ht="48.75" customHeight="1" thickBot="1" x14ac:dyDescent="0.3">
      <c r="B4" s="277" t="s">
        <v>296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8.2772790055248624</v>
      </c>
      <c r="D9" s="188">
        <v>0.8168589732146847</v>
      </c>
      <c r="E9" s="187">
        <v>6.3244211334271458</v>
      </c>
      <c r="F9" s="188">
        <f t="shared" ref="F9:H21" si="3">IFERROR(E9-C9,"-")</f>
        <v>-1.9528578720977166</v>
      </c>
      <c r="G9" s="187">
        <v>6.6747736243324818</v>
      </c>
      <c r="H9" s="188">
        <f t="shared" si="3"/>
        <v>0.35035249090533593</v>
      </c>
      <c r="I9" s="187">
        <v>5.639520078354554</v>
      </c>
      <c r="J9" s="188">
        <f t="shared" ref="J9:J21" si="4">IFERROR(I9-G9,"-")</f>
        <v>-1.0352535459779277</v>
      </c>
      <c r="K9" s="187">
        <v>5.9717087000177189</v>
      </c>
      <c r="L9" s="188">
        <f t="shared" ref="L9:L13" si="5">IFERROR(K9-I9,"-")</f>
        <v>0.33218862166316487</v>
      </c>
    </row>
    <row r="10" spans="1:13" x14ac:dyDescent="0.25">
      <c r="A10" s="1" t="s">
        <v>77</v>
      </c>
      <c r="B10" s="116" t="s">
        <v>78</v>
      </c>
      <c r="C10" s="187">
        <v>6.8945538818076475</v>
      </c>
      <c r="D10" s="188">
        <v>1.8878006350544005</v>
      </c>
      <c r="E10" s="187">
        <v>5.2671606864274567</v>
      </c>
      <c r="F10" s="188">
        <f t="shared" si="3"/>
        <v>-1.6273931953801908</v>
      </c>
      <c r="G10" s="187">
        <v>6.3012135381874863</v>
      </c>
      <c r="H10" s="188">
        <f t="shared" si="3"/>
        <v>1.0340528517600296</v>
      </c>
      <c r="I10" s="187">
        <v>5.9382620774810926</v>
      </c>
      <c r="J10" s="188">
        <f t="shared" si="4"/>
        <v>-0.36295146070639372</v>
      </c>
      <c r="K10" s="187">
        <v>5.4357837284666557</v>
      </c>
      <c r="L10" s="188">
        <f t="shared" si="5"/>
        <v>-0.50247834901443689</v>
      </c>
    </row>
    <row r="11" spans="1:13" x14ac:dyDescent="0.25">
      <c r="A11" s="1" t="s">
        <v>79</v>
      </c>
      <c r="B11" s="116" t="s">
        <v>80</v>
      </c>
      <c r="C11" s="187">
        <v>5.4817210771776743</v>
      </c>
      <c r="D11" s="188">
        <v>-3.0038449299582322</v>
      </c>
      <c r="E11" s="187">
        <v>5.0417615088028986</v>
      </c>
      <c r="F11" s="188">
        <f t="shared" si="3"/>
        <v>-0.43995956837477568</v>
      </c>
      <c r="G11" s="187">
        <v>5.7840758920143474</v>
      </c>
      <c r="H11" s="188">
        <f t="shared" si="3"/>
        <v>0.74231438321144871</v>
      </c>
      <c r="I11" s="187">
        <v>5.4982687149475735</v>
      </c>
      <c r="J11" s="188">
        <f t="shared" si="4"/>
        <v>-0.28580717706677383</v>
      </c>
      <c r="K11" s="187">
        <v>5.6032195956786826</v>
      </c>
      <c r="L11" s="188">
        <f t="shared" si="5"/>
        <v>0.10495088073110903</v>
      </c>
    </row>
    <row r="12" spans="1:13" x14ac:dyDescent="0.25">
      <c r="A12" s="1" t="s">
        <v>81</v>
      </c>
      <c r="B12" s="116" t="s">
        <v>82</v>
      </c>
      <c r="C12" s="187">
        <v>6.9211831710453797</v>
      </c>
      <c r="D12" s="188">
        <v>0.97395811146076916</v>
      </c>
      <c r="E12" s="187">
        <v>4.6508063289213446</v>
      </c>
      <c r="F12" s="188">
        <f t="shared" si="3"/>
        <v>-2.2703768421240351</v>
      </c>
      <c r="G12" s="187">
        <v>5.5245845552297164</v>
      </c>
      <c r="H12" s="188">
        <f t="shared" si="3"/>
        <v>0.87377822630837176</v>
      </c>
      <c r="I12" s="187">
        <v>5.218935628561038</v>
      </c>
      <c r="J12" s="188">
        <f t="shared" si="4"/>
        <v>-0.30564892666867838</v>
      </c>
      <c r="K12" s="187">
        <v>5.0954338351822503</v>
      </c>
      <c r="L12" s="188">
        <f t="shared" si="5"/>
        <v>-0.12350179337878764</v>
      </c>
    </row>
    <row r="13" spans="1:13" x14ac:dyDescent="0.25">
      <c r="A13" s="1" t="s">
        <v>83</v>
      </c>
      <c r="B13" s="116" t="s">
        <v>84</v>
      </c>
      <c r="C13" s="187">
        <v>6.5240453946955919</v>
      </c>
      <c r="D13" s="188">
        <v>-7.3474733324481178E-3</v>
      </c>
      <c r="E13" s="187">
        <v>5.3784671885570701</v>
      </c>
      <c r="F13" s="188">
        <f t="shared" si="3"/>
        <v>-1.1455782061385218</v>
      </c>
      <c r="G13" s="187">
        <v>5.433939673037071</v>
      </c>
      <c r="H13" s="188">
        <f t="shared" si="3"/>
        <v>5.5472484480000972E-2</v>
      </c>
      <c r="I13" s="187">
        <v>5.0135848403564935</v>
      </c>
      <c r="J13" s="188">
        <f t="shared" si="4"/>
        <v>-0.42035483268057749</v>
      </c>
      <c r="K13" s="187">
        <v>5.1083654954638869</v>
      </c>
      <c r="L13" s="188">
        <f t="shared" si="5"/>
        <v>9.4780655107393308E-2</v>
      </c>
    </row>
    <row r="14" spans="1:13" x14ac:dyDescent="0.25">
      <c r="A14" s="1" t="s">
        <v>85</v>
      </c>
      <c r="B14" s="116" t="s">
        <v>86</v>
      </c>
      <c r="C14" s="187">
        <v>6.8413200058797585</v>
      </c>
      <c r="D14" s="188">
        <v>1.7471046116173348</v>
      </c>
      <c r="E14" s="187">
        <v>5.8025523826763816</v>
      </c>
      <c r="F14" s="188">
        <f t="shared" si="3"/>
        <v>-1.0387676232033769</v>
      </c>
      <c r="G14" s="187">
        <v>6.334820749454896</v>
      </c>
      <c r="H14" s="188">
        <f t="shared" si="3"/>
        <v>0.53226836677851441</v>
      </c>
      <c r="I14" s="187">
        <v>5.9502309128426845</v>
      </c>
      <c r="J14" s="188">
        <f t="shared" si="4"/>
        <v>-0.38458983661221158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6.4427972929423136</v>
      </c>
      <c r="D15" s="188">
        <v>-0.659848606851269</v>
      </c>
      <c r="E15" s="187">
        <v>5.7923947029611922</v>
      </c>
      <c r="F15" s="188">
        <f t="shared" si="3"/>
        <v>-0.65040258998112144</v>
      </c>
      <c r="G15" s="187">
        <v>6.7274272669872266</v>
      </c>
      <c r="H15" s="188">
        <f t="shared" si="3"/>
        <v>0.93503256402603441</v>
      </c>
      <c r="I15" s="187">
        <v>5.9141351518908865</v>
      </c>
      <c r="J15" s="188">
        <f t="shared" si="4"/>
        <v>-0.81329211509634014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6.491933187814368</v>
      </c>
      <c r="D16" s="188">
        <v>-0.44124670675835453</v>
      </c>
      <c r="E16" s="187">
        <v>6.6659301811754306</v>
      </c>
      <c r="F16" s="188">
        <f t="shared" si="3"/>
        <v>0.17399699336106256</v>
      </c>
      <c r="G16" s="187">
        <v>6.823486671813269</v>
      </c>
      <c r="H16" s="188">
        <f t="shared" si="3"/>
        <v>0.15755649063783839</v>
      </c>
      <c r="I16" s="187">
        <v>6.1420068777003793</v>
      </c>
      <c r="J16" s="188">
        <f t="shared" si="4"/>
        <v>-0.68147979411288961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6.1649928263988523</v>
      </c>
      <c r="D17" s="188">
        <v>-0.69161355005730929</v>
      </c>
      <c r="E17" s="187">
        <v>6.6392938556963363</v>
      </c>
      <c r="F17" s="188">
        <f t="shared" si="3"/>
        <v>0.47430102929748408</v>
      </c>
      <c r="G17" s="187">
        <v>6.0692266353998727</v>
      </c>
      <c r="H17" s="188">
        <f t="shared" si="3"/>
        <v>-0.57006722029646362</v>
      </c>
      <c r="I17" s="187">
        <v>5.9023491225174674</v>
      </c>
      <c r="J17" s="188">
        <f t="shared" si="4"/>
        <v>-0.16687751288240538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6.6140648379052367</v>
      </c>
      <c r="D18" s="188">
        <v>-1.2791354022628809</v>
      </c>
      <c r="E18" s="187">
        <v>5.6104617742862617</v>
      </c>
      <c r="F18" s="188">
        <f t="shared" si="3"/>
        <v>-1.003603063618975</v>
      </c>
      <c r="G18" s="187">
        <v>5.9437582500471429</v>
      </c>
      <c r="H18" s="188">
        <f t="shared" si="3"/>
        <v>0.33329647576088117</v>
      </c>
      <c r="I18" s="187">
        <v>5.8542147947898746</v>
      </c>
      <c r="J18" s="188">
        <f t="shared" si="4"/>
        <v>-8.9543455257268256E-2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7.6749190501888833</v>
      </c>
      <c r="D19" s="188">
        <v>-0.69688285039591236</v>
      </c>
      <c r="E19" s="187">
        <v>6.3411483772929556</v>
      </c>
      <c r="F19" s="188">
        <f t="shared" si="3"/>
        <v>-1.3337706728959278</v>
      </c>
      <c r="G19" s="187">
        <v>6.0049824791940427</v>
      </c>
      <c r="H19" s="188">
        <f t="shared" si="3"/>
        <v>-0.33616589809891284</v>
      </c>
      <c r="I19" s="187">
        <v>5.4506944444444443</v>
      </c>
      <c r="J19" s="188">
        <f t="shared" si="4"/>
        <v>-0.55428803474959842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6.0869589500139627</v>
      </c>
      <c r="D20" s="188">
        <v>-1.1718504666901906</v>
      </c>
      <c r="E20" s="187">
        <v>5.886785029262775</v>
      </c>
      <c r="F20" s="188">
        <f t="shared" si="3"/>
        <v>-0.20017392075118767</v>
      </c>
      <c r="G20" s="187">
        <v>5.3419055419055423</v>
      </c>
      <c r="H20" s="188">
        <f t="shared" si="3"/>
        <v>-0.54487948735723268</v>
      </c>
      <c r="I20" s="187">
        <v>5.1518192627824018</v>
      </c>
      <c r="J20" s="188">
        <f t="shared" si="4"/>
        <v>-0.19008627912314058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6.6176102336667117</v>
      </c>
      <c r="D21" s="190">
        <v>-0.35446283606220774</v>
      </c>
      <c r="E21" s="189">
        <v>5.729361648217651</v>
      </c>
      <c r="F21" s="190">
        <f t="shared" si="3"/>
        <v>-0.88824858544906071</v>
      </c>
      <c r="G21" s="189">
        <v>6.0770157142498729</v>
      </c>
      <c r="H21" s="190">
        <f t="shared" si="3"/>
        <v>0.34765406603222182</v>
      </c>
      <c r="I21" s="189">
        <v>5.6298889367609748</v>
      </c>
      <c r="J21" s="190">
        <f t="shared" si="4"/>
        <v>-0.44712677748889806</v>
      </c>
      <c r="K21" s="189">
        <v>5.4229282034254132</v>
      </c>
      <c r="L21" s="190">
        <v>-1.3624100613469636E-2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7" t="s">
        <v>297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6.0051948051948054</v>
      </c>
      <c r="D31" s="188">
        <v>4.1731173025037398</v>
      </c>
      <c r="E31" s="187">
        <v>5.2637703646237393</v>
      </c>
      <c r="F31" s="188">
        <f t="shared" ref="F31:H43" si="9">IFERROR(E31-C31,"-")</f>
        <v>-0.74142444057106616</v>
      </c>
      <c r="G31" s="187">
        <v>5.8763700131521261</v>
      </c>
      <c r="H31" s="188">
        <f t="shared" si="9"/>
        <v>0.61259964852838689</v>
      </c>
      <c r="I31" s="187">
        <v>5.2023855328972681</v>
      </c>
      <c r="J31" s="188">
        <f t="shared" ref="J31:L43" si="10">IFERROR(I31-G31,"-")</f>
        <v>-0.67398448025485802</v>
      </c>
      <c r="K31" s="187">
        <v>6.6355617455896008</v>
      </c>
      <c r="L31" s="188">
        <f t="shared" si="10"/>
        <v>1.4331762126923326</v>
      </c>
    </row>
    <row r="32" spans="1:13" x14ac:dyDescent="0.25">
      <c r="B32" s="116" t="s">
        <v>78</v>
      </c>
      <c r="C32" s="187">
        <v>3.9639963996399641</v>
      </c>
      <c r="D32" s="188">
        <v>0.34605285125286711</v>
      </c>
      <c r="E32" s="187">
        <v>4.4189353921170254</v>
      </c>
      <c r="F32" s="188">
        <f t="shared" si="9"/>
        <v>0.45493899247706127</v>
      </c>
      <c r="G32" s="187">
        <v>4.4685176003966287</v>
      </c>
      <c r="H32" s="188">
        <f t="shared" si="9"/>
        <v>4.9582208279603357E-2</v>
      </c>
      <c r="I32" s="187">
        <v>4.9221044045677003</v>
      </c>
      <c r="J32" s="188">
        <f t="shared" si="10"/>
        <v>0.45358680417107156</v>
      </c>
      <c r="K32" s="187">
        <v>5.6825095057034218</v>
      </c>
      <c r="L32" s="188">
        <f t="shared" si="10"/>
        <v>0.76040510113572157</v>
      </c>
    </row>
    <row r="33" spans="2:13" x14ac:dyDescent="0.25">
      <c r="B33" s="116" t="s">
        <v>80</v>
      </c>
      <c r="C33" s="187">
        <v>3.1939457937346005</v>
      </c>
      <c r="D33" s="188">
        <v>-1.8361174974046404</v>
      </c>
      <c r="E33" s="187">
        <v>4.1052774755168659</v>
      </c>
      <c r="F33" s="188">
        <f t="shared" si="9"/>
        <v>0.91133168178226542</v>
      </c>
      <c r="G33" s="187">
        <v>3.9461856889414548</v>
      </c>
      <c r="H33" s="188">
        <f t="shared" si="9"/>
        <v>-0.15909178657541112</v>
      </c>
      <c r="I33" s="187">
        <v>4.094777562862669</v>
      </c>
      <c r="J33" s="188">
        <f t="shared" si="10"/>
        <v>0.1485918739212142</v>
      </c>
      <c r="K33" s="187">
        <v>5.190260475651189</v>
      </c>
      <c r="L33" s="188">
        <f t="shared" si="10"/>
        <v>1.0954829127885199</v>
      </c>
    </row>
    <row r="34" spans="2:13" x14ac:dyDescent="0.25">
      <c r="B34" s="116" t="s">
        <v>82</v>
      </c>
      <c r="C34" s="187">
        <v>3.5400782013685239</v>
      </c>
      <c r="D34" s="188">
        <v>0.28357353764736537</v>
      </c>
      <c r="E34" s="187">
        <v>3.2875132756789562</v>
      </c>
      <c r="F34" s="188">
        <f>IFERROR(E34-C34,"-")</f>
        <v>-0.25256492568956768</v>
      </c>
      <c r="G34" s="187">
        <v>3.9336407891365615</v>
      </c>
      <c r="H34" s="188">
        <f>IFERROR(G34-E34,"-")</f>
        <v>0.64612751345760522</v>
      </c>
      <c r="I34" s="187">
        <v>3.4381875815774752</v>
      </c>
      <c r="J34" s="188">
        <f>IFERROR(I34-G34,"-")</f>
        <v>-0.49545320755908628</v>
      </c>
      <c r="K34" s="187">
        <v>4.3048433048433052</v>
      </c>
      <c r="L34" s="188">
        <f t="shared" si="10"/>
        <v>0.86665572326583007</v>
      </c>
    </row>
    <row r="35" spans="2:13" x14ac:dyDescent="0.25">
      <c r="B35" s="116" t="s">
        <v>84</v>
      </c>
      <c r="C35" s="187">
        <v>3.4948630136986303</v>
      </c>
      <c r="D35" s="188">
        <v>-0.87131732593303646</v>
      </c>
      <c r="E35" s="187">
        <v>3.4105774144098109</v>
      </c>
      <c r="F35" s="188">
        <f t="shared" si="9"/>
        <v>-8.4285599288819402E-2</v>
      </c>
      <c r="G35" s="187">
        <v>3.541118975396023</v>
      </c>
      <c r="H35" s="188">
        <f t="shared" si="9"/>
        <v>0.13054156098621217</v>
      </c>
      <c r="I35" s="187">
        <v>2.8805302667305543</v>
      </c>
      <c r="J35" s="188">
        <f t="shared" si="10"/>
        <v>-0.6605887086654687</v>
      </c>
      <c r="K35" s="187">
        <v>4.3055242390078918</v>
      </c>
      <c r="L35" s="188">
        <f t="shared" si="10"/>
        <v>1.4249939722773375</v>
      </c>
    </row>
    <row r="36" spans="2:13" x14ac:dyDescent="0.25">
      <c r="B36" s="116" t="s">
        <v>86</v>
      </c>
      <c r="C36" s="187">
        <v>3.548218290555694</v>
      </c>
      <c r="D36" s="188">
        <v>0.55072059531007289</v>
      </c>
      <c r="E36" s="187">
        <v>3.4106478034251677</v>
      </c>
      <c r="F36" s="188">
        <f t="shared" si="9"/>
        <v>-0.13757048713052633</v>
      </c>
      <c r="G36" s="187">
        <v>3.7602405110860579</v>
      </c>
      <c r="H36" s="188">
        <f t="shared" si="9"/>
        <v>0.34959270766089023</v>
      </c>
      <c r="I36" s="187">
        <v>4.3386262924667651</v>
      </c>
      <c r="J36" s="188">
        <f t="shared" si="10"/>
        <v>0.57838578138070718</v>
      </c>
      <c r="K36" s="187"/>
      <c r="L36" s="188"/>
    </row>
    <row r="37" spans="2:13" x14ac:dyDescent="0.25">
      <c r="B37" s="116" t="s">
        <v>88</v>
      </c>
      <c r="C37" s="187">
        <v>3.6482850104225886</v>
      </c>
      <c r="D37" s="188">
        <v>-1.2277143091895901</v>
      </c>
      <c r="E37" s="187">
        <v>3.9499131441806603</v>
      </c>
      <c r="F37" s="188">
        <f t="shared" si="9"/>
        <v>0.30162813375807174</v>
      </c>
      <c r="G37" s="187">
        <v>4.7870076535374277</v>
      </c>
      <c r="H37" s="188">
        <f t="shared" si="9"/>
        <v>0.83709450935676744</v>
      </c>
      <c r="I37" s="187">
        <v>4.099283208784505</v>
      </c>
      <c r="J37" s="188">
        <f t="shared" si="10"/>
        <v>-0.68772444475292271</v>
      </c>
      <c r="K37" s="187"/>
      <c r="L37" s="188"/>
    </row>
    <row r="38" spans="2:13" x14ac:dyDescent="0.25">
      <c r="B38" s="116" t="s">
        <v>90</v>
      </c>
      <c r="C38" s="187">
        <v>4.1874088800530149</v>
      </c>
      <c r="D38" s="188">
        <v>-0.36874169484066943</v>
      </c>
      <c r="E38" s="187">
        <v>3.967970479704797</v>
      </c>
      <c r="F38" s="188">
        <f t="shared" si="9"/>
        <v>-0.21943840034821793</v>
      </c>
      <c r="G38" s="187">
        <v>4.5175011076650424</v>
      </c>
      <c r="H38" s="188">
        <f t="shared" si="9"/>
        <v>0.54953062796024543</v>
      </c>
      <c r="I38" s="187">
        <v>4.3943283582089556</v>
      </c>
      <c r="J38" s="188">
        <f t="shared" si="10"/>
        <v>-0.12317274945608681</v>
      </c>
      <c r="K38" s="187"/>
      <c r="L38" s="188"/>
    </row>
    <row r="39" spans="2:13" x14ac:dyDescent="0.25">
      <c r="B39" s="116" t="s">
        <v>92</v>
      </c>
      <c r="C39" s="187">
        <v>3.9209310285812085</v>
      </c>
      <c r="D39" s="188">
        <v>-0.53068728434852508</v>
      </c>
      <c r="E39" s="187">
        <v>4.7043410246382482</v>
      </c>
      <c r="F39" s="188">
        <f t="shared" si="9"/>
        <v>0.78340999605703976</v>
      </c>
      <c r="G39" s="187">
        <v>3.9471493212669682</v>
      </c>
      <c r="H39" s="188">
        <f t="shared" si="9"/>
        <v>-0.75719170337128006</v>
      </c>
      <c r="I39" s="187">
        <v>4.7102579484103178</v>
      </c>
      <c r="J39" s="188">
        <f t="shared" si="10"/>
        <v>0.76310862714334959</v>
      </c>
      <c r="K39" s="187"/>
      <c r="L39" s="188"/>
    </row>
    <row r="40" spans="2:13" x14ac:dyDescent="0.25">
      <c r="B40" s="116" t="s">
        <v>94</v>
      </c>
      <c r="C40" s="187">
        <v>5.8182459440395018</v>
      </c>
      <c r="D40" s="188">
        <v>-4.3286528590072884</v>
      </c>
      <c r="E40" s="187">
        <v>3.5737260876925681</v>
      </c>
      <c r="F40" s="188">
        <f t="shared" si="9"/>
        <v>-2.2445198563469337</v>
      </c>
      <c r="G40" s="187">
        <v>3.8102577730534146</v>
      </c>
      <c r="H40" s="188">
        <f t="shared" si="9"/>
        <v>0.23653168536084657</v>
      </c>
      <c r="I40" s="187">
        <v>4.4106239460370995</v>
      </c>
      <c r="J40" s="188">
        <f t="shared" si="10"/>
        <v>0.60036617298368489</v>
      </c>
      <c r="K40" s="187"/>
      <c r="L40" s="188"/>
    </row>
    <row r="41" spans="2:13" x14ac:dyDescent="0.25">
      <c r="B41" s="116" t="s">
        <v>96</v>
      </c>
      <c r="C41" s="187">
        <v>7.9188503803888421</v>
      </c>
      <c r="D41" s="188">
        <v>0.73317398781589826</v>
      </c>
      <c r="E41" s="187">
        <v>4.2942056074766359</v>
      </c>
      <c r="F41" s="188">
        <f t="shared" si="9"/>
        <v>-3.6246447729122062</v>
      </c>
      <c r="G41" s="187">
        <v>3.8013937282229966</v>
      </c>
      <c r="H41" s="188">
        <f t="shared" si="9"/>
        <v>-0.49281187925363934</v>
      </c>
      <c r="I41" s="187">
        <v>4.2302335108562064</v>
      </c>
      <c r="J41" s="188">
        <f t="shared" si="10"/>
        <v>0.42883978263320977</v>
      </c>
      <c r="K41" s="187"/>
      <c r="L41" s="188"/>
    </row>
    <row r="42" spans="2:13" x14ac:dyDescent="0.25">
      <c r="B42" s="116" t="s">
        <v>98</v>
      </c>
      <c r="C42" s="187">
        <v>7.2166331321260895</v>
      </c>
      <c r="D42" s="188">
        <v>2.1262076002111963</v>
      </c>
      <c r="E42" s="187">
        <v>4.1467815782386213</v>
      </c>
      <c r="F42" s="188">
        <f t="shared" si="9"/>
        <v>-3.0698515538874682</v>
      </c>
      <c r="G42" s="187">
        <v>4.5405860559110813</v>
      </c>
      <c r="H42" s="188">
        <f t="shared" si="9"/>
        <v>0.39380447767246007</v>
      </c>
      <c r="I42" s="187">
        <v>4.5</v>
      </c>
      <c r="J42" s="188">
        <f t="shared" si="10"/>
        <v>-4.0586055911081331E-2</v>
      </c>
      <c r="K42" s="187"/>
      <c r="L42" s="188"/>
    </row>
    <row r="43" spans="2:13" ht="15.75" x14ac:dyDescent="0.25">
      <c r="B43" s="119" t="s">
        <v>32</v>
      </c>
      <c r="C43" s="189">
        <v>4.5358626362327783</v>
      </c>
      <c r="D43" s="190">
        <v>5.3611183464635559E-2</v>
      </c>
      <c r="E43" s="189">
        <v>3.9346311328209183</v>
      </c>
      <c r="F43" s="190">
        <f t="shared" si="9"/>
        <v>-0.60123150341186005</v>
      </c>
      <c r="G43" s="189">
        <v>4.1724857951693535</v>
      </c>
      <c r="H43" s="190">
        <f t="shared" si="9"/>
        <v>0.23785466234843522</v>
      </c>
      <c r="I43" s="189">
        <v>4.1476535819807374</v>
      </c>
      <c r="J43" s="190">
        <f t="shared" si="10"/>
        <v>-2.4832213188616059E-2</v>
      </c>
      <c r="K43" s="189">
        <v>4.964960781792465</v>
      </c>
      <c r="L43" s="190">
        <v>1.184508741543691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298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5.8543689320388346</v>
      </c>
      <c r="D53" s="188">
        <v>1.7739091619238918</v>
      </c>
      <c r="E53" s="187">
        <v>4.9227144203581528</v>
      </c>
      <c r="F53" s="188">
        <f t="shared" ref="F53:H65" si="14">IFERROR(E53-C53,"-")</f>
        <v>-0.93165451168068181</v>
      </c>
      <c r="G53" s="187">
        <v>6.3604584527220629</v>
      </c>
      <c r="H53" s="188">
        <f t="shared" si="14"/>
        <v>1.4377440323639101</v>
      </c>
      <c r="I53" s="187">
        <v>4.8804071246819341</v>
      </c>
      <c r="J53" s="188">
        <f t="shared" ref="J53:L65" si="15">IFERROR(I53-G53,"-")</f>
        <v>-1.4800513280401288</v>
      </c>
      <c r="K53" s="187">
        <v>9.519922254616132</v>
      </c>
      <c r="L53" s="188">
        <f t="shared" si="15"/>
        <v>4.6395151299341979</v>
      </c>
    </row>
    <row r="54" spans="1:13" x14ac:dyDescent="0.25">
      <c r="A54" s="1">
        <v>2</v>
      </c>
      <c r="B54" s="116" t="s">
        <v>78</v>
      </c>
      <c r="C54" s="187">
        <v>3.1932515337423313</v>
      </c>
      <c r="D54" s="188" t="s">
        <v>245</v>
      </c>
      <c r="E54" s="187">
        <v>4.8845897264843225</v>
      </c>
      <c r="F54" s="188">
        <f t="shared" si="14"/>
        <v>1.6913381927419913</v>
      </c>
      <c r="G54" s="187">
        <v>4.6428038777032068</v>
      </c>
      <c r="H54" s="188">
        <f t="shared" si="14"/>
        <v>-0.24178584878111575</v>
      </c>
      <c r="I54" s="187">
        <v>4.6215621562156217</v>
      </c>
      <c r="J54" s="188">
        <f t="shared" si="15"/>
        <v>-2.1241721487585075E-2</v>
      </c>
      <c r="K54" s="187">
        <v>9.2485414235705949</v>
      </c>
      <c r="L54" s="188">
        <f t="shared" si="15"/>
        <v>4.6269792673549732</v>
      </c>
    </row>
    <row r="55" spans="1:13" x14ac:dyDescent="0.25">
      <c r="A55" s="1">
        <v>3</v>
      </c>
      <c r="B55" s="116" t="s">
        <v>80</v>
      </c>
      <c r="C55" s="187">
        <v>4.1188260558339298</v>
      </c>
      <c r="D55" s="188" t="s">
        <v>245</v>
      </c>
      <c r="E55" s="187">
        <v>5.5826369545032497</v>
      </c>
      <c r="F55" s="188">
        <f t="shared" si="14"/>
        <v>1.4638108986693199</v>
      </c>
      <c r="G55" s="187">
        <v>4.1687797147385099</v>
      </c>
      <c r="H55" s="188">
        <f t="shared" si="14"/>
        <v>-1.4138572397647398</v>
      </c>
      <c r="I55" s="187">
        <v>4.1008280565026789</v>
      </c>
      <c r="J55" s="188">
        <f t="shared" si="15"/>
        <v>-6.7951658235831047E-2</v>
      </c>
      <c r="K55" s="187">
        <v>7.2077151335311571</v>
      </c>
      <c r="L55" s="188">
        <f t="shared" si="15"/>
        <v>3.1068870770284782</v>
      </c>
    </row>
    <row r="56" spans="1:13" x14ac:dyDescent="0.25">
      <c r="A56" s="1">
        <v>4</v>
      </c>
      <c r="B56" s="116" t="s">
        <v>82</v>
      </c>
      <c r="C56" s="187">
        <v>3.5085178875638841</v>
      </c>
      <c r="D56" s="188">
        <v>-0.42946660856014685</v>
      </c>
      <c r="E56" s="187">
        <v>4.1606083086053411</v>
      </c>
      <c r="F56" s="188">
        <f>IFERROR(E56-C56,"-")</f>
        <v>0.65209042104145709</v>
      </c>
      <c r="G56" s="187">
        <v>4.3753591954022992</v>
      </c>
      <c r="H56" s="188">
        <f>IFERROR(G56-E56,"-")</f>
        <v>0.21475088679695808</v>
      </c>
      <c r="I56" s="187">
        <v>3.5511833475905332</v>
      </c>
      <c r="J56" s="188">
        <f>IFERROR(I56-G56,"-")</f>
        <v>-0.824175847811766</v>
      </c>
      <c r="K56" s="187">
        <v>5.5567991046446554</v>
      </c>
      <c r="L56" s="188">
        <f t="shared" si="15"/>
        <v>2.0056157570541222</v>
      </c>
    </row>
    <row r="57" spans="1:13" x14ac:dyDescent="0.25">
      <c r="A57" s="1">
        <v>5</v>
      </c>
      <c r="B57" s="116" t="s">
        <v>84</v>
      </c>
      <c r="C57" s="187">
        <v>3.2697655939610648</v>
      </c>
      <c r="D57" s="188">
        <v>-1.0123320552251922</v>
      </c>
      <c r="E57" s="187">
        <v>3.7866996816413159</v>
      </c>
      <c r="F57" s="188">
        <f t="shared" si="14"/>
        <v>0.51693408768025106</v>
      </c>
      <c r="G57" s="187">
        <v>3.8603225073813308</v>
      </c>
      <c r="H57" s="188">
        <f t="shared" si="14"/>
        <v>7.3622825740014886E-2</v>
      </c>
      <c r="I57" s="187">
        <v>2.9176039759351293</v>
      </c>
      <c r="J57" s="188">
        <f t="shared" si="15"/>
        <v>-0.94271853144620144</v>
      </c>
      <c r="K57" s="187">
        <v>4.3092967818831944</v>
      </c>
      <c r="L57" s="188">
        <f t="shared" si="15"/>
        <v>1.3916928059480651</v>
      </c>
    </row>
    <row r="58" spans="1:13" x14ac:dyDescent="0.25">
      <c r="A58" s="1">
        <v>6</v>
      </c>
      <c r="B58" s="116" t="s">
        <v>86</v>
      </c>
      <c r="C58" s="187">
        <v>3.8176451295506721</v>
      </c>
      <c r="D58" s="188">
        <v>0.49960376991197464</v>
      </c>
      <c r="E58" s="187">
        <v>4.0425724637681162</v>
      </c>
      <c r="F58" s="188">
        <f t="shared" si="14"/>
        <v>0.22492733421744404</v>
      </c>
      <c r="G58" s="187">
        <v>4.5333741579914264</v>
      </c>
      <c r="H58" s="188">
        <f t="shared" si="14"/>
        <v>0.49080169422331021</v>
      </c>
      <c r="I58" s="187">
        <v>4.2093297903749631</v>
      </c>
      <c r="J58" s="188">
        <f t="shared" si="15"/>
        <v>-0.32404436761646327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4.0505914925748803</v>
      </c>
      <c r="D59" s="188">
        <v>-0.52097761711523294</v>
      </c>
      <c r="E59" s="187">
        <v>4.9391634980988597</v>
      </c>
      <c r="F59" s="188">
        <f t="shared" si="14"/>
        <v>0.88857200552397941</v>
      </c>
      <c r="G59" s="187">
        <v>4.9378465129851179</v>
      </c>
      <c r="H59" s="188">
        <f t="shared" si="14"/>
        <v>-1.3169851137417865E-3</v>
      </c>
      <c r="I59" s="187">
        <v>4.4232161323681485</v>
      </c>
      <c r="J59" s="188">
        <f t="shared" si="15"/>
        <v>-0.51463038061696942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4.2587159863945576</v>
      </c>
      <c r="D60" s="188">
        <v>-0.61625256706456177</v>
      </c>
      <c r="E60" s="187">
        <v>4.4822949350067232</v>
      </c>
      <c r="F60" s="188">
        <f t="shared" si="14"/>
        <v>0.22357894861216554</v>
      </c>
      <c r="G60" s="187">
        <v>4.490038872691934</v>
      </c>
      <c r="H60" s="188">
        <f t="shared" si="14"/>
        <v>7.7439376852108666E-3</v>
      </c>
      <c r="I60" s="187">
        <v>5.0544290288153686</v>
      </c>
      <c r="J60" s="188">
        <f t="shared" si="15"/>
        <v>0.56439015612343457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4.5078840284842316</v>
      </c>
      <c r="D61" s="188">
        <v>-0.30210511375246796</v>
      </c>
      <c r="E61" s="187">
        <v>4.8293562708102105</v>
      </c>
      <c r="F61" s="188">
        <f t="shared" si="14"/>
        <v>0.32147224232597882</v>
      </c>
      <c r="G61" s="187">
        <v>4.1515237020316027</v>
      </c>
      <c r="H61" s="188">
        <f t="shared" si="14"/>
        <v>-0.67783256877860776</v>
      </c>
      <c r="I61" s="187">
        <v>5.2701959436232384</v>
      </c>
      <c r="J61" s="188">
        <f t="shared" si="15"/>
        <v>1.1186722415916357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4.7737603305785123</v>
      </c>
      <c r="D62" s="188">
        <v>-0.6095730027548214</v>
      </c>
      <c r="E62" s="187">
        <v>3.8658951667801227</v>
      </c>
      <c r="F62" s="188">
        <f t="shared" si="14"/>
        <v>-0.90786516379838966</v>
      </c>
      <c r="G62" s="187">
        <v>4.0380479735318442</v>
      </c>
      <c r="H62" s="188">
        <f t="shared" si="14"/>
        <v>0.17215280675172151</v>
      </c>
      <c r="I62" s="187">
        <v>4.8074375955170661</v>
      </c>
      <c r="J62" s="188">
        <f t="shared" si="15"/>
        <v>0.76938962198522187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6.0600706713780923</v>
      </c>
      <c r="D63" s="188">
        <v>-0.38269390745560106</v>
      </c>
      <c r="E63" s="187">
        <v>4.5069344811095169</v>
      </c>
      <c r="F63" s="188">
        <f t="shared" si="14"/>
        <v>-1.5531361902685754</v>
      </c>
      <c r="G63" s="187">
        <v>3.7836822329575952</v>
      </c>
      <c r="H63" s="188">
        <f t="shared" si="14"/>
        <v>-0.72325224815192168</v>
      </c>
      <c r="I63" s="187">
        <v>5.6777358490566039</v>
      </c>
      <c r="J63" s="188">
        <f t="shared" si="15"/>
        <v>1.8940536160990087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7.0762155059132716</v>
      </c>
      <c r="D64" s="188">
        <v>0.93314555188791726</v>
      </c>
      <c r="E64" s="187">
        <v>4.342200328407225</v>
      </c>
      <c r="F64" s="188">
        <f t="shared" si="14"/>
        <v>-2.7340151775060466</v>
      </c>
      <c r="G64" s="187">
        <v>4.3829600351339479</v>
      </c>
      <c r="H64" s="188">
        <f t="shared" si="14"/>
        <v>4.0759706726722911E-2</v>
      </c>
      <c r="I64" s="187">
        <v>5.77007874015748</v>
      </c>
      <c r="J64" s="188">
        <f t="shared" si="15"/>
        <v>1.3871187050235321</v>
      </c>
      <c r="K64" s="187"/>
      <c r="L64" s="188"/>
    </row>
    <row r="65" spans="1:13" ht="15.75" x14ac:dyDescent="0.25">
      <c r="B65" s="119" t="s">
        <v>32</v>
      </c>
      <c r="C65" s="189">
        <v>4.4955222955594802</v>
      </c>
      <c r="D65" s="190">
        <v>-8.9348007231722093E-2</v>
      </c>
      <c r="E65" s="189">
        <v>4.4706614312576045</v>
      </c>
      <c r="F65" s="190">
        <f t="shared" si="14"/>
        <v>-2.4860864301875729E-2</v>
      </c>
      <c r="G65" s="189">
        <v>4.4126023495906015</v>
      </c>
      <c r="H65" s="190">
        <f t="shared" si="14"/>
        <v>-5.8059081667003021E-2</v>
      </c>
      <c r="I65" s="189">
        <v>4.4236945252244277</v>
      </c>
      <c r="J65" s="190">
        <f t="shared" si="15"/>
        <v>1.1092175633826251E-2</v>
      </c>
      <c r="K65" s="189">
        <v>6.6575608299746234</v>
      </c>
      <c r="L65" s="190">
        <v>2.8584570778859102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299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 t="shared" ref="C73" si="16">E73-1</f>
        <v>2022</v>
      </c>
      <c r="D73" s="302"/>
      <c r="E73" s="303">
        <f t="shared" ref="E73" si="17">G73-1</f>
        <v>2023</v>
      </c>
      <c r="F73" s="302"/>
      <c r="G73" s="303">
        <f t="shared" ref="G73" si="18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6.1787709497206702</v>
      </c>
      <c r="D75" s="188">
        <v>4.5790084794118817</v>
      </c>
      <c r="E75" s="187">
        <v>6.8508771929824563</v>
      </c>
      <c r="F75" s="188">
        <f t="shared" ref="F75:H77" si="19">IFERROR(E75-C75,"-")</f>
        <v>0.67210624326178614</v>
      </c>
      <c r="G75" s="187">
        <v>4.3003731343283578</v>
      </c>
      <c r="H75" s="188">
        <f t="shared" si="19"/>
        <v>-2.5505040586540986</v>
      </c>
      <c r="I75" s="187">
        <v>6.2003154574132493</v>
      </c>
      <c r="J75" s="188">
        <f t="shared" ref="J75:J77" si="20">IFERROR(I75-G75,"-")</f>
        <v>1.8999423230848915</v>
      </c>
      <c r="K75" s="187">
        <v>3.9973333333333332</v>
      </c>
      <c r="L75" s="188">
        <f t="shared" ref="L75:L79" si="21">IFERROR(K75-I75,"-")</f>
        <v>-2.2029821240799161</v>
      </c>
    </row>
    <row r="76" spans="1:13" x14ac:dyDescent="0.25">
      <c r="A76" s="1">
        <v>2</v>
      </c>
      <c r="B76" s="116" t="s">
        <v>78</v>
      </c>
      <c r="C76" s="187">
        <v>5.0588235294117645</v>
      </c>
      <c r="D76" s="188">
        <v>1.4408799810246675</v>
      </c>
      <c r="E76" s="187">
        <v>3.6933471933471935</v>
      </c>
      <c r="F76" s="188">
        <f t="shared" si="19"/>
        <v>-1.365476336064571</v>
      </c>
      <c r="G76" s="187">
        <v>4.1227810650887573</v>
      </c>
      <c r="H76" s="188">
        <f t="shared" si="19"/>
        <v>0.42943387174156378</v>
      </c>
      <c r="I76" s="187">
        <v>5.7839116719242902</v>
      </c>
      <c r="J76" s="188">
        <f t="shared" si="20"/>
        <v>1.6611306068355329</v>
      </c>
      <c r="K76" s="187">
        <v>3.2317562149157979</v>
      </c>
      <c r="L76" s="188">
        <f t="shared" si="21"/>
        <v>-2.5521554570084923</v>
      </c>
    </row>
    <row r="77" spans="1:13" x14ac:dyDescent="0.25">
      <c r="A77" s="1">
        <v>3</v>
      </c>
      <c r="B77" s="116" t="s">
        <v>80</v>
      </c>
      <c r="C77" s="187">
        <v>2.2991689750692519</v>
      </c>
      <c r="D77" s="188">
        <v>-2.730894316069989</v>
      </c>
      <c r="E77" s="187">
        <v>2.0144546649145862</v>
      </c>
      <c r="F77" s="188">
        <f t="shared" si="19"/>
        <v>-0.28471431015466564</v>
      </c>
      <c r="G77" s="187">
        <v>3.2913752913752914</v>
      </c>
      <c r="H77" s="188">
        <f t="shared" si="19"/>
        <v>1.2769206264607051</v>
      </c>
      <c r="I77" s="187">
        <v>4.0829361296472833</v>
      </c>
      <c r="J77" s="188">
        <f t="shared" si="20"/>
        <v>0.79156083827199186</v>
      </c>
      <c r="K77" s="187">
        <v>3.0999231360491928</v>
      </c>
      <c r="L77" s="188">
        <f t="shared" si="21"/>
        <v>-0.98301299359809047</v>
      </c>
    </row>
    <row r="78" spans="1:13" x14ac:dyDescent="0.25">
      <c r="A78" s="1">
        <v>4</v>
      </c>
      <c r="B78" s="116" t="s">
        <v>82</v>
      </c>
      <c r="C78" s="187">
        <v>3.5825688073394497</v>
      </c>
      <c r="D78" s="188">
        <v>0.3721390379474161</v>
      </c>
      <c r="E78" s="187">
        <v>2.6831835686777921</v>
      </c>
      <c r="F78" s="188">
        <f>IFERROR(E78-C78,"-")</f>
        <v>-0.89938523866165765</v>
      </c>
      <c r="G78" s="187">
        <v>2.8346738159070597</v>
      </c>
      <c r="H78" s="188">
        <f>IFERROR(G78-E78,"-")</f>
        <v>0.15149024722926763</v>
      </c>
      <c r="I78" s="187">
        <v>3.224676724137931</v>
      </c>
      <c r="J78" s="188">
        <f>IFERROR(I78-G78,"-")</f>
        <v>0.39000290823087136</v>
      </c>
      <c r="K78" s="187">
        <v>3.3822680412371136</v>
      </c>
      <c r="L78" s="188">
        <f t="shared" si="21"/>
        <v>0.1575913170991825</v>
      </c>
    </row>
    <row r="79" spans="1:13" x14ac:dyDescent="0.25">
      <c r="A79" s="1">
        <v>5</v>
      </c>
      <c r="B79" s="116" t="s">
        <v>84</v>
      </c>
      <c r="C79" s="187">
        <v>3.8555060471037557</v>
      </c>
      <c r="D79" s="188">
        <v>-0.52349064528874667</v>
      </c>
      <c r="E79" s="187">
        <v>2.4323827046918125</v>
      </c>
      <c r="F79" s="188">
        <f t="shared" ref="F79:H87" si="22">IFERROR(E79-C79,"-")</f>
        <v>-1.4231233424119432</v>
      </c>
      <c r="G79" s="187">
        <v>2.6231221423905944</v>
      </c>
      <c r="H79" s="188">
        <f t="shared" si="22"/>
        <v>0.19073943769878188</v>
      </c>
      <c r="I79" s="187">
        <v>2.8223954060705498</v>
      </c>
      <c r="J79" s="188">
        <f t="shared" ref="J79:J87" si="23">IFERROR(I79-G79,"-")</f>
        <v>0.19927326367995546</v>
      </c>
      <c r="K79" s="187">
        <v>4.3032281465360898</v>
      </c>
      <c r="L79" s="188">
        <f t="shared" si="21"/>
        <v>1.4808327404655399</v>
      </c>
    </row>
    <row r="80" spans="1:13" x14ac:dyDescent="0.25">
      <c r="A80" s="1">
        <v>6</v>
      </c>
      <c r="B80" s="116" t="s">
        <v>86</v>
      </c>
      <c r="C80" s="187">
        <v>2.6960580912863072</v>
      </c>
      <c r="D80" s="188">
        <v>9.6825958976797466E-2</v>
      </c>
      <c r="E80" s="187">
        <v>2.3946601941747572</v>
      </c>
      <c r="F80" s="188">
        <f t="shared" si="22"/>
        <v>-0.30139789711155007</v>
      </c>
      <c r="G80" s="187">
        <v>2.532101167315175</v>
      </c>
      <c r="H80" s="188">
        <f t="shared" si="22"/>
        <v>0.13744097314041781</v>
      </c>
      <c r="I80" s="187">
        <v>4.5544603252833911</v>
      </c>
      <c r="J80" s="188">
        <f t="shared" si="23"/>
        <v>2.0223591579682161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2.4225460122699385</v>
      </c>
      <c r="D81" s="188">
        <v>-3.1361964036153349</v>
      </c>
      <c r="E81" s="187">
        <v>2.6328045899426256</v>
      </c>
      <c r="F81" s="188">
        <f t="shared" si="22"/>
        <v>0.21025857767268707</v>
      </c>
      <c r="G81" s="187">
        <v>4.5191709844559584</v>
      </c>
      <c r="H81" s="188">
        <f t="shared" si="22"/>
        <v>1.8863663945133329</v>
      </c>
      <c r="I81" s="187">
        <v>3.6333209371513573</v>
      </c>
      <c r="J81" s="188">
        <f t="shared" si="23"/>
        <v>-0.88585004730460115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4.0693417810630059</v>
      </c>
      <c r="D82" s="188">
        <v>4.7016591509509986E-2</v>
      </c>
      <c r="E82" s="187">
        <v>2.9757890185905751</v>
      </c>
      <c r="F82" s="188">
        <f t="shared" si="22"/>
        <v>-1.0935527624724308</v>
      </c>
      <c r="G82" s="187">
        <v>4.560075329566855</v>
      </c>
      <c r="H82" s="188">
        <f t="shared" si="22"/>
        <v>1.5842863109762799</v>
      </c>
      <c r="I82" s="187">
        <v>3.5562330623306231</v>
      </c>
      <c r="J82" s="188">
        <f t="shared" si="23"/>
        <v>-1.0038422672362319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2.7132391418105706</v>
      </c>
      <c r="D83" s="188">
        <v>-1.4289483581894298</v>
      </c>
      <c r="E83" s="187">
        <v>4.4059602649006626</v>
      </c>
      <c r="F83" s="188">
        <f t="shared" si="22"/>
        <v>1.692721123090092</v>
      </c>
      <c r="G83" s="187">
        <v>3.5815244825845531</v>
      </c>
      <c r="H83" s="188">
        <f t="shared" si="22"/>
        <v>-0.82443578231610948</v>
      </c>
      <c r="I83" s="187">
        <v>3.9316443594646273</v>
      </c>
      <c r="J83" s="188">
        <f t="shared" si="23"/>
        <v>0.35011987688007418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8.0667160859896221</v>
      </c>
      <c r="D84" s="188">
        <v>-28.810981755737</v>
      </c>
      <c r="E84" s="187">
        <v>2.7153333333333332</v>
      </c>
      <c r="F84" s="188">
        <f t="shared" si="22"/>
        <v>-5.3513827526562885</v>
      </c>
      <c r="G84" s="187">
        <v>3.400743494423792</v>
      </c>
      <c r="H84" s="188">
        <f t="shared" si="22"/>
        <v>0.68541016109045882</v>
      </c>
      <c r="I84" s="187">
        <v>3.9222570532915362</v>
      </c>
      <c r="J84" s="188">
        <f t="shared" si="23"/>
        <v>0.5215135588677442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15.235048678720444</v>
      </c>
      <c r="D85" s="188">
        <v>6.8673510842187255</v>
      </c>
      <c r="E85" s="187">
        <v>3.5325342465753424</v>
      </c>
      <c r="F85" s="188">
        <f t="shared" si="22"/>
        <v>-11.702514432145101</v>
      </c>
      <c r="G85" s="187">
        <v>3.8472222222222223</v>
      </c>
      <c r="H85" s="188">
        <f t="shared" si="22"/>
        <v>0.31468797564687989</v>
      </c>
      <c r="I85" s="187">
        <v>2.5116487455197132</v>
      </c>
      <c r="J85" s="188">
        <f t="shared" si="23"/>
        <v>-1.3355734767025091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7.6752503576537912</v>
      </c>
      <c r="D86" s="188">
        <v>10.196967947570407</v>
      </c>
      <c r="E86" s="187">
        <v>3.2559880239520957</v>
      </c>
      <c r="F86" s="188">
        <f t="shared" si="22"/>
        <v>-4.4192623337016954</v>
      </c>
      <c r="G86" s="187">
        <v>5.0592485549132951</v>
      </c>
      <c r="H86" s="188">
        <f t="shared" si="22"/>
        <v>1.8032605309611993</v>
      </c>
      <c r="I86" s="187">
        <v>3.3495007132667616</v>
      </c>
      <c r="J86" s="188">
        <f t="shared" si="23"/>
        <v>-1.7097478416465335</v>
      </c>
      <c r="K86" s="187"/>
      <c r="L86" s="188"/>
    </row>
    <row r="87" spans="1:13" ht="15.75" x14ac:dyDescent="0.25">
      <c r="B87" s="119" t="s">
        <v>32</v>
      </c>
      <c r="C87" s="189">
        <v>4.6154410416284612</v>
      </c>
      <c r="D87" s="190">
        <v>0.21946260050076649</v>
      </c>
      <c r="E87" s="189">
        <v>2.9415471311475412</v>
      </c>
      <c r="F87" s="190">
        <f t="shared" si="22"/>
        <v>-1.6738939104809201</v>
      </c>
      <c r="G87" s="189">
        <v>3.6697310391949811</v>
      </c>
      <c r="H87" s="190">
        <f t="shared" si="22"/>
        <v>0.72818390804743993</v>
      </c>
      <c r="I87" s="189">
        <v>3.7213706921800256</v>
      </c>
      <c r="J87" s="190">
        <f t="shared" si="23"/>
        <v>5.1639652985044471E-2</v>
      </c>
      <c r="K87" s="189">
        <v>3.684472049689441</v>
      </c>
      <c r="L87" s="190">
        <v>-5.8834560505688138E-2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300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10.840336134453782</v>
      </c>
      <c r="D97" s="188">
        <v>3.6237651033287603</v>
      </c>
      <c r="E97" s="187">
        <v>6.533854166666667</v>
      </c>
      <c r="F97" s="188">
        <f t="shared" ref="F97:H99" si="27">IFERROR(E97-C97,"-")</f>
        <v>-4.3064819677871151</v>
      </c>
      <c r="G97" s="187">
        <v>6.7966147052920318</v>
      </c>
      <c r="H97" s="188">
        <f t="shared" si="27"/>
        <v>0.26276053862536486</v>
      </c>
      <c r="I97" s="187">
        <v>5.7032714213568259</v>
      </c>
      <c r="J97" s="188">
        <f t="shared" ref="J97:J99" si="28">IFERROR(I97-G97,"-")</f>
        <v>-1.093343283935206</v>
      </c>
      <c r="K97" s="187">
        <v>5.8749407863571763</v>
      </c>
      <c r="L97" s="188">
        <f t="shared" ref="L97:L101" si="29">IFERROR(K97-I97,"-")</f>
        <v>0.17166936500035046</v>
      </c>
    </row>
    <row r="98" spans="2:12" x14ac:dyDescent="0.25">
      <c r="B98" s="116" t="s">
        <v>78</v>
      </c>
      <c r="C98" s="187">
        <v>6.483386923901393</v>
      </c>
      <c r="D98" s="188">
        <v>-0.18123094912731741</v>
      </c>
      <c r="E98" s="187">
        <v>5.3828042767713704</v>
      </c>
      <c r="F98" s="188">
        <f t="shared" si="27"/>
        <v>-1.1005826471300226</v>
      </c>
      <c r="G98" s="187">
        <v>6.5330156142221103</v>
      </c>
      <c r="H98" s="188">
        <f t="shared" si="27"/>
        <v>1.1502113374507399</v>
      </c>
      <c r="I98" s="187">
        <v>6.0849573152781868</v>
      </c>
      <c r="J98" s="188">
        <f t="shared" si="28"/>
        <v>-0.44805829894392346</v>
      </c>
      <c r="K98" s="187">
        <v>5.4022602518566352</v>
      </c>
      <c r="L98" s="188">
        <f t="shared" si="29"/>
        <v>-0.68269706342155168</v>
      </c>
    </row>
    <row r="99" spans="2:12" x14ac:dyDescent="0.25">
      <c r="B99" s="116" t="s">
        <v>80</v>
      </c>
      <c r="C99" s="187">
        <v>14.005054759898904</v>
      </c>
      <c r="D99" s="188">
        <v>5.8060276014068091</v>
      </c>
      <c r="E99" s="187">
        <v>5.2346087053946562</v>
      </c>
      <c r="F99" s="188">
        <f t="shared" si="27"/>
        <v>-8.770446054504248</v>
      </c>
      <c r="G99" s="187">
        <v>6.1331573626867346</v>
      </c>
      <c r="H99" s="188">
        <f t="shared" si="27"/>
        <v>0.89854865729207845</v>
      </c>
      <c r="I99" s="187">
        <v>5.7484341780152848</v>
      </c>
      <c r="J99" s="188">
        <f t="shared" si="28"/>
        <v>-0.38472318467144984</v>
      </c>
      <c r="K99" s="187">
        <v>5.6713813944794067</v>
      </c>
      <c r="L99" s="188">
        <f t="shared" si="29"/>
        <v>-7.7052783535878078E-2</v>
      </c>
    </row>
    <row r="100" spans="2:12" x14ac:dyDescent="0.25">
      <c r="B100" s="116" t="s">
        <v>82</v>
      </c>
      <c r="C100" s="187">
        <v>12.037222222222223</v>
      </c>
      <c r="D100" s="188" t="s">
        <v>245</v>
      </c>
      <c r="E100" s="187">
        <v>5.1068981269986296</v>
      </c>
      <c r="F100" s="188">
        <f>IFERROR(E100-C100,"-")</f>
        <v>-6.9303240952235932</v>
      </c>
      <c r="G100" s="187">
        <v>5.8996194962855588</v>
      </c>
      <c r="H100" s="188">
        <f>IFERROR(G100-E100,"-")</f>
        <v>0.79272136928692927</v>
      </c>
      <c r="I100" s="187">
        <v>5.7116178291374329</v>
      </c>
      <c r="J100" s="188">
        <f>IFERROR(I100-G100,"-")</f>
        <v>-0.18800166714812594</v>
      </c>
      <c r="K100" s="187">
        <v>5.3038172715894865</v>
      </c>
      <c r="L100" s="188">
        <f t="shared" si="29"/>
        <v>-0.40780055754794642</v>
      </c>
    </row>
    <row r="101" spans="2:12" x14ac:dyDescent="0.25">
      <c r="B101" s="116" t="s">
        <v>84</v>
      </c>
      <c r="C101" s="187">
        <v>10.333473330533389</v>
      </c>
      <c r="D101" s="188" t="s">
        <v>245</v>
      </c>
      <c r="E101" s="187">
        <v>5.8374851013110849</v>
      </c>
      <c r="F101" s="188">
        <f t="shared" ref="F101:H109" si="30">IFERROR(E101-C101,"-")</f>
        <v>-4.4959882292223039</v>
      </c>
      <c r="G101" s="187">
        <v>6.1456815157467837</v>
      </c>
      <c r="H101" s="188">
        <f t="shared" si="30"/>
        <v>0.30819641443569878</v>
      </c>
      <c r="I101" s="187">
        <v>5.8060286002492134</v>
      </c>
      <c r="J101" s="188">
        <f t="shared" ref="J101:J109" si="31">IFERROR(I101-G101,"-")</f>
        <v>-0.33965291549757026</v>
      </c>
      <c r="K101" s="187">
        <v>5.3378448053622067</v>
      </c>
      <c r="L101" s="188">
        <f t="shared" si="29"/>
        <v>-0.46818379488700668</v>
      </c>
    </row>
    <row r="102" spans="2:12" x14ac:dyDescent="0.25">
      <c r="B102" s="116" t="s">
        <v>86</v>
      </c>
      <c r="C102" s="187">
        <v>8.1765730880929333</v>
      </c>
      <c r="D102" s="188" t="s">
        <v>245</v>
      </c>
      <c r="E102" s="187">
        <v>6.5708221225710011</v>
      </c>
      <c r="F102" s="188">
        <f t="shared" si="30"/>
        <v>-1.6057509655219322</v>
      </c>
      <c r="G102" s="187">
        <v>7.2864087783873881</v>
      </c>
      <c r="H102" s="188">
        <f t="shared" si="30"/>
        <v>0.71558665581638703</v>
      </c>
      <c r="I102" s="187">
        <v>6.5345427768108184</v>
      </c>
      <c r="J102" s="188">
        <f t="shared" si="31"/>
        <v>-0.75186600157656969</v>
      </c>
      <c r="K102" s="187"/>
      <c r="L102" s="188"/>
    </row>
    <row r="103" spans="2:12" x14ac:dyDescent="0.25">
      <c r="B103" s="116" t="s">
        <v>88</v>
      </c>
      <c r="C103" s="187">
        <v>9.841807909604519</v>
      </c>
      <c r="D103" s="188" t="s">
        <v>245</v>
      </c>
      <c r="E103" s="187">
        <v>6.6500673854447436</v>
      </c>
      <c r="F103" s="188">
        <f t="shared" si="30"/>
        <v>-3.1917405241597754</v>
      </c>
      <c r="G103" s="187">
        <v>7.4098608193277311</v>
      </c>
      <c r="H103" s="188">
        <f t="shared" si="30"/>
        <v>0.75979343388298748</v>
      </c>
      <c r="I103" s="187">
        <v>6.6567238689547583</v>
      </c>
      <c r="J103" s="188">
        <f t="shared" si="31"/>
        <v>-0.75313695037297279</v>
      </c>
      <c r="K103" s="187"/>
      <c r="L103" s="188"/>
    </row>
    <row r="104" spans="2:12" x14ac:dyDescent="0.25">
      <c r="B104" s="116" t="s">
        <v>90</v>
      </c>
      <c r="C104" s="187">
        <v>9.0528089887640455</v>
      </c>
      <c r="D104" s="188">
        <v>2.9556238035788605</v>
      </c>
      <c r="E104" s="187">
        <v>8.0107416127133604</v>
      </c>
      <c r="F104" s="188">
        <f t="shared" si="30"/>
        <v>-1.0420673760506851</v>
      </c>
      <c r="G104" s="187">
        <v>7.8473442622950822</v>
      </c>
      <c r="H104" s="188">
        <f t="shared" si="30"/>
        <v>-0.16339735041827819</v>
      </c>
      <c r="I104" s="187">
        <v>6.874671505443624</v>
      </c>
      <c r="J104" s="188">
        <f t="shared" si="31"/>
        <v>-0.97267275685145815</v>
      </c>
      <c r="K104" s="187"/>
      <c r="L104" s="188"/>
    </row>
    <row r="105" spans="2:12" x14ac:dyDescent="0.25">
      <c r="B105" s="116" t="s">
        <v>92</v>
      </c>
      <c r="C105" s="187">
        <v>8.8807339449541285</v>
      </c>
      <c r="D105" s="188">
        <v>2.4809861517637124</v>
      </c>
      <c r="E105" s="187">
        <v>7.3590079278492979</v>
      </c>
      <c r="F105" s="188">
        <f t="shared" si="30"/>
        <v>-1.5217260171048306</v>
      </c>
      <c r="G105" s="187">
        <v>6.853787473233405</v>
      </c>
      <c r="H105" s="188">
        <f t="shared" si="30"/>
        <v>-0.50522045461589293</v>
      </c>
      <c r="I105" s="187">
        <v>6.354811778992107</v>
      </c>
      <c r="J105" s="188">
        <f t="shared" si="31"/>
        <v>-0.49897569424129795</v>
      </c>
      <c r="K105" s="187"/>
      <c r="L105" s="188"/>
    </row>
    <row r="106" spans="2:12" x14ac:dyDescent="0.25">
      <c r="B106" s="116" t="s">
        <v>94</v>
      </c>
      <c r="C106" s="187">
        <v>7.532561379070172</v>
      </c>
      <c r="D106" s="188">
        <v>2.3561712241020771</v>
      </c>
      <c r="E106" s="187">
        <v>6.206409748365366</v>
      </c>
      <c r="F106" s="188">
        <f t="shared" si="30"/>
        <v>-1.326151630704806</v>
      </c>
      <c r="G106" s="187">
        <v>6.4038626855407186</v>
      </c>
      <c r="H106" s="188">
        <f t="shared" si="30"/>
        <v>0.19745293717535262</v>
      </c>
      <c r="I106" s="187">
        <v>6.1601834753082745</v>
      </c>
      <c r="J106" s="188">
        <f t="shared" si="31"/>
        <v>-0.2436792102324441</v>
      </c>
      <c r="K106" s="187"/>
      <c r="L106" s="188"/>
    </row>
    <row r="107" spans="2:12" x14ac:dyDescent="0.25">
      <c r="B107" s="116" t="s">
        <v>96</v>
      </c>
      <c r="C107" s="187">
        <v>8.5613607460788472</v>
      </c>
      <c r="D107" s="188">
        <v>4.1756185585788472</v>
      </c>
      <c r="E107" s="187">
        <v>6.6887816646562124</v>
      </c>
      <c r="F107" s="188">
        <f t="shared" si="30"/>
        <v>-1.8725790814226349</v>
      </c>
      <c r="G107" s="187">
        <v>6.3679612269625663</v>
      </c>
      <c r="H107" s="188">
        <f t="shared" si="30"/>
        <v>-0.3208204376936461</v>
      </c>
      <c r="I107" s="187">
        <v>5.6514589931936117</v>
      </c>
      <c r="J107" s="188">
        <f t="shared" si="31"/>
        <v>-0.71650223376895461</v>
      </c>
      <c r="K107" s="187"/>
      <c r="L107" s="188"/>
    </row>
    <row r="108" spans="2:12" x14ac:dyDescent="0.25">
      <c r="B108" s="116" t="s">
        <v>98</v>
      </c>
      <c r="C108" s="187">
        <v>7.9421218694537563</v>
      </c>
      <c r="D108" s="188">
        <v>-0.33366452410878988</v>
      </c>
      <c r="E108" s="187">
        <v>6.275511432009627</v>
      </c>
      <c r="F108" s="188">
        <f t="shared" si="30"/>
        <v>-1.6666104374441293</v>
      </c>
      <c r="G108" s="187">
        <v>5.4969373126547634</v>
      </c>
      <c r="H108" s="188">
        <f t="shared" si="30"/>
        <v>-0.77857411935486365</v>
      </c>
      <c r="I108" s="187">
        <v>5.2467171579578267</v>
      </c>
      <c r="J108" s="188">
        <f t="shared" si="31"/>
        <v>-0.2502201546969367</v>
      </c>
      <c r="K108" s="187"/>
      <c r="L108" s="188"/>
    </row>
    <row r="109" spans="2:12" ht="15.75" x14ac:dyDescent="0.25">
      <c r="B109" s="119" t="s">
        <v>32</v>
      </c>
      <c r="C109" s="189">
        <v>8.7250281473493914</v>
      </c>
      <c r="D109" s="190">
        <v>1.968869198476666</v>
      </c>
      <c r="E109" s="189">
        <v>6.2369073253971479</v>
      </c>
      <c r="F109" s="190">
        <f t="shared" si="30"/>
        <v>-2.4881208219522435</v>
      </c>
      <c r="G109" s="189">
        <v>6.5780161509250608</v>
      </c>
      <c r="H109" s="190">
        <f t="shared" si="30"/>
        <v>0.34110882552791288</v>
      </c>
      <c r="I109" s="189">
        <v>6.0190031529217407</v>
      </c>
      <c r="J109" s="190">
        <f t="shared" si="31"/>
        <v>-0.55901299800332005</v>
      </c>
      <c r="K109" s="189">
        <v>5.5144781317876284</v>
      </c>
      <c r="L109" s="190">
        <v>-0.29238707410071019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7" t="s">
        <v>301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 t="shared" ref="C117" si="32">E117-1</f>
        <v>2022</v>
      </c>
      <c r="D117" s="302"/>
      <c r="E117" s="303">
        <f t="shared" ref="E117" si="33">G117-1</f>
        <v>2023</v>
      </c>
      <c r="F117" s="302"/>
      <c r="G117" s="303">
        <f t="shared" ref="G117" si="34">I117-1</f>
        <v>2024</v>
      </c>
      <c r="H117" s="302"/>
      <c r="I117" s="303">
        <f>K117-1</f>
        <v>2025</v>
      </c>
      <c r="J117" s="302"/>
      <c r="K117" s="303"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23.921666666666667</v>
      </c>
      <c r="D119" s="188">
        <v>16.957916460701927</v>
      </c>
      <c r="E119" s="187">
        <v>6.5380669546436287</v>
      </c>
      <c r="F119" s="188">
        <f t="shared" ref="F119:H121" si="35">IFERROR(E119-C119,"-")</f>
        <v>-17.383599712023038</v>
      </c>
      <c r="G119" s="187">
        <v>7.0759036144578316</v>
      </c>
      <c r="H119" s="188">
        <f t="shared" si="35"/>
        <v>0.53783665981420281</v>
      </c>
      <c r="I119" s="187">
        <v>5.3075824063679971</v>
      </c>
      <c r="J119" s="188">
        <f t="shared" ref="J119:J121" si="36">IFERROR(I119-G119,"-")</f>
        <v>-1.7683212080898345</v>
      </c>
      <c r="K119" s="187">
        <v>5.485535029627048</v>
      </c>
      <c r="L119" s="188">
        <f t="shared" ref="L119:L123" si="37">IFERROR(K119-I119,"-")</f>
        <v>0.17795262325905092</v>
      </c>
    </row>
    <row r="120" spans="1:13" x14ac:dyDescent="0.25">
      <c r="B120" s="116" t="s">
        <v>78</v>
      </c>
      <c r="C120" s="187">
        <v>11.833333333333334</v>
      </c>
      <c r="D120" s="188">
        <v>4.8805917823587164</v>
      </c>
      <c r="E120" s="187">
        <v>5.1562280701754384</v>
      </c>
      <c r="F120" s="188">
        <f t="shared" si="35"/>
        <v>-6.6771052631578955</v>
      </c>
      <c r="G120" s="187">
        <v>6.4152956869719873</v>
      </c>
      <c r="H120" s="188">
        <f t="shared" si="35"/>
        <v>1.2590676167965489</v>
      </c>
      <c r="I120" s="187">
        <v>6.0825576241134751</v>
      </c>
      <c r="J120" s="188">
        <f t="shared" si="36"/>
        <v>-0.33273806285851215</v>
      </c>
      <c r="K120" s="187">
        <v>4.9888579387186631</v>
      </c>
      <c r="L120" s="188">
        <f t="shared" si="37"/>
        <v>-1.093699685394812</v>
      </c>
    </row>
    <row r="121" spans="1:13" x14ac:dyDescent="0.25">
      <c r="B121" s="116" t="s">
        <v>80</v>
      </c>
      <c r="C121" s="187">
        <v>17.187134502923978</v>
      </c>
      <c r="D121" s="188">
        <v>6.9602735340385902</v>
      </c>
      <c r="E121" s="187">
        <v>4.7230411864558208</v>
      </c>
      <c r="F121" s="188">
        <f t="shared" si="35"/>
        <v>-12.464093316468158</v>
      </c>
      <c r="G121" s="187">
        <v>5.6702086553323028</v>
      </c>
      <c r="H121" s="188">
        <f t="shared" si="35"/>
        <v>0.94716746887648195</v>
      </c>
      <c r="I121" s="187">
        <v>6.0071238702817649</v>
      </c>
      <c r="J121" s="188">
        <f t="shared" si="36"/>
        <v>0.33691521494946208</v>
      </c>
      <c r="K121" s="187">
        <v>5.4193778684344718</v>
      </c>
      <c r="L121" s="188">
        <f t="shared" si="37"/>
        <v>-0.58774600184729309</v>
      </c>
    </row>
    <row r="122" spans="1:13" x14ac:dyDescent="0.25">
      <c r="B122" s="116" t="s">
        <v>82</v>
      </c>
      <c r="C122" s="187">
        <v>29.11392405063291</v>
      </c>
      <c r="D122" s="188" t="s">
        <v>245</v>
      </c>
      <c r="E122" s="187">
        <v>4.8056677018633538</v>
      </c>
      <c r="F122" s="188">
        <f>IFERROR(E122-C122,"-")</f>
        <v>-24.308256348769557</v>
      </c>
      <c r="G122" s="187">
        <v>5.6477987421383649</v>
      </c>
      <c r="H122" s="188">
        <f>IFERROR(G122-E122,"-")</f>
        <v>0.84213104027501107</v>
      </c>
      <c r="I122" s="187">
        <v>5.5141093474426812</v>
      </c>
      <c r="J122" s="188">
        <f>IFERROR(I122-G122,"-")</f>
        <v>-0.13368939469568364</v>
      </c>
      <c r="K122" s="187">
        <v>5.1974039460020771</v>
      </c>
      <c r="L122" s="188">
        <f t="shared" si="37"/>
        <v>-0.31670540144060411</v>
      </c>
    </row>
    <row r="123" spans="1:13" x14ac:dyDescent="0.25">
      <c r="B123" s="116" t="s">
        <v>84</v>
      </c>
      <c r="C123" s="187">
        <v>14.308724832214764</v>
      </c>
      <c r="D123" s="188" t="s">
        <v>245</v>
      </c>
      <c r="E123" s="187">
        <v>5.3315962007228714</v>
      </c>
      <c r="F123" s="188">
        <f t="shared" ref="F123:H131" si="38">IFERROR(E123-C123,"-")</f>
        <v>-8.9771286314918939</v>
      </c>
      <c r="G123" s="187">
        <v>5.6281161403851794</v>
      </c>
      <c r="H123" s="188">
        <f t="shared" si="38"/>
        <v>0.29651993966230794</v>
      </c>
      <c r="I123" s="187">
        <v>5.1931303244516949</v>
      </c>
      <c r="J123" s="188">
        <f t="shared" ref="J123:J131" si="39">IFERROR(I123-G123,"-")</f>
        <v>-0.43498581593348451</v>
      </c>
      <c r="K123" s="187">
        <v>5.2536204268292686</v>
      </c>
      <c r="L123" s="188">
        <f t="shared" si="37"/>
        <v>6.0490102377573685E-2</v>
      </c>
    </row>
    <row r="124" spans="1:13" x14ac:dyDescent="0.25">
      <c r="B124" s="116" t="s">
        <v>86</v>
      </c>
      <c r="C124" s="187">
        <v>12.987714987714988</v>
      </c>
      <c r="D124" s="188" t="s">
        <v>245</v>
      </c>
      <c r="E124" s="187">
        <v>6.3493812663716014</v>
      </c>
      <c r="F124" s="188">
        <f t="shared" si="38"/>
        <v>-6.6383337213433862</v>
      </c>
      <c r="G124" s="187">
        <v>7.3081058726220016</v>
      </c>
      <c r="H124" s="188">
        <f t="shared" si="38"/>
        <v>0.95872460625040024</v>
      </c>
      <c r="I124" s="187">
        <v>6.1108343711083437</v>
      </c>
      <c r="J124" s="188">
        <f t="shared" si="39"/>
        <v>-1.1972715015136579</v>
      </c>
      <c r="K124" s="187"/>
      <c r="L124" s="188"/>
    </row>
    <row r="125" spans="1:13" x14ac:dyDescent="0.25">
      <c r="B125" s="116" t="s">
        <v>88</v>
      </c>
      <c r="C125" s="187">
        <v>8.2203659506762126</v>
      </c>
      <c r="D125" s="188" t="s">
        <v>245</v>
      </c>
      <c r="E125" s="187">
        <v>5.7398599958822318</v>
      </c>
      <c r="F125" s="188">
        <f t="shared" si="38"/>
        <v>-2.4805059547939807</v>
      </c>
      <c r="G125" s="187">
        <v>7.6511909568025835</v>
      </c>
      <c r="H125" s="188">
        <f t="shared" si="38"/>
        <v>1.9113309609203517</v>
      </c>
      <c r="I125" s="187">
        <v>6.5658185309649548</v>
      </c>
      <c r="J125" s="188">
        <f t="shared" si="39"/>
        <v>-1.0853724258376287</v>
      </c>
      <c r="K125" s="187"/>
      <c r="L125" s="188"/>
    </row>
    <row r="126" spans="1:13" x14ac:dyDescent="0.25">
      <c r="B126" s="116" t="s">
        <v>90</v>
      </c>
      <c r="C126" s="187">
        <v>8.5341272146383975</v>
      </c>
      <c r="D126" s="188">
        <v>3.4223901254365199</v>
      </c>
      <c r="E126" s="187">
        <v>8.2577308362369344</v>
      </c>
      <c r="F126" s="188">
        <f t="shared" si="38"/>
        <v>-0.27639637840146314</v>
      </c>
      <c r="G126" s="187">
        <v>8.3209278870398382</v>
      </c>
      <c r="H126" s="188">
        <f t="shared" si="38"/>
        <v>6.3197050802903831E-2</v>
      </c>
      <c r="I126" s="187">
        <v>6.6951910112359547</v>
      </c>
      <c r="J126" s="188">
        <f t="shared" si="39"/>
        <v>-1.6257368758038835</v>
      </c>
      <c r="K126" s="187"/>
      <c r="L126" s="188"/>
    </row>
    <row r="127" spans="1:13" x14ac:dyDescent="0.25">
      <c r="B127" s="116" t="s">
        <v>92</v>
      </c>
      <c r="C127" s="187">
        <v>8.8707849249079054</v>
      </c>
      <c r="D127" s="188">
        <v>3.5757426032634072</v>
      </c>
      <c r="E127" s="187">
        <v>7.502688172043011</v>
      </c>
      <c r="F127" s="188">
        <f t="shared" si="38"/>
        <v>-1.3680967528648944</v>
      </c>
      <c r="G127" s="187">
        <v>7.0556511180815544</v>
      </c>
      <c r="H127" s="188">
        <f t="shared" si="38"/>
        <v>-0.44703705396145654</v>
      </c>
      <c r="I127" s="187">
        <v>6.4777700186219738</v>
      </c>
      <c r="J127" s="188">
        <f t="shared" si="39"/>
        <v>-0.57788109945958066</v>
      </c>
      <c r="K127" s="187"/>
      <c r="L127" s="188"/>
    </row>
    <row r="128" spans="1:13" x14ac:dyDescent="0.25">
      <c r="A128" s="122"/>
      <c r="B128" s="116" t="s">
        <v>94</v>
      </c>
      <c r="C128" s="187">
        <v>7.5337959750173491</v>
      </c>
      <c r="D128" s="188">
        <v>3.302307836987155</v>
      </c>
      <c r="E128" s="187">
        <v>6.1844487109160724</v>
      </c>
      <c r="F128" s="188">
        <f t="shared" si="38"/>
        <v>-1.3493472641012767</v>
      </c>
      <c r="G128" s="187">
        <v>6.4350112697220139</v>
      </c>
      <c r="H128" s="188">
        <f t="shared" si="38"/>
        <v>0.25056255880594147</v>
      </c>
      <c r="I128" s="187">
        <v>6.0587956377430059</v>
      </c>
      <c r="J128" s="188">
        <f t="shared" si="39"/>
        <v>-0.37621563197900798</v>
      </c>
      <c r="K128" s="187"/>
      <c r="L128" s="188"/>
    </row>
    <row r="129" spans="2:13" x14ac:dyDescent="0.25">
      <c r="B129" s="116" t="s">
        <v>96</v>
      </c>
      <c r="C129" s="187">
        <v>9.3559194428759653</v>
      </c>
      <c r="D129" s="188">
        <v>5.1144456304520922</v>
      </c>
      <c r="E129" s="187">
        <v>6.8399476668120363</v>
      </c>
      <c r="F129" s="188">
        <f t="shared" si="38"/>
        <v>-2.5159717760639291</v>
      </c>
      <c r="G129" s="187">
        <v>6.2889388104407358</v>
      </c>
      <c r="H129" s="188">
        <f t="shared" si="38"/>
        <v>-0.55100885637130048</v>
      </c>
      <c r="I129" s="187">
        <v>5.0955604883462815</v>
      </c>
      <c r="J129" s="188">
        <f t="shared" si="39"/>
        <v>-1.1933783220944543</v>
      </c>
      <c r="K129" s="187"/>
      <c r="L129" s="188"/>
    </row>
    <row r="130" spans="2:13" x14ac:dyDescent="0.25">
      <c r="B130" s="116" t="s">
        <v>98</v>
      </c>
      <c r="C130" s="187">
        <v>10.613690865489426</v>
      </c>
      <c r="D130" s="188">
        <v>1.7298618692068981</v>
      </c>
      <c r="E130" s="187">
        <v>6.3220577871740664</v>
      </c>
      <c r="F130" s="188">
        <f t="shared" si="38"/>
        <v>-4.2916330783153596</v>
      </c>
      <c r="G130" s="187">
        <v>4.8761477918670746</v>
      </c>
      <c r="H130" s="188">
        <f t="shared" si="38"/>
        <v>-1.4459099953069918</v>
      </c>
      <c r="I130" s="187">
        <v>5.0070480441677434</v>
      </c>
      <c r="J130" s="188">
        <f t="shared" si="39"/>
        <v>0.13090025230066882</v>
      </c>
      <c r="K130" s="187"/>
      <c r="L130" s="188"/>
    </row>
    <row r="131" spans="2:13" ht="15.75" x14ac:dyDescent="0.25">
      <c r="B131" s="119" t="s">
        <v>32</v>
      </c>
      <c r="C131" s="189">
        <v>9.382254214530807</v>
      </c>
      <c r="D131" s="190">
        <v>2.5119259604181545</v>
      </c>
      <c r="E131" s="189">
        <v>6.0541886533237577</v>
      </c>
      <c r="F131" s="190">
        <f t="shared" si="38"/>
        <v>-3.3280655612070493</v>
      </c>
      <c r="G131" s="189">
        <v>6.5252711292339853</v>
      </c>
      <c r="H131" s="190">
        <f t="shared" si="38"/>
        <v>0.47108247591022767</v>
      </c>
      <c r="I131" s="189">
        <v>5.851669227781624</v>
      </c>
      <c r="J131" s="190">
        <f t="shared" si="39"/>
        <v>-0.67360190145236132</v>
      </c>
      <c r="K131" s="189">
        <v>5.2705602918098142</v>
      </c>
      <c r="L131" s="190">
        <v>-0.32657025638986159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302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 t="shared" ref="C139" si="40">E139-1</f>
        <v>2022</v>
      </c>
      <c r="D139" s="302"/>
      <c r="E139" s="303">
        <f t="shared" ref="E139" si="41">G139-1</f>
        <v>2023</v>
      </c>
      <c r="F139" s="302"/>
      <c r="G139" s="303">
        <f t="shared" ref="G139" si="42">I139-1</f>
        <v>2024</v>
      </c>
      <c r="H139" s="302"/>
      <c r="I139" s="303">
        <f>K139-1</f>
        <v>2025</v>
      </c>
      <c r="J139" s="302"/>
      <c r="K139" s="303"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2.5</v>
      </c>
      <c r="D141" s="188">
        <v>-7.7066905615292711</v>
      </c>
      <c r="E141" s="187">
        <v>6.2490613266583228</v>
      </c>
      <c r="F141" s="188">
        <f t="shared" ref="F141:H143" si="43">IFERROR(E141-C141,"-")</f>
        <v>3.7490613266583228</v>
      </c>
      <c r="G141" s="187">
        <v>5.2128966223132034</v>
      </c>
      <c r="H141" s="188">
        <f t="shared" si="43"/>
        <v>-1.0361647043451194</v>
      </c>
      <c r="I141" s="187">
        <v>8.7137850467289724</v>
      </c>
      <c r="J141" s="188">
        <f t="shared" ref="J141:J143" si="44">IFERROR(I141-G141,"-")</f>
        <v>3.500888424415769</v>
      </c>
      <c r="K141" s="187">
        <v>5.7509157509157509</v>
      </c>
      <c r="L141" s="188">
        <f t="shared" ref="L141:L145" si="45">IFERROR(K141-I141,"-")</f>
        <v>-2.9628692958132214</v>
      </c>
    </row>
    <row r="142" spans="2:13" x14ac:dyDescent="0.25">
      <c r="B142" s="116" t="s">
        <v>78</v>
      </c>
      <c r="C142" s="187">
        <v>9.4146341463414629</v>
      </c>
      <c r="D142" s="188">
        <v>1.4421932014595731</v>
      </c>
      <c r="E142" s="187">
        <v>5.5432989690721648</v>
      </c>
      <c r="F142" s="188">
        <f t="shared" si="43"/>
        <v>-3.8713351772692981</v>
      </c>
      <c r="G142" s="187">
        <v>6.93213296398892</v>
      </c>
      <c r="H142" s="188">
        <f t="shared" si="43"/>
        <v>1.3888339949167552</v>
      </c>
      <c r="I142" s="187">
        <v>7.9866488651535379</v>
      </c>
      <c r="J142" s="188">
        <f t="shared" si="44"/>
        <v>1.0545159011646179</v>
      </c>
      <c r="K142" s="187">
        <v>5.5122699386503067</v>
      </c>
      <c r="L142" s="188">
        <f t="shared" si="45"/>
        <v>-2.4743789265032312</v>
      </c>
    </row>
    <row r="143" spans="2:13" x14ac:dyDescent="0.25">
      <c r="B143" s="116" t="s">
        <v>80</v>
      </c>
      <c r="C143" s="187">
        <v>12.169139465875372</v>
      </c>
      <c r="D143" s="188">
        <v>7.5840772252114714</v>
      </c>
      <c r="E143" s="187">
        <v>6.3925327951564075</v>
      </c>
      <c r="F143" s="188">
        <f t="shared" si="43"/>
        <v>-5.7766066707189641</v>
      </c>
      <c r="G143" s="187">
        <v>6.4939759036144578</v>
      </c>
      <c r="H143" s="188">
        <f t="shared" si="43"/>
        <v>0.10144310845805027</v>
      </c>
      <c r="I143" s="187">
        <v>4.7348798674399335</v>
      </c>
      <c r="J143" s="188">
        <f t="shared" si="44"/>
        <v>-1.7590960361745243</v>
      </c>
      <c r="K143" s="187">
        <v>5.6255886970172684</v>
      </c>
      <c r="L143" s="188">
        <f t="shared" si="45"/>
        <v>0.89070882957733488</v>
      </c>
    </row>
    <row r="144" spans="2:13" x14ac:dyDescent="0.25">
      <c r="B144" s="116" t="s">
        <v>82</v>
      </c>
      <c r="C144" s="187">
        <v>16.604166666666668</v>
      </c>
      <c r="D144" s="188" t="s">
        <v>245</v>
      </c>
      <c r="E144" s="187">
        <v>6.2307692307692308</v>
      </c>
      <c r="F144" s="188">
        <f>IFERROR(E144-C144,"-")</f>
        <v>-10.373397435897438</v>
      </c>
      <c r="G144" s="187">
        <v>7.5632377740303545</v>
      </c>
      <c r="H144" s="188">
        <f>IFERROR(G144-E144,"-")</f>
        <v>1.3324685432611236</v>
      </c>
      <c r="I144" s="187">
        <v>6.1542699724517904</v>
      </c>
      <c r="J144" s="188">
        <f>IFERROR(I144-G144,"-")</f>
        <v>-1.408967801578564</v>
      </c>
      <c r="K144" s="187">
        <v>5.2841854934601669</v>
      </c>
      <c r="L144" s="188">
        <f t="shared" si="45"/>
        <v>-0.87008447899162356</v>
      </c>
    </row>
    <row r="145" spans="1:13" x14ac:dyDescent="0.25">
      <c r="B145" s="116" t="s">
        <v>84</v>
      </c>
      <c r="C145" s="187">
        <v>14.590452261306533</v>
      </c>
      <c r="D145" s="188" t="s">
        <v>245</v>
      </c>
      <c r="E145" s="187">
        <v>13.061185468451242</v>
      </c>
      <c r="F145" s="188">
        <f t="shared" ref="F145:H153" si="46">IFERROR(E145-C145,"-")</f>
        <v>-1.5292667928552905</v>
      </c>
      <c r="G145" s="187">
        <v>7.9407540394973068</v>
      </c>
      <c r="H145" s="188">
        <f t="shared" si="46"/>
        <v>-5.1204314289539354</v>
      </c>
      <c r="I145" s="187">
        <v>7.2033639143730888</v>
      </c>
      <c r="J145" s="188">
        <f t="shared" ref="J145:J153" si="47">IFERROR(I145-G145,"-")</f>
        <v>-0.73739012512421809</v>
      </c>
      <c r="K145" s="187">
        <v>6.2518159806295399</v>
      </c>
      <c r="L145" s="188">
        <f t="shared" si="45"/>
        <v>-0.95154793374354885</v>
      </c>
    </row>
    <row r="146" spans="1:13" x14ac:dyDescent="0.25">
      <c r="B146" s="116" t="s">
        <v>86</v>
      </c>
      <c r="C146" s="187">
        <v>4.7831498324557202</v>
      </c>
      <c r="D146" s="188" t="s">
        <v>245</v>
      </c>
      <c r="E146" s="187">
        <v>6.6303317535545023</v>
      </c>
      <c r="F146" s="188">
        <f t="shared" si="46"/>
        <v>1.8471819210987821</v>
      </c>
      <c r="G146" s="187">
        <v>6.8303393213572852</v>
      </c>
      <c r="H146" s="188">
        <f t="shared" si="46"/>
        <v>0.20000756780278284</v>
      </c>
      <c r="I146" s="187">
        <v>7.620056497175141</v>
      </c>
      <c r="J146" s="188">
        <f t="shared" si="47"/>
        <v>0.78971717581785583</v>
      </c>
      <c r="K146" s="187"/>
      <c r="L146" s="188"/>
    </row>
    <row r="147" spans="1:13" x14ac:dyDescent="0.25">
      <c r="B147" s="116" t="s">
        <v>88</v>
      </c>
      <c r="C147" s="187">
        <v>13.025882352941176</v>
      </c>
      <c r="D147" s="188" t="s">
        <v>245</v>
      </c>
      <c r="E147" s="187">
        <v>7.0081521739130439</v>
      </c>
      <c r="F147" s="188">
        <f t="shared" si="46"/>
        <v>-6.0177301790281321</v>
      </c>
      <c r="G147" s="187">
        <v>6.9790476190476189</v>
      </c>
      <c r="H147" s="188">
        <f t="shared" si="46"/>
        <v>-2.9104554865424959E-2</v>
      </c>
      <c r="I147" s="187">
        <v>6.3723776223776225</v>
      </c>
      <c r="J147" s="188">
        <f t="shared" si="47"/>
        <v>-0.60666999666999644</v>
      </c>
      <c r="K147" s="187"/>
      <c r="L147" s="188"/>
    </row>
    <row r="148" spans="1:13" x14ac:dyDescent="0.25">
      <c r="B148" s="116" t="s">
        <v>90</v>
      </c>
      <c r="C148" s="187">
        <v>9.3961218836565106</v>
      </c>
      <c r="D148" s="188">
        <v>2.689489230595286</v>
      </c>
      <c r="E148" s="187">
        <v>8.0383480825958706</v>
      </c>
      <c r="F148" s="188">
        <f t="shared" si="46"/>
        <v>-1.3577738010606399</v>
      </c>
      <c r="G148" s="187">
        <v>7.5965217391304352</v>
      </c>
      <c r="H148" s="188">
        <f t="shared" si="46"/>
        <v>-0.44182634346543548</v>
      </c>
      <c r="I148" s="187">
        <v>7.2854077253218881</v>
      </c>
      <c r="J148" s="188">
        <f t="shared" si="47"/>
        <v>-0.31111401380854709</v>
      </c>
      <c r="K148" s="187"/>
      <c r="L148" s="188"/>
    </row>
    <row r="149" spans="1:13" x14ac:dyDescent="0.25">
      <c r="B149" s="116" t="s">
        <v>92</v>
      </c>
      <c r="C149" s="187">
        <v>7.9540229885057467</v>
      </c>
      <c r="D149" s="188">
        <v>-1.7356321839080469</v>
      </c>
      <c r="E149" s="187">
        <v>6.5543859649122806</v>
      </c>
      <c r="F149" s="188">
        <f t="shared" si="46"/>
        <v>-1.3996370235934661</v>
      </c>
      <c r="G149" s="187">
        <v>7.6707818930041149</v>
      </c>
      <c r="H149" s="188">
        <f t="shared" si="46"/>
        <v>1.1163959280918343</v>
      </c>
      <c r="I149" s="187">
        <v>6.6504201680672272</v>
      </c>
      <c r="J149" s="188">
        <f t="shared" si="47"/>
        <v>-1.0203617249368877</v>
      </c>
      <c r="K149" s="187"/>
      <c r="L149" s="188"/>
    </row>
    <row r="150" spans="1:13" x14ac:dyDescent="0.25">
      <c r="A150" s="122"/>
      <c r="B150" s="116" t="s">
        <v>94</v>
      </c>
      <c r="C150" s="187">
        <v>7.3981191222570537</v>
      </c>
      <c r="D150" s="188">
        <v>2.2585842385361232</v>
      </c>
      <c r="E150" s="187">
        <v>7.5462478184991273</v>
      </c>
      <c r="F150" s="188">
        <f t="shared" si="46"/>
        <v>0.14812869624207359</v>
      </c>
      <c r="G150" s="187">
        <v>7.9536152796725785</v>
      </c>
      <c r="H150" s="188">
        <f t="shared" si="46"/>
        <v>0.40736746117345124</v>
      </c>
      <c r="I150" s="187">
        <v>6.045300113250283</v>
      </c>
      <c r="J150" s="188">
        <f t="shared" si="47"/>
        <v>-1.9083151664222955</v>
      </c>
      <c r="K150" s="187"/>
      <c r="L150" s="188"/>
    </row>
    <row r="151" spans="1:13" x14ac:dyDescent="0.25">
      <c r="B151" s="116" t="s">
        <v>96</v>
      </c>
      <c r="C151" s="187">
        <v>8.9674220963172804</v>
      </c>
      <c r="D151" s="188">
        <v>5.1051998740950584</v>
      </c>
      <c r="E151" s="187">
        <v>6.2333333333333334</v>
      </c>
      <c r="F151" s="188">
        <f t="shared" si="46"/>
        <v>-2.734088762983947</v>
      </c>
      <c r="G151" s="187">
        <v>7.3637274549098199</v>
      </c>
      <c r="H151" s="188">
        <f t="shared" si="46"/>
        <v>1.1303941215764866</v>
      </c>
      <c r="I151" s="187">
        <v>6.376753507014028</v>
      </c>
      <c r="J151" s="188">
        <f t="shared" si="47"/>
        <v>-0.98697394789579196</v>
      </c>
      <c r="K151" s="187"/>
      <c r="L151" s="188"/>
    </row>
    <row r="152" spans="1:13" x14ac:dyDescent="0.25">
      <c r="B152" s="116" t="s">
        <v>98</v>
      </c>
      <c r="C152" s="187">
        <v>6.4748110831234253</v>
      </c>
      <c r="D152" s="188">
        <v>0.93204792522868818</v>
      </c>
      <c r="E152" s="187">
        <v>6.0465116279069768</v>
      </c>
      <c r="F152" s="188">
        <f t="shared" si="46"/>
        <v>-0.42829945521644852</v>
      </c>
      <c r="G152" s="187">
        <v>8.2883116883116887</v>
      </c>
      <c r="H152" s="188">
        <f t="shared" si="46"/>
        <v>2.2418000604047119</v>
      </c>
      <c r="I152" s="187">
        <v>5.4688679245283023</v>
      </c>
      <c r="J152" s="188">
        <f t="shared" si="47"/>
        <v>-2.8194437637833865</v>
      </c>
      <c r="K152" s="187"/>
      <c r="L152" s="188"/>
    </row>
    <row r="153" spans="1:13" ht="15.75" x14ac:dyDescent="0.25">
      <c r="B153" s="119" t="s">
        <v>32</v>
      </c>
      <c r="C153" s="189">
        <v>7.9309434486591632</v>
      </c>
      <c r="D153" s="190">
        <v>0.87620463101762436</v>
      </c>
      <c r="E153" s="189">
        <v>6.7909909909909913</v>
      </c>
      <c r="F153" s="190">
        <f t="shared" si="46"/>
        <v>-1.1399524576681719</v>
      </c>
      <c r="G153" s="189">
        <v>7.134335368717708</v>
      </c>
      <c r="H153" s="190">
        <f t="shared" si="46"/>
        <v>0.34334437772671667</v>
      </c>
      <c r="I153" s="189">
        <v>6.5528108163057839</v>
      </c>
      <c r="J153" s="190">
        <f t="shared" si="47"/>
        <v>-0.58152455241192413</v>
      </c>
      <c r="K153" s="189">
        <v>5.6171098265895951</v>
      </c>
      <c r="L153" s="190">
        <v>-1.0939768913028312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303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 t="shared" ref="C161" si="48">E161-1</f>
        <v>2022</v>
      </c>
      <c r="D161" s="302"/>
      <c r="E161" s="303">
        <f t="shared" ref="E161" si="49">G161-1</f>
        <v>2023</v>
      </c>
      <c r="F161" s="302"/>
      <c r="G161" s="303">
        <f t="shared" ref="G161" si="50">I161-1</f>
        <v>2024</v>
      </c>
      <c r="H161" s="302"/>
      <c r="I161" s="303">
        <f>K161-1</f>
        <v>2025</v>
      </c>
      <c r="J161" s="302"/>
      <c r="K161" s="303"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1.9777777777777779</v>
      </c>
      <c r="D163" s="188">
        <v>-3.9603266709649692</v>
      </c>
      <c r="E163" s="187">
        <v>5.1819338422391859</v>
      </c>
      <c r="F163" s="188">
        <f t="shared" ref="F163:H165" si="51">IFERROR(E163-C163,"-")</f>
        <v>3.204156064461408</v>
      </c>
      <c r="G163" s="187">
        <v>5.5057324840764332</v>
      </c>
      <c r="H163" s="188">
        <f t="shared" si="51"/>
        <v>0.32379864183724738</v>
      </c>
      <c r="I163" s="187">
        <v>5.8741319444444446</v>
      </c>
      <c r="J163" s="188">
        <f t="shared" ref="J163:J165" si="52">IFERROR(I163-G163,"-")</f>
        <v>0.36839946036801141</v>
      </c>
      <c r="K163" s="187">
        <v>7.1914257228315055</v>
      </c>
      <c r="L163" s="188">
        <f t="shared" ref="L163:L167" si="53">IFERROR(K163-I163,"-")</f>
        <v>1.3172937783870609</v>
      </c>
    </row>
    <row r="164" spans="2:12" x14ac:dyDescent="0.25">
      <c r="B164" s="116" t="s">
        <v>78</v>
      </c>
      <c r="C164" s="187">
        <v>6.0033557046979862</v>
      </c>
      <c r="D164" s="188">
        <v>1.6139617653040466</v>
      </c>
      <c r="E164" s="187">
        <v>4.8488745980707399</v>
      </c>
      <c r="F164" s="188">
        <f t="shared" si="51"/>
        <v>-1.1544811066272462</v>
      </c>
      <c r="G164" s="187">
        <v>5.2434266327396095</v>
      </c>
      <c r="H164" s="188">
        <f t="shared" si="51"/>
        <v>0.39455203466886957</v>
      </c>
      <c r="I164" s="187">
        <v>5.3264248704663215</v>
      </c>
      <c r="J164" s="188">
        <f t="shared" si="52"/>
        <v>8.2998237726711999E-2</v>
      </c>
      <c r="K164" s="187">
        <v>6.2199074074074074</v>
      </c>
      <c r="L164" s="188">
        <f t="shared" si="53"/>
        <v>0.89348253694108593</v>
      </c>
    </row>
    <row r="165" spans="2:12" x14ac:dyDescent="0.25">
      <c r="B165" s="116" t="s">
        <v>80</v>
      </c>
      <c r="C165" s="187">
        <v>12.337563451776649</v>
      </c>
      <c r="D165" s="188">
        <v>8.1058918975244509</v>
      </c>
      <c r="E165" s="187">
        <v>5.5905752753977964</v>
      </c>
      <c r="F165" s="188">
        <f t="shared" si="51"/>
        <v>-6.7469881763788528</v>
      </c>
      <c r="G165" s="187">
        <v>6.1583541147132168</v>
      </c>
      <c r="H165" s="188">
        <f t="shared" si="51"/>
        <v>0.56777883931542039</v>
      </c>
      <c r="I165" s="187">
        <v>5.303303303303303</v>
      </c>
      <c r="J165" s="188">
        <f t="shared" si="52"/>
        <v>-0.85505081140991379</v>
      </c>
      <c r="K165" s="187">
        <v>6.6672661870503598</v>
      </c>
      <c r="L165" s="188">
        <f t="shared" si="53"/>
        <v>1.3639628837470568</v>
      </c>
    </row>
    <row r="166" spans="2:12" x14ac:dyDescent="0.25">
      <c r="B166" s="116" t="s">
        <v>82</v>
      </c>
      <c r="C166" s="187">
        <v>12.670378619153675</v>
      </c>
      <c r="D166" s="188" t="s">
        <v>245</v>
      </c>
      <c r="E166" s="187">
        <v>4.7073170731707314</v>
      </c>
      <c r="F166" s="188">
        <f>IFERROR(E166-C166,"-")</f>
        <v>-7.9630615459829439</v>
      </c>
      <c r="G166" s="187">
        <v>5.5823442136498516</v>
      </c>
      <c r="H166" s="188">
        <f>IFERROR(G166-E166,"-")</f>
        <v>0.87502714047912011</v>
      </c>
      <c r="I166" s="187">
        <v>7.2269457161543489</v>
      </c>
      <c r="J166" s="188">
        <f>IFERROR(I166-G166,"-")</f>
        <v>1.6446015025044973</v>
      </c>
      <c r="K166" s="187">
        <v>5.7203114860480211</v>
      </c>
      <c r="L166" s="188">
        <f t="shared" si="53"/>
        <v>-1.5066342301063278</v>
      </c>
    </row>
    <row r="167" spans="2:12" x14ac:dyDescent="0.25">
      <c r="B167" s="116" t="s">
        <v>84</v>
      </c>
      <c r="C167" s="187">
        <v>8.8278236914600559</v>
      </c>
      <c r="D167" s="188" t="s">
        <v>245</v>
      </c>
      <c r="E167" s="187">
        <v>5.8108108108108105</v>
      </c>
      <c r="F167" s="188">
        <f t="shared" ref="F167:H175" si="54">IFERROR(E167-C167,"-")</f>
        <v>-3.0170128806492453</v>
      </c>
      <c r="G167" s="187">
        <v>5.4254787676935887</v>
      </c>
      <c r="H167" s="188">
        <f t="shared" si="54"/>
        <v>-0.3853320431172218</v>
      </c>
      <c r="I167" s="187">
        <v>9.0991501416430598</v>
      </c>
      <c r="J167" s="188">
        <f t="shared" ref="J167:J175" si="55">IFERROR(I167-G167,"-")</f>
        <v>3.6736713739494711</v>
      </c>
      <c r="K167" s="187">
        <v>4.5783549783549784</v>
      </c>
      <c r="L167" s="188">
        <f t="shared" si="53"/>
        <v>-4.5207951632880814</v>
      </c>
    </row>
    <row r="168" spans="2:12" x14ac:dyDescent="0.25">
      <c r="B168" s="116" t="s">
        <v>86</v>
      </c>
      <c r="C168" s="187">
        <v>13.403603603603603</v>
      </c>
      <c r="D168" s="188" t="s">
        <v>245</v>
      </c>
      <c r="E168" s="187">
        <v>6.2152641878669277</v>
      </c>
      <c r="F168" s="188">
        <f t="shared" si="54"/>
        <v>-7.1883394157366753</v>
      </c>
      <c r="G168" s="187">
        <v>7.024236037934668</v>
      </c>
      <c r="H168" s="188">
        <f t="shared" si="54"/>
        <v>0.80897185006774031</v>
      </c>
      <c r="I168" s="187">
        <v>9.6474677259185704</v>
      </c>
      <c r="J168" s="188">
        <f t="shared" si="55"/>
        <v>2.6232316879839024</v>
      </c>
      <c r="K168" s="187"/>
      <c r="L168" s="188"/>
    </row>
    <row r="169" spans="2:12" x14ac:dyDescent="0.25">
      <c r="B169" s="116" t="s">
        <v>88</v>
      </c>
      <c r="C169" s="187">
        <v>12.340579710144928</v>
      </c>
      <c r="D169" s="188" t="s">
        <v>245</v>
      </c>
      <c r="E169" s="187">
        <v>6.7743589743589743</v>
      </c>
      <c r="F169" s="188">
        <f t="shared" si="54"/>
        <v>-5.5662207357859534</v>
      </c>
      <c r="G169" s="187">
        <v>5.4546912590216516</v>
      </c>
      <c r="H169" s="188">
        <f t="shared" si="54"/>
        <v>-1.3196677153373226</v>
      </c>
      <c r="I169" s="187">
        <v>5.4677650429799423</v>
      </c>
      <c r="J169" s="188">
        <f t="shared" si="55"/>
        <v>1.3073783958290619E-2</v>
      </c>
      <c r="K169" s="187"/>
      <c r="L169" s="188"/>
    </row>
    <row r="170" spans="2:12" x14ac:dyDescent="0.25">
      <c r="B170" s="116" t="s">
        <v>90</v>
      </c>
      <c r="C170" s="187">
        <v>11.88422247446084</v>
      </c>
      <c r="D170" s="188">
        <v>4.0720159016908868</v>
      </c>
      <c r="E170" s="187">
        <v>7.71830985915493</v>
      </c>
      <c r="F170" s="188">
        <f t="shared" si="54"/>
        <v>-4.1659126153059098</v>
      </c>
      <c r="G170" s="187">
        <v>5.6917431192660555</v>
      </c>
      <c r="H170" s="188">
        <f t="shared" si="54"/>
        <v>-2.0265667398888745</v>
      </c>
      <c r="I170" s="187">
        <v>6.6182873730043541</v>
      </c>
      <c r="J170" s="188">
        <f t="shared" si="55"/>
        <v>0.92654425373829863</v>
      </c>
      <c r="K170" s="187"/>
      <c r="L170" s="188"/>
    </row>
    <row r="171" spans="2:12" x14ac:dyDescent="0.25">
      <c r="B171" s="116" t="s">
        <v>92</v>
      </c>
      <c r="C171" s="187">
        <v>12.139837398373984</v>
      </c>
      <c r="D171" s="188">
        <v>5.5595904847937376</v>
      </c>
      <c r="E171" s="187">
        <v>8.5570469798657722</v>
      </c>
      <c r="F171" s="188">
        <f t="shared" si="54"/>
        <v>-3.5827904185082122</v>
      </c>
      <c r="G171" s="187">
        <v>6.1805447470817123</v>
      </c>
      <c r="H171" s="188">
        <f t="shared" si="54"/>
        <v>-2.3765022327840599</v>
      </c>
      <c r="I171" s="187">
        <v>5.0216262975778543</v>
      </c>
      <c r="J171" s="188">
        <f t="shared" si="55"/>
        <v>-1.158918449503858</v>
      </c>
      <c r="K171" s="187"/>
      <c r="L171" s="188"/>
    </row>
    <row r="172" spans="2:12" x14ac:dyDescent="0.25">
      <c r="B172" s="116" t="s">
        <v>94</v>
      </c>
      <c r="C172" s="187">
        <v>9.1653027823240585</v>
      </c>
      <c r="D172" s="188">
        <v>2.3363554139030063</v>
      </c>
      <c r="E172" s="187">
        <v>5.2829736211031175</v>
      </c>
      <c r="F172" s="188">
        <f t="shared" si="54"/>
        <v>-3.882329161220941</v>
      </c>
      <c r="G172" s="187">
        <v>6.4866151100535392</v>
      </c>
      <c r="H172" s="188">
        <f t="shared" si="54"/>
        <v>1.2036414889504217</v>
      </c>
      <c r="I172" s="187">
        <v>6.2872340425531918</v>
      </c>
      <c r="J172" s="188">
        <f t="shared" si="55"/>
        <v>-0.19938106750034734</v>
      </c>
      <c r="K172" s="187"/>
      <c r="L172" s="188"/>
    </row>
    <row r="173" spans="2:12" x14ac:dyDescent="0.25">
      <c r="B173" s="116" t="s">
        <v>96</v>
      </c>
      <c r="C173" s="187">
        <v>8.2072243346007596</v>
      </c>
      <c r="D173" s="188">
        <v>4.4537996770665131</v>
      </c>
      <c r="E173" s="187">
        <v>5.211267605633803</v>
      </c>
      <c r="F173" s="188">
        <f t="shared" si="54"/>
        <v>-2.9959567289669566</v>
      </c>
      <c r="G173" s="187">
        <v>6.8727436823104693</v>
      </c>
      <c r="H173" s="188">
        <f t="shared" si="54"/>
        <v>1.6614760766766663</v>
      </c>
      <c r="I173" s="187">
        <v>6.0352622061482819</v>
      </c>
      <c r="J173" s="188">
        <f t="shared" si="55"/>
        <v>-0.83748147616218738</v>
      </c>
      <c r="K173" s="187"/>
      <c r="L173" s="188"/>
    </row>
    <row r="174" spans="2:12" x14ac:dyDescent="0.25">
      <c r="B174" s="116" t="s">
        <v>98</v>
      </c>
      <c r="C174" s="187">
        <v>5.6374829001367992</v>
      </c>
      <c r="D174" s="188">
        <v>-0.49228809222961267</v>
      </c>
      <c r="E174" s="187">
        <v>4.7777777777777777</v>
      </c>
      <c r="F174" s="188">
        <f t="shared" si="54"/>
        <v>-0.85970512235902152</v>
      </c>
      <c r="G174" s="187">
        <v>6.3512195121951223</v>
      </c>
      <c r="H174" s="188">
        <f t="shared" si="54"/>
        <v>1.5734417344173446</v>
      </c>
      <c r="I174" s="187">
        <v>7.3898305084745761</v>
      </c>
      <c r="J174" s="188">
        <f t="shared" si="55"/>
        <v>1.0386109962794539</v>
      </c>
      <c r="K174" s="187"/>
      <c r="L174" s="188"/>
    </row>
    <row r="175" spans="2:12" ht="15.75" x14ac:dyDescent="0.25">
      <c r="B175" s="119" t="s">
        <v>32</v>
      </c>
      <c r="C175" s="189">
        <v>9.9629410020753042</v>
      </c>
      <c r="D175" s="190">
        <v>4.4052948851817897</v>
      </c>
      <c r="E175" s="189">
        <v>5.687565230356344</v>
      </c>
      <c r="F175" s="190">
        <f t="shared" si="54"/>
        <v>-4.2753757717189602</v>
      </c>
      <c r="G175" s="189">
        <v>5.9830817830817828</v>
      </c>
      <c r="H175" s="190">
        <f t="shared" si="54"/>
        <v>0.29551655272543886</v>
      </c>
      <c r="I175" s="189">
        <v>6.5687732342007434</v>
      </c>
      <c r="J175" s="190">
        <f t="shared" si="55"/>
        <v>0.58569145111896059</v>
      </c>
      <c r="K175" s="189">
        <v>6.0243982315375799</v>
      </c>
      <c r="L175" s="190">
        <v>-0.56951768179288376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304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 t="shared" ref="C183" si="56">E183-1</f>
        <v>2022</v>
      </c>
      <c r="D183" s="302"/>
      <c r="E183" s="303">
        <f t="shared" ref="E183" si="57">G183-1</f>
        <v>2023</v>
      </c>
      <c r="F183" s="302"/>
      <c r="G183" s="303">
        <f t="shared" ref="G183" si="58">I183-1</f>
        <v>2024</v>
      </c>
      <c r="H183" s="302"/>
      <c r="I183" s="303">
        <f>K183-1</f>
        <v>2025</v>
      </c>
      <c r="J183" s="302"/>
      <c r="K183" s="303"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4.8</v>
      </c>
      <c r="D185" s="188">
        <v>-1.5968749999999998</v>
      </c>
      <c r="E185" s="187">
        <v>6.9557894736842103</v>
      </c>
      <c r="F185" s="188">
        <f t="shared" ref="F185:H187" si="59">IFERROR(E185-C185,"-")</f>
        <v>2.1557894736842105</v>
      </c>
      <c r="G185" s="187">
        <v>6.4937500000000004</v>
      </c>
      <c r="H185" s="188">
        <f t="shared" si="59"/>
        <v>-0.46203947368420994</v>
      </c>
      <c r="I185" s="187">
        <v>7.4090909090909092</v>
      </c>
      <c r="J185" s="188">
        <f t="shared" ref="J185:J187" si="60">IFERROR(I185-G185,"-")</f>
        <v>0.91534090909090882</v>
      </c>
      <c r="K185" s="187">
        <v>7.5701219512195124</v>
      </c>
      <c r="L185" s="188">
        <f t="shared" ref="L185:L189" si="61">IFERROR(K185-I185,"-")</f>
        <v>0.1610310421286032</v>
      </c>
    </row>
    <row r="186" spans="1:13" x14ac:dyDescent="0.25">
      <c r="B186" s="116" t="s">
        <v>78</v>
      </c>
      <c r="C186" s="187">
        <v>3.88</v>
      </c>
      <c r="D186" s="188">
        <v>-3.2720618556701035</v>
      </c>
      <c r="E186" s="187">
        <v>7.1404682274247495</v>
      </c>
      <c r="F186" s="188">
        <f t="shared" si="59"/>
        <v>3.2604682274247496</v>
      </c>
      <c r="G186" s="187">
        <v>5.6514032496307234</v>
      </c>
      <c r="H186" s="188">
        <f t="shared" si="59"/>
        <v>-1.4890649777940261</v>
      </c>
      <c r="I186" s="187">
        <v>6.2104166666666663</v>
      </c>
      <c r="J186" s="188">
        <f t="shared" si="60"/>
        <v>0.55901341703594287</v>
      </c>
      <c r="K186" s="187">
        <v>6.5372750642673525</v>
      </c>
      <c r="L186" s="188">
        <f t="shared" si="61"/>
        <v>0.32685839760068625</v>
      </c>
    </row>
    <row r="187" spans="1:13" x14ac:dyDescent="0.25">
      <c r="B187" s="116" t="s">
        <v>80</v>
      </c>
      <c r="C187" s="187">
        <v>26.625</v>
      </c>
      <c r="D187" s="188">
        <v>20.607035928143713</v>
      </c>
      <c r="E187" s="187">
        <v>8.2876344086021501</v>
      </c>
      <c r="F187" s="188">
        <f t="shared" si="59"/>
        <v>-18.337365591397848</v>
      </c>
      <c r="G187" s="187">
        <v>5.971830985915493</v>
      </c>
      <c r="H187" s="188">
        <f t="shared" si="59"/>
        <v>-2.3158034226866571</v>
      </c>
      <c r="I187" s="187">
        <v>7.0860585197934594</v>
      </c>
      <c r="J187" s="188">
        <f t="shared" si="60"/>
        <v>1.1142275338779664</v>
      </c>
      <c r="K187" s="187">
        <v>6.73109243697479</v>
      </c>
      <c r="L187" s="188">
        <f t="shared" si="61"/>
        <v>-0.35496608281866937</v>
      </c>
    </row>
    <row r="188" spans="1:13" x14ac:dyDescent="0.25">
      <c r="B188" s="116" t="s">
        <v>82</v>
      </c>
      <c r="C188" s="187">
        <v>12.12087912087912</v>
      </c>
      <c r="D188" s="188" t="s">
        <v>245</v>
      </c>
      <c r="E188" s="187">
        <v>8.3674242424242422</v>
      </c>
      <c r="F188" s="188">
        <f>IFERROR(E188-C188,"-")</f>
        <v>-3.7534548784548782</v>
      </c>
      <c r="G188" s="187">
        <v>6.8112745098039218</v>
      </c>
      <c r="H188" s="188">
        <f>IFERROR(G188-E188,"-")</f>
        <v>-1.5561497326203204</v>
      </c>
      <c r="I188" s="187">
        <v>6.3045356371490282</v>
      </c>
      <c r="J188" s="188">
        <f>IFERROR(I188-G188,"-")</f>
        <v>-0.50673887265489359</v>
      </c>
      <c r="K188" s="187">
        <v>5.098507462686567</v>
      </c>
      <c r="L188" s="188">
        <f t="shared" si="61"/>
        <v>-1.2060281744624612</v>
      </c>
    </row>
    <row r="189" spans="1:13" x14ac:dyDescent="0.25">
      <c r="B189" s="116" t="s">
        <v>84</v>
      </c>
      <c r="C189" s="187">
        <v>8.9658385093167698</v>
      </c>
      <c r="D189" s="188" t="s">
        <v>245</v>
      </c>
      <c r="E189" s="187">
        <v>5.6338797814207648</v>
      </c>
      <c r="F189" s="188">
        <f t="shared" ref="F189:H197" si="62">IFERROR(E189-C189,"-")</f>
        <v>-3.331958727896005</v>
      </c>
      <c r="G189" s="187">
        <v>6.777358490566038</v>
      </c>
      <c r="H189" s="188">
        <f t="shared" si="62"/>
        <v>1.1434787091452732</v>
      </c>
      <c r="I189" s="187">
        <v>7.9783950617283947</v>
      </c>
      <c r="J189" s="188">
        <f t="shared" ref="J189:J197" si="63">IFERROR(I189-G189,"-")</f>
        <v>1.2010365711623567</v>
      </c>
      <c r="K189" s="187">
        <v>6.3520408163265305</v>
      </c>
      <c r="L189" s="188">
        <f t="shared" si="61"/>
        <v>-1.6263542454018642</v>
      </c>
    </row>
    <row r="190" spans="1:13" x14ac:dyDescent="0.25">
      <c r="B190" s="116" t="s">
        <v>125</v>
      </c>
      <c r="C190" s="187">
        <v>9.638461538461538</v>
      </c>
      <c r="D190" s="188" t="s">
        <v>245</v>
      </c>
      <c r="E190" s="187">
        <v>6.134615384615385</v>
      </c>
      <c r="F190" s="188">
        <f t="shared" si="62"/>
        <v>-3.5038461538461529</v>
      </c>
      <c r="G190" s="187">
        <v>5.4095238095238098</v>
      </c>
      <c r="H190" s="188">
        <f t="shared" si="62"/>
        <v>-0.72509157509157518</v>
      </c>
      <c r="I190" s="187">
        <v>7.506382978723404</v>
      </c>
      <c r="J190" s="188">
        <f t="shared" si="63"/>
        <v>2.0968591691995941</v>
      </c>
      <c r="K190" s="187"/>
      <c r="L190" s="188"/>
    </row>
    <row r="191" spans="1:13" x14ac:dyDescent="0.25">
      <c r="B191" s="116" t="s">
        <v>88</v>
      </c>
      <c r="C191" s="187">
        <v>10.96140350877193</v>
      </c>
      <c r="D191" s="188" t="s">
        <v>245</v>
      </c>
      <c r="E191" s="187">
        <v>11.201712654614653</v>
      </c>
      <c r="F191" s="188">
        <f t="shared" si="62"/>
        <v>0.24030914584272267</v>
      </c>
      <c r="G191" s="187">
        <v>8.1009174311926611</v>
      </c>
      <c r="H191" s="188">
        <f t="shared" si="62"/>
        <v>-3.1007952234219918</v>
      </c>
      <c r="I191" s="187">
        <v>7.7779850746268657</v>
      </c>
      <c r="J191" s="188">
        <f t="shared" si="63"/>
        <v>-0.32293235656579533</v>
      </c>
      <c r="K191" s="187"/>
      <c r="L191" s="188"/>
    </row>
    <row r="192" spans="1:13" x14ac:dyDescent="0.25">
      <c r="B192" s="116" t="s">
        <v>90</v>
      </c>
      <c r="C192" s="187">
        <v>8.9747368421052638</v>
      </c>
      <c r="D192" s="188">
        <v>1.788333333333334</v>
      </c>
      <c r="E192" s="187">
        <v>7.939516129032258</v>
      </c>
      <c r="F192" s="188">
        <f t="shared" si="62"/>
        <v>-1.0352207130730058</v>
      </c>
      <c r="G192" s="187">
        <v>7.3985765124555156</v>
      </c>
      <c r="H192" s="188">
        <f t="shared" si="62"/>
        <v>-0.54093961657674239</v>
      </c>
      <c r="I192" s="187">
        <v>8.2158469945355197</v>
      </c>
      <c r="J192" s="188">
        <f t="shared" si="63"/>
        <v>0.81727048208000408</v>
      </c>
      <c r="K192" s="187"/>
      <c r="L192" s="188"/>
    </row>
    <row r="193" spans="2:13" x14ac:dyDescent="0.25">
      <c r="B193" s="116" t="s">
        <v>92</v>
      </c>
      <c r="C193" s="187">
        <v>7.5906148867313918</v>
      </c>
      <c r="D193" s="188">
        <v>0.67963318956001117</v>
      </c>
      <c r="E193" s="187">
        <v>7.827027027027027</v>
      </c>
      <c r="F193" s="188">
        <f t="shared" si="62"/>
        <v>0.23641214029563518</v>
      </c>
      <c r="G193" s="187">
        <v>6.4055555555555559</v>
      </c>
      <c r="H193" s="188">
        <f t="shared" si="62"/>
        <v>-1.4214714714714711</v>
      </c>
      <c r="I193" s="187">
        <v>6.2575757575757578</v>
      </c>
      <c r="J193" s="188">
        <f t="shared" si="63"/>
        <v>-0.1479797979797981</v>
      </c>
      <c r="K193" s="187"/>
      <c r="L193" s="188"/>
    </row>
    <row r="194" spans="2:13" x14ac:dyDescent="0.25">
      <c r="B194" s="116" t="s">
        <v>94</v>
      </c>
      <c r="C194" s="187">
        <v>5.8525641025641022</v>
      </c>
      <c r="D194" s="188">
        <v>-2.8284174925279224</v>
      </c>
      <c r="E194" s="187">
        <v>5.9731903485254696</v>
      </c>
      <c r="F194" s="188">
        <f t="shared" si="62"/>
        <v>0.1206262459613674</v>
      </c>
      <c r="G194" s="187">
        <v>6.4243421052631575</v>
      </c>
      <c r="H194" s="188">
        <f t="shared" si="62"/>
        <v>0.45115175673768793</v>
      </c>
      <c r="I194" s="187">
        <v>6.2095671981776768</v>
      </c>
      <c r="J194" s="188">
        <f t="shared" si="63"/>
        <v>-0.21477490708548075</v>
      </c>
      <c r="K194" s="187"/>
      <c r="L194" s="188"/>
    </row>
    <row r="195" spans="2:13" x14ac:dyDescent="0.25">
      <c r="B195" s="116" t="s">
        <v>96</v>
      </c>
      <c r="C195" s="187">
        <v>9.7633262260127935</v>
      </c>
      <c r="D195" s="188">
        <v>0.65463057383888135</v>
      </c>
      <c r="E195" s="187">
        <v>6.9265873015873014</v>
      </c>
      <c r="F195" s="188">
        <f t="shared" si="62"/>
        <v>-2.8367389244254921</v>
      </c>
      <c r="G195" s="187">
        <v>6.6215722120658134</v>
      </c>
      <c r="H195" s="188">
        <f t="shared" si="62"/>
        <v>-0.30501508952148804</v>
      </c>
      <c r="I195" s="187">
        <v>6.5874673629242819</v>
      </c>
      <c r="J195" s="188">
        <f t="shared" si="63"/>
        <v>-3.4104849141531446E-2</v>
      </c>
      <c r="K195" s="187"/>
      <c r="L195" s="188"/>
    </row>
    <row r="196" spans="2:13" x14ac:dyDescent="0.25">
      <c r="B196" s="116" t="s">
        <v>98</v>
      </c>
      <c r="C196" s="187">
        <v>5.6547811993517021</v>
      </c>
      <c r="D196" s="188">
        <v>-0.6409934485356219</v>
      </c>
      <c r="E196" s="187">
        <v>7.3769063180827885</v>
      </c>
      <c r="F196" s="188">
        <f t="shared" si="62"/>
        <v>1.7221251187310864</v>
      </c>
      <c r="G196" s="187">
        <v>6.4173228346456694</v>
      </c>
      <c r="H196" s="188">
        <f t="shared" si="62"/>
        <v>-0.95958348343711908</v>
      </c>
      <c r="I196" s="187">
        <v>6.7229916897506925</v>
      </c>
      <c r="J196" s="188">
        <f t="shared" si="63"/>
        <v>0.30566885510502306</v>
      </c>
      <c r="K196" s="187"/>
      <c r="L196" s="188"/>
    </row>
    <row r="197" spans="2:13" ht="15.75" x14ac:dyDescent="0.25">
      <c r="B197" s="119" t="s">
        <v>32</v>
      </c>
      <c r="C197" s="189">
        <v>8.447115384615385</v>
      </c>
      <c r="D197" s="190">
        <v>1.4640287038542859</v>
      </c>
      <c r="E197" s="189">
        <v>7.9149812734082401</v>
      </c>
      <c r="F197" s="190">
        <f t="shared" si="62"/>
        <v>-0.53213411120714493</v>
      </c>
      <c r="G197" s="189">
        <v>6.451029926156238</v>
      </c>
      <c r="H197" s="190">
        <f t="shared" si="62"/>
        <v>-1.463951347252002</v>
      </c>
      <c r="I197" s="189">
        <v>7.0016570008285006</v>
      </c>
      <c r="J197" s="190">
        <f t="shared" si="63"/>
        <v>0.55062707467226257</v>
      </c>
      <c r="K197" s="189">
        <v>6.4475100942126513</v>
      </c>
      <c r="L197" s="190">
        <v>-0.47584106443262542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305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 t="shared" ref="C205" si="64">E205-1</f>
        <v>2022</v>
      </c>
      <c r="D205" s="302"/>
      <c r="E205" s="303">
        <f t="shared" ref="E205" si="65">G205-1</f>
        <v>2023</v>
      </c>
      <c r="F205" s="302"/>
      <c r="G205" s="303">
        <f t="shared" ref="G205" si="66">I205-1</f>
        <v>2024</v>
      </c>
      <c r="H205" s="302"/>
      <c r="I205" s="303">
        <f>K205-1</f>
        <v>2025</v>
      </c>
      <c r="J205" s="302"/>
      <c r="K205" s="303"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 t="s">
        <v>245</v>
      </c>
      <c r="D207" s="188" t="s">
        <v>245</v>
      </c>
      <c r="E207" s="187">
        <v>5.2597402597402594</v>
      </c>
      <c r="F207" s="188" t="str">
        <f t="shared" ref="F207:H209" si="67">IFERROR(E207-C207,"-")</f>
        <v>-</v>
      </c>
      <c r="G207" s="187">
        <v>4.6744186046511631</v>
      </c>
      <c r="H207" s="188">
        <f t="shared" si="67"/>
        <v>-0.58532165508909628</v>
      </c>
      <c r="I207" s="187">
        <v>4.5970588235294114</v>
      </c>
      <c r="J207" s="188">
        <f t="shared" ref="J207:J209" si="68">IFERROR(I207-G207,"-")</f>
        <v>-7.7359781121751681E-2</v>
      </c>
      <c r="K207" s="187">
        <v>6.7260638297872344</v>
      </c>
      <c r="L207" s="188">
        <f t="shared" ref="L207:L211" si="69">IFERROR(K207-I207,"-")</f>
        <v>2.129005006257823</v>
      </c>
    </row>
    <row r="208" spans="2:13" x14ac:dyDescent="0.25">
      <c r="B208" s="116" t="s">
        <v>78</v>
      </c>
      <c r="C208" s="187">
        <v>2.4722222222222223</v>
      </c>
      <c r="D208" s="188">
        <v>-5.4300766283524906</v>
      </c>
      <c r="E208" s="187">
        <v>4.1845238095238093</v>
      </c>
      <c r="F208" s="188">
        <f t="shared" si="67"/>
        <v>1.712301587301587</v>
      </c>
      <c r="G208" s="187">
        <v>5.1681614349775788</v>
      </c>
      <c r="H208" s="188">
        <f t="shared" si="67"/>
        <v>0.98363762545376954</v>
      </c>
      <c r="I208" s="187">
        <v>5.0941597139451726</v>
      </c>
      <c r="J208" s="188">
        <f t="shared" si="68"/>
        <v>-7.4001721032406209E-2</v>
      </c>
      <c r="K208" s="187">
        <v>6.1536523929471034</v>
      </c>
      <c r="L208" s="188">
        <f t="shared" si="69"/>
        <v>1.0594926790019308</v>
      </c>
    </row>
    <row r="209" spans="2:13" x14ac:dyDescent="0.25">
      <c r="B209" s="116" t="s">
        <v>80</v>
      </c>
      <c r="C209" s="187">
        <v>8.4444444444444446</v>
      </c>
      <c r="D209" s="188">
        <v>2.5525525525525525</v>
      </c>
      <c r="E209" s="187">
        <v>5.8786127167630058</v>
      </c>
      <c r="F209" s="188">
        <f t="shared" si="67"/>
        <v>-2.5658317276814389</v>
      </c>
      <c r="G209" s="187">
        <v>5.6603415559772294</v>
      </c>
      <c r="H209" s="188">
        <f t="shared" si="67"/>
        <v>-0.21827116078577635</v>
      </c>
      <c r="I209" s="187">
        <v>5.5976331360946743</v>
      </c>
      <c r="J209" s="188">
        <f t="shared" si="68"/>
        <v>-6.2708419882555155E-2</v>
      </c>
      <c r="K209" s="187">
        <v>7.1764705882352944</v>
      </c>
      <c r="L209" s="188">
        <f t="shared" si="69"/>
        <v>1.5788374521406201</v>
      </c>
    </row>
    <row r="210" spans="2:13" x14ac:dyDescent="0.25">
      <c r="B210" s="116" t="s">
        <v>82</v>
      </c>
      <c r="C210" s="187">
        <v>5.5490196078431371</v>
      </c>
      <c r="D210" s="188" t="s">
        <v>245</v>
      </c>
      <c r="E210" s="187">
        <v>5.3626943005181351</v>
      </c>
      <c r="F210" s="188">
        <f>IFERROR(E210-C210,"-")</f>
        <v>-0.18632530732500197</v>
      </c>
      <c r="G210" s="187">
        <v>5.6619915848527347</v>
      </c>
      <c r="H210" s="188">
        <f>IFERROR(G210-E210,"-")</f>
        <v>0.29929728433459957</v>
      </c>
      <c r="I210" s="187">
        <v>6.6625514403292181</v>
      </c>
      <c r="J210" s="188">
        <f>IFERROR(I210-G210,"-")</f>
        <v>1.0005598554764834</v>
      </c>
      <c r="K210" s="187">
        <v>5.7797101449275363</v>
      </c>
      <c r="L210" s="188">
        <f t="shared" si="69"/>
        <v>-0.88284129540168177</v>
      </c>
    </row>
    <row r="211" spans="2:13" x14ac:dyDescent="0.25">
      <c r="B211" s="116" t="s">
        <v>84</v>
      </c>
      <c r="C211" s="187">
        <v>11.186440677966102</v>
      </c>
      <c r="D211" s="188" t="s">
        <v>245</v>
      </c>
      <c r="E211" s="187">
        <v>10.48358208955224</v>
      </c>
      <c r="F211" s="188">
        <f t="shared" ref="F211:H219" si="70">IFERROR(E211-C211,"-")</f>
        <v>-0.70285858841386251</v>
      </c>
      <c r="G211" s="187">
        <v>9.7833655705996136</v>
      </c>
      <c r="H211" s="188">
        <f t="shared" si="70"/>
        <v>-0.70021651895262593</v>
      </c>
      <c r="I211" s="187">
        <v>9.2515337423312882</v>
      </c>
      <c r="J211" s="188">
        <f t="shared" ref="J211:J219" si="71">IFERROR(I211-G211,"-")</f>
        <v>-0.53183182826832542</v>
      </c>
      <c r="K211" s="187">
        <v>8.2177419354838701</v>
      </c>
      <c r="L211" s="188">
        <f t="shared" si="69"/>
        <v>-1.0337918068474181</v>
      </c>
    </row>
    <row r="212" spans="2:13" x14ac:dyDescent="0.25">
      <c r="B212" s="116" t="s">
        <v>86</v>
      </c>
      <c r="C212" s="187">
        <v>8.1962774957698823</v>
      </c>
      <c r="D212" s="188" t="s">
        <v>245</v>
      </c>
      <c r="E212" s="187">
        <v>7.9305019305019302</v>
      </c>
      <c r="F212" s="188">
        <f t="shared" si="70"/>
        <v>-0.2657755652679521</v>
      </c>
      <c r="G212" s="187">
        <v>12.087912087912088</v>
      </c>
      <c r="H212" s="188">
        <f t="shared" si="70"/>
        <v>4.1574101574101574</v>
      </c>
      <c r="I212" s="187">
        <v>7.6940789473684212</v>
      </c>
      <c r="J212" s="188">
        <f t="shared" si="71"/>
        <v>-4.3938331405436664</v>
      </c>
      <c r="K212" s="187"/>
      <c r="L212" s="188"/>
    </row>
    <row r="213" spans="2:13" x14ac:dyDescent="0.25">
      <c r="B213" s="116" t="s">
        <v>88</v>
      </c>
      <c r="C213" s="187">
        <v>9.9950124688279303</v>
      </c>
      <c r="D213" s="188" t="s">
        <v>245</v>
      </c>
      <c r="E213" s="187">
        <v>8.4517766497461935</v>
      </c>
      <c r="F213" s="188">
        <f t="shared" si="70"/>
        <v>-1.5432358190817368</v>
      </c>
      <c r="G213" s="187">
        <v>8.3801369863013697</v>
      </c>
      <c r="H213" s="188">
        <f t="shared" si="70"/>
        <v>-7.1639663444823753E-2</v>
      </c>
      <c r="I213" s="187">
        <v>7.6267857142857141</v>
      </c>
      <c r="J213" s="188">
        <f t="shared" si="71"/>
        <v>-0.75335127201565566</v>
      </c>
      <c r="K213" s="187"/>
      <c r="L213" s="188"/>
    </row>
    <row r="214" spans="2:13" x14ac:dyDescent="0.25">
      <c r="B214" s="116" t="s">
        <v>90</v>
      </c>
      <c r="C214" s="187">
        <v>7.3592233009708741</v>
      </c>
      <c r="D214" s="188">
        <v>0.5636677454153185</v>
      </c>
      <c r="E214" s="187">
        <v>7.9621380846325165</v>
      </c>
      <c r="F214" s="188">
        <f t="shared" si="70"/>
        <v>0.60291478366164242</v>
      </c>
      <c r="G214" s="187">
        <v>10.188235294117646</v>
      </c>
      <c r="H214" s="188">
        <f t="shared" si="70"/>
        <v>2.2260972094851299</v>
      </c>
      <c r="I214" s="187">
        <v>8.3812785388127846</v>
      </c>
      <c r="J214" s="188">
        <f t="shared" si="71"/>
        <v>-1.8069567553048618</v>
      </c>
      <c r="K214" s="187"/>
      <c r="L214" s="188"/>
    </row>
    <row r="215" spans="2:13" x14ac:dyDescent="0.25">
      <c r="B215" s="116" t="s">
        <v>92</v>
      </c>
      <c r="C215" s="187">
        <v>9.6680161943319831</v>
      </c>
      <c r="D215" s="188">
        <v>1.3043798306956198</v>
      </c>
      <c r="E215" s="187">
        <v>7.6802030456852792</v>
      </c>
      <c r="F215" s="188">
        <f t="shared" si="70"/>
        <v>-1.9878131486467039</v>
      </c>
      <c r="G215" s="187">
        <v>6.8756476683937819</v>
      </c>
      <c r="H215" s="188">
        <f t="shared" si="70"/>
        <v>-0.80455537729149729</v>
      </c>
      <c r="I215" s="187">
        <v>8.1703056768558948</v>
      </c>
      <c r="J215" s="188">
        <f t="shared" si="71"/>
        <v>1.2946580084621129</v>
      </c>
      <c r="K215" s="187"/>
      <c r="L215" s="188"/>
    </row>
    <row r="216" spans="2:13" x14ac:dyDescent="0.25">
      <c r="B216" s="116" t="s">
        <v>94</v>
      </c>
      <c r="C216" s="187">
        <v>8.80722891566265</v>
      </c>
      <c r="D216" s="188">
        <v>4.015562248995983</v>
      </c>
      <c r="E216" s="187">
        <v>7.8018757327080888</v>
      </c>
      <c r="F216" s="188">
        <f t="shared" si="70"/>
        <v>-1.0053531829545612</v>
      </c>
      <c r="G216" s="187">
        <v>5.7251700680272108</v>
      </c>
      <c r="H216" s="188">
        <f t="shared" si="70"/>
        <v>-2.0767056646808779</v>
      </c>
      <c r="I216" s="187">
        <v>7.6472795497185739</v>
      </c>
      <c r="J216" s="188">
        <f t="shared" si="71"/>
        <v>1.9221094816913631</v>
      </c>
      <c r="K216" s="187"/>
      <c r="L216" s="188"/>
    </row>
    <row r="217" spans="2:13" x14ac:dyDescent="0.25">
      <c r="B217" s="116" t="s">
        <v>96</v>
      </c>
      <c r="C217" s="187">
        <v>7.7906976744186043</v>
      </c>
      <c r="D217" s="188">
        <v>1.6080889787664301</v>
      </c>
      <c r="E217" s="187">
        <v>4.8501529051987768</v>
      </c>
      <c r="F217" s="188">
        <f t="shared" si="70"/>
        <v>-2.9405447692198274</v>
      </c>
      <c r="G217" s="187">
        <v>5.6180371352785148</v>
      </c>
      <c r="H217" s="188">
        <f t="shared" si="70"/>
        <v>0.76788423007973794</v>
      </c>
      <c r="I217" s="187">
        <v>7.0751295336787567</v>
      </c>
      <c r="J217" s="188">
        <f t="shared" si="71"/>
        <v>1.457092398400242</v>
      </c>
      <c r="K217" s="187"/>
      <c r="L217" s="188"/>
    </row>
    <row r="218" spans="2:13" x14ac:dyDescent="0.25">
      <c r="B218" s="116" t="s">
        <v>98</v>
      </c>
      <c r="C218" s="187">
        <v>5.3438045375218151</v>
      </c>
      <c r="D218" s="188">
        <v>-6.0220491210147697</v>
      </c>
      <c r="E218" s="187">
        <v>5.4693572496263076</v>
      </c>
      <c r="F218" s="188">
        <f t="shared" si="70"/>
        <v>0.12555271210449259</v>
      </c>
      <c r="G218" s="187">
        <v>5.7855822550831792</v>
      </c>
      <c r="H218" s="188">
        <f t="shared" si="70"/>
        <v>0.3162250054568716</v>
      </c>
      <c r="I218" s="187">
        <v>5.4558823529411766</v>
      </c>
      <c r="J218" s="188">
        <f t="shared" si="71"/>
        <v>-0.32969990214200262</v>
      </c>
      <c r="K218" s="187"/>
      <c r="L218" s="188"/>
    </row>
    <row r="219" spans="2:13" ht="15.75" x14ac:dyDescent="0.25">
      <c r="B219" s="119" t="s">
        <v>32</v>
      </c>
      <c r="C219" s="189">
        <v>8.042861042861043</v>
      </c>
      <c r="D219" s="190">
        <v>1.1159379659379658</v>
      </c>
      <c r="E219" s="189">
        <v>6.4683758059564012</v>
      </c>
      <c r="F219" s="190">
        <f t="shared" si="70"/>
        <v>-1.5744852369046418</v>
      </c>
      <c r="G219" s="189">
        <v>6.3833693304535641</v>
      </c>
      <c r="H219" s="190">
        <f t="shared" si="70"/>
        <v>-8.500647550283702E-2</v>
      </c>
      <c r="I219" s="189">
        <v>6.6329430132708822</v>
      </c>
      <c r="J219" s="190">
        <f t="shared" si="71"/>
        <v>0.24957368281731807</v>
      </c>
      <c r="K219" s="189">
        <v>6.6936555891238667</v>
      </c>
      <c r="L219" s="190">
        <v>0.82996328143155917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304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 t="shared" ref="C227" si="72">E227-1</f>
        <v>2022</v>
      </c>
      <c r="D227" s="302"/>
      <c r="E227" s="303">
        <f t="shared" ref="E227" si="73">G227-1</f>
        <v>2023</v>
      </c>
      <c r="F227" s="302"/>
      <c r="G227" s="303">
        <f t="shared" ref="G227" si="74">I227-1</f>
        <v>2024</v>
      </c>
      <c r="H227" s="302"/>
      <c r="I227" s="303">
        <f>K227-1</f>
        <v>2025</v>
      </c>
      <c r="J227" s="302"/>
      <c r="K227" s="303"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4.8</v>
      </c>
      <c r="D229" s="188">
        <v>-1.5968749999999998</v>
      </c>
      <c r="E229" s="187">
        <v>6.9557894736842103</v>
      </c>
      <c r="F229" s="188">
        <f t="shared" ref="F229:H231" si="75">IFERROR(E229-C229,"-")</f>
        <v>2.1557894736842105</v>
      </c>
      <c r="G229" s="187">
        <v>6.4937500000000004</v>
      </c>
      <c r="H229" s="188">
        <f t="shared" si="75"/>
        <v>-0.46203947368420994</v>
      </c>
      <c r="I229" s="187">
        <v>7.4090909090909092</v>
      </c>
      <c r="J229" s="188">
        <f t="shared" ref="J229:J231" si="76">IFERROR(I229-G229,"-")</f>
        <v>0.91534090909090882</v>
      </c>
      <c r="K229" s="187">
        <v>7.5701219512195124</v>
      </c>
      <c r="L229" s="188">
        <f t="shared" ref="L229:L233" si="77">IFERROR(K229-I229,"-")</f>
        <v>0.1610310421286032</v>
      </c>
    </row>
    <row r="230" spans="2:13" x14ac:dyDescent="0.25">
      <c r="B230" s="116" t="s">
        <v>78</v>
      </c>
      <c r="C230" s="187">
        <v>3.88</v>
      </c>
      <c r="D230" s="188">
        <v>-3.2720618556701035</v>
      </c>
      <c r="E230" s="187">
        <v>7.1404682274247495</v>
      </c>
      <c r="F230" s="188">
        <f t="shared" si="75"/>
        <v>3.2604682274247496</v>
      </c>
      <c r="G230" s="187">
        <v>5.6514032496307234</v>
      </c>
      <c r="H230" s="188">
        <f t="shared" si="75"/>
        <v>-1.4890649777940261</v>
      </c>
      <c r="I230" s="187">
        <v>6.2104166666666663</v>
      </c>
      <c r="J230" s="188">
        <f t="shared" si="76"/>
        <v>0.55901341703594287</v>
      </c>
      <c r="K230" s="187">
        <v>6.5372750642673525</v>
      </c>
      <c r="L230" s="188">
        <f t="shared" si="77"/>
        <v>0.32685839760068625</v>
      </c>
    </row>
    <row r="231" spans="2:13" x14ac:dyDescent="0.25">
      <c r="B231" s="116" t="s">
        <v>80</v>
      </c>
      <c r="C231" s="187">
        <v>26.625</v>
      </c>
      <c r="D231" s="188">
        <v>20.607035928143713</v>
      </c>
      <c r="E231" s="187">
        <v>8.2876344086021501</v>
      </c>
      <c r="F231" s="188">
        <f t="shared" si="75"/>
        <v>-18.337365591397848</v>
      </c>
      <c r="G231" s="187">
        <v>5.971830985915493</v>
      </c>
      <c r="H231" s="188">
        <f t="shared" si="75"/>
        <v>-2.3158034226866571</v>
      </c>
      <c r="I231" s="187">
        <v>7.0860585197934594</v>
      </c>
      <c r="J231" s="188">
        <f t="shared" si="76"/>
        <v>1.1142275338779664</v>
      </c>
      <c r="K231" s="187">
        <v>6.73109243697479</v>
      </c>
      <c r="L231" s="188">
        <f t="shared" si="77"/>
        <v>-0.35496608281866937</v>
      </c>
    </row>
    <row r="232" spans="2:13" x14ac:dyDescent="0.25">
      <c r="B232" s="116" t="s">
        <v>82</v>
      </c>
      <c r="C232" s="187">
        <v>12.12087912087912</v>
      </c>
      <c r="D232" s="188" t="s">
        <v>245</v>
      </c>
      <c r="E232" s="187">
        <v>8.3674242424242422</v>
      </c>
      <c r="F232" s="188">
        <f>IFERROR(E232-C232,"-")</f>
        <v>-3.7534548784548782</v>
      </c>
      <c r="G232" s="187">
        <v>6.8112745098039218</v>
      </c>
      <c r="H232" s="188">
        <f>IFERROR(G232-E232,"-")</f>
        <v>-1.5561497326203204</v>
      </c>
      <c r="I232" s="187">
        <v>6.3045356371490282</v>
      </c>
      <c r="J232" s="188">
        <f>IFERROR(I232-G232,"-")</f>
        <v>-0.50673887265489359</v>
      </c>
      <c r="K232" s="187">
        <v>5.098507462686567</v>
      </c>
      <c r="L232" s="188">
        <f t="shared" si="77"/>
        <v>-1.2060281744624612</v>
      </c>
    </row>
    <row r="233" spans="2:13" x14ac:dyDescent="0.25">
      <c r="B233" s="116" t="s">
        <v>84</v>
      </c>
      <c r="C233" s="187">
        <v>8.9658385093167698</v>
      </c>
      <c r="D233" s="188" t="s">
        <v>245</v>
      </c>
      <c r="E233" s="187">
        <v>5.6338797814207648</v>
      </c>
      <c r="F233" s="188">
        <f t="shared" ref="F233:H241" si="78">IFERROR(E233-C233,"-")</f>
        <v>-3.331958727896005</v>
      </c>
      <c r="G233" s="187">
        <v>6.777358490566038</v>
      </c>
      <c r="H233" s="188">
        <f t="shared" si="78"/>
        <v>1.1434787091452732</v>
      </c>
      <c r="I233" s="187">
        <v>7.9783950617283947</v>
      </c>
      <c r="J233" s="188">
        <f t="shared" ref="J233:J241" si="79">IFERROR(I233-G233,"-")</f>
        <v>1.2010365711623567</v>
      </c>
      <c r="K233" s="187">
        <v>6.3520408163265305</v>
      </c>
      <c r="L233" s="188">
        <f t="shared" si="77"/>
        <v>-1.6263542454018642</v>
      </c>
    </row>
    <row r="234" spans="2:13" x14ac:dyDescent="0.25">
      <c r="B234" s="116" t="s">
        <v>86</v>
      </c>
      <c r="C234" s="187">
        <v>9.638461538461538</v>
      </c>
      <c r="D234" s="188" t="s">
        <v>245</v>
      </c>
      <c r="E234" s="187">
        <v>6.134615384615385</v>
      </c>
      <c r="F234" s="188">
        <f t="shared" si="78"/>
        <v>-3.5038461538461529</v>
      </c>
      <c r="G234" s="187">
        <v>5.4095238095238098</v>
      </c>
      <c r="H234" s="188">
        <f t="shared" si="78"/>
        <v>-0.72509157509157518</v>
      </c>
      <c r="I234" s="187">
        <v>7.506382978723404</v>
      </c>
      <c r="J234" s="188">
        <f t="shared" si="79"/>
        <v>2.0968591691995941</v>
      </c>
      <c r="K234" s="187"/>
      <c r="L234" s="188"/>
    </row>
    <row r="235" spans="2:13" x14ac:dyDescent="0.25">
      <c r="B235" s="116" t="s">
        <v>88</v>
      </c>
      <c r="C235" s="187">
        <v>10.96140350877193</v>
      </c>
      <c r="D235" s="188" t="s">
        <v>245</v>
      </c>
      <c r="E235" s="187">
        <v>11.201712654614653</v>
      </c>
      <c r="F235" s="188">
        <f t="shared" si="78"/>
        <v>0.24030914584272267</v>
      </c>
      <c r="G235" s="187">
        <v>8.1009174311926611</v>
      </c>
      <c r="H235" s="188">
        <f t="shared" si="78"/>
        <v>-3.1007952234219918</v>
      </c>
      <c r="I235" s="187">
        <v>7.7779850746268657</v>
      </c>
      <c r="J235" s="188">
        <f t="shared" si="79"/>
        <v>-0.32293235656579533</v>
      </c>
      <c r="K235" s="187"/>
      <c r="L235" s="188"/>
    </row>
    <row r="236" spans="2:13" x14ac:dyDescent="0.25">
      <c r="B236" s="116" t="s">
        <v>90</v>
      </c>
      <c r="C236" s="187">
        <v>8.9747368421052638</v>
      </c>
      <c r="D236" s="188">
        <v>1.788333333333334</v>
      </c>
      <c r="E236" s="187">
        <v>7.939516129032258</v>
      </c>
      <c r="F236" s="188">
        <f t="shared" si="78"/>
        <v>-1.0352207130730058</v>
      </c>
      <c r="G236" s="187">
        <v>7.3985765124555156</v>
      </c>
      <c r="H236" s="188">
        <f t="shared" si="78"/>
        <v>-0.54093961657674239</v>
      </c>
      <c r="I236" s="187">
        <v>8.2158469945355197</v>
      </c>
      <c r="J236" s="188">
        <f t="shared" si="79"/>
        <v>0.81727048208000408</v>
      </c>
      <c r="K236" s="187"/>
      <c r="L236" s="188"/>
    </row>
    <row r="237" spans="2:13" x14ac:dyDescent="0.25">
      <c r="B237" s="116" t="s">
        <v>92</v>
      </c>
      <c r="C237" s="187">
        <v>7.5906148867313918</v>
      </c>
      <c r="D237" s="188">
        <v>0.67963318956001117</v>
      </c>
      <c r="E237" s="187">
        <v>7.827027027027027</v>
      </c>
      <c r="F237" s="188">
        <f t="shared" si="78"/>
        <v>0.23641214029563518</v>
      </c>
      <c r="G237" s="187">
        <v>6.4055555555555559</v>
      </c>
      <c r="H237" s="188">
        <f t="shared" si="78"/>
        <v>-1.4214714714714711</v>
      </c>
      <c r="I237" s="187">
        <v>6.2575757575757578</v>
      </c>
      <c r="J237" s="188">
        <f t="shared" si="79"/>
        <v>-0.1479797979797981</v>
      </c>
      <c r="K237" s="187"/>
      <c r="L237" s="188"/>
    </row>
    <row r="238" spans="2:13" x14ac:dyDescent="0.25">
      <c r="B238" s="116" t="s">
        <v>94</v>
      </c>
      <c r="C238" s="187">
        <v>5.8525641025641022</v>
      </c>
      <c r="D238" s="188">
        <v>-2.8284174925279224</v>
      </c>
      <c r="E238" s="187">
        <v>5.9731903485254696</v>
      </c>
      <c r="F238" s="188">
        <f t="shared" si="78"/>
        <v>0.1206262459613674</v>
      </c>
      <c r="G238" s="187">
        <v>6.4243421052631575</v>
      </c>
      <c r="H238" s="188">
        <f t="shared" si="78"/>
        <v>0.45115175673768793</v>
      </c>
      <c r="I238" s="187">
        <v>6.2095671981776768</v>
      </c>
      <c r="J238" s="188">
        <f t="shared" si="79"/>
        <v>-0.21477490708548075</v>
      </c>
      <c r="K238" s="187"/>
      <c r="L238" s="188"/>
    </row>
    <row r="239" spans="2:13" x14ac:dyDescent="0.25">
      <c r="B239" s="116" t="s">
        <v>96</v>
      </c>
      <c r="C239" s="187">
        <v>9.7633262260127935</v>
      </c>
      <c r="D239" s="188">
        <v>0.65463057383888135</v>
      </c>
      <c r="E239" s="187">
        <v>6.9265873015873014</v>
      </c>
      <c r="F239" s="188">
        <f t="shared" si="78"/>
        <v>-2.8367389244254921</v>
      </c>
      <c r="G239" s="187">
        <v>6.6215722120658134</v>
      </c>
      <c r="H239" s="188">
        <f t="shared" si="78"/>
        <v>-0.30501508952148804</v>
      </c>
      <c r="I239" s="187">
        <v>6.5874673629242819</v>
      </c>
      <c r="J239" s="188">
        <f t="shared" si="79"/>
        <v>-3.4104849141531446E-2</v>
      </c>
      <c r="K239" s="187"/>
      <c r="L239" s="188"/>
    </row>
    <row r="240" spans="2:13" x14ac:dyDescent="0.25">
      <c r="B240" s="116" t="s">
        <v>98</v>
      </c>
      <c r="C240" s="187">
        <v>5.6547811993517021</v>
      </c>
      <c r="D240" s="188">
        <v>-0.6409934485356219</v>
      </c>
      <c r="E240" s="187">
        <v>7.3769063180827885</v>
      </c>
      <c r="F240" s="188">
        <f t="shared" si="78"/>
        <v>1.7221251187310864</v>
      </c>
      <c r="G240" s="187">
        <v>6.4173228346456694</v>
      </c>
      <c r="H240" s="188">
        <f t="shared" si="78"/>
        <v>-0.95958348343711908</v>
      </c>
      <c r="I240" s="187">
        <v>6.7229916897506925</v>
      </c>
      <c r="J240" s="188">
        <f t="shared" si="79"/>
        <v>0.30566885510502306</v>
      </c>
      <c r="K240" s="187"/>
      <c r="L240" s="188"/>
    </row>
    <row r="241" spans="2:13" ht="15.75" x14ac:dyDescent="0.25">
      <c r="B241" s="119" t="s">
        <v>32</v>
      </c>
      <c r="C241" s="189">
        <v>8.447115384615385</v>
      </c>
      <c r="D241" s="190">
        <v>1.4640287038542859</v>
      </c>
      <c r="E241" s="189">
        <v>7.9149812734082401</v>
      </c>
      <c r="F241" s="190">
        <f t="shared" si="78"/>
        <v>-0.53213411120714493</v>
      </c>
      <c r="G241" s="189">
        <v>6.451029926156238</v>
      </c>
      <c r="H241" s="190">
        <f t="shared" si="78"/>
        <v>-1.463951347252002</v>
      </c>
      <c r="I241" s="189">
        <v>7.0016570008285006</v>
      </c>
      <c r="J241" s="190">
        <f t="shared" si="79"/>
        <v>0.55062707467226257</v>
      </c>
      <c r="K241" s="189">
        <v>6.4475100942126513</v>
      </c>
      <c r="L241" s="190">
        <v>-0.47584106443262542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306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 t="shared" ref="C249" si="80">E249-1</f>
        <v>2022</v>
      </c>
      <c r="D249" s="302"/>
      <c r="E249" s="303">
        <f t="shared" ref="E249" si="81">G249-1</f>
        <v>2023</v>
      </c>
      <c r="F249" s="302"/>
      <c r="G249" s="303">
        <f t="shared" ref="G249" si="82">I249-1</f>
        <v>2024</v>
      </c>
      <c r="H249" s="302"/>
      <c r="I249" s="303">
        <f>K249-1</f>
        <v>2025</v>
      </c>
      <c r="J249" s="302"/>
      <c r="K249" s="303">
        <v>2026</v>
      </c>
      <c r="L249" s="304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 t="s">
        <v>245</v>
      </c>
      <c r="D251" s="188" t="s">
        <v>245</v>
      </c>
      <c r="E251" s="187">
        <v>6.8882352941176475</v>
      </c>
      <c r="F251" s="188" t="str">
        <f t="shared" ref="F251:H253" si="83">IFERROR(E251-C251,"-")</f>
        <v>-</v>
      </c>
      <c r="G251" s="187">
        <v>11.904494382022472</v>
      </c>
      <c r="H251" s="188">
        <f t="shared" si="83"/>
        <v>5.0162590879048246</v>
      </c>
      <c r="I251" s="187">
        <v>6.4300518134715023</v>
      </c>
      <c r="J251" s="188">
        <f t="shared" ref="J251:J253" si="84">IFERROR(I251-G251,"-")</f>
        <v>-5.4744425685509697</v>
      </c>
      <c r="K251" s="187">
        <v>7.9022556390977448</v>
      </c>
      <c r="L251" s="188">
        <f t="shared" ref="L251:L255" si="85">IFERROR(K251-I251,"-")</f>
        <v>1.4722038256262424</v>
      </c>
    </row>
    <row r="252" spans="2:13" x14ac:dyDescent="0.25">
      <c r="B252" s="116" t="s">
        <v>78</v>
      </c>
      <c r="C252" s="187" t="s">
        <v>245</v>
      </c>
      <c r="D252" s="188" t="s">
        <v>245</v>
      </c>
      <c r="E252" s="187">
        <v>7.979166666666667</v>
      </c>
      <c r="F252" s="188" t="str">
        <f t="shared" si="83"/>
        <v>-</v>
      </c>
      <c r="G252" s="187">
        <v>9.9008042895442365</v>
      </c>
      <c r="H252" s="188">
        <f t="shared" si="83"/>
        <v>1.9216376228775696</v>
      </c>
      <c r="I252" s="187">
        <v>5.8628762541806019</v>
      </c>
      <c r="J252" s="188">
        <f t="shared" si="84"/>
        <v>-4.0379280353636346</v>
      </c>
      <c r="K252" s="187">
        <v>5.7673469387755105</v>
      </c>
      <c r="L252" s="188">
        <f t="shared" si="85"/>
        <v>-9.5529315405091353E-2</v>
      </c>
    </row>
    <row r="253" spans="2:13" x14ac:dyDescent="0.25">
      <c r="B253" s="116" t="s">
        <v>80</v>
      </c>
      <c r="C253" s="187" t="s">
        <v>245</v>
      </c>
      <c r="D253" s="188" t="s">
        <v>245</v>
      </c>
      <c r="E253" s="187">
        <v>7.4901960784313726</v>
      </c>
      <c r="F253" s="188" t="str">
        <f t="shared" si="83"/>
        <v>-</v>
      </c>
      <c r="G253" s="187">
        <v>10.94488188976378</v>
      </c>
      <c r="H253" s="188">
        <f t="shared" si="83"/>
        <v>3.454685811332407</v>
      </c>
      <c r="I253" s="187">
        <v>6.6206896551724137</v>
      </c>
      <c r="J253" s="188">
        <f t="shared" si="84"/>
        <v>-4.3241922345913659</v>
      </c>
      <c r="K253" s="187">
        <v>6.4237288135593218</v>
      </c>
      <c r="L253" s="188">
        <f t="shared" si="85"/>
        <v>-0.19696084161309191</v>
      </c>
    </row>
    <row r="254" spans="2:13" x14ac:dyDescent="0.25">
      <c r="B254" s="116" t="s">
        <v>82</v>
      </c>
      <c r="C254" s="187">
        <v>6.75</v>
      </c>
      <c r="D254" s="188" t="s">
        <v>245</v>
      </c>
      <c r="E254" s="187">
        <v>7.6226415094339623</v>
      </c>
      <c r="F254" s="188">
        <f>IFERROR(E254-C254,"-")</f>
        <v>0.87264150943396235</v>
      </c>
      <c r="G254" s="187">
        <v>11.035087719298245</v>
      </c>
      <c r="H254" s="188">
        <f>IFERROR(G254-E254,"-")</f>
        <v>3.4124462098642825</v>
      </c>
      <c r="I254" s="187">
        <v>9.9555555555555557</v>
      </c>
      <c r="J254" s="188">
        <f>IFERROR(I254-G254,"-")</f>
        <v>-1.0795321637426891</v>
      </c>
      <c r="K254" s="187">
        <v>3.8608695652173912</v>
      </c>
      <c r="L254" s="188">
        <f t="shared" si="85"/>
        <v>-6.0946859903381645</v>
      </c>
    </row>
    <row r="255" spans="2:13" x14ac:dyDescent="0.25">
      <c r="B255" s="116" t="s">
        <v>84</v>
      </c>
      <c r="C255" s="187" t="s">
        <v>245</v>
      </c>
      <c r="D255" s="188" t="s">
        <v>245</v>
      </c>
      <c r="E255" s="187">
        <v>5.8947368421052628</v>
      </c>
      <c r="F255" s="188" t="str">
        <f t="shared" ref="F255:H263" si="86">IFERROR(E255-C255,"-")</f>
        <v>-</v>
      </c>
      <c r="G255" s="187">
        <v>34.333333333333336</v>
      </c>
      <c r="H255" s="188">
        <f t="shared" si="86"/>
        <v>28.438596491228072</v>
      </c>
      <c r="I255" s="187">
        <v>22.75</v>
      </c>
      <c r="J255" s="188">
        <f t="shared" ref="J255:J263" si="87">IFERROR(I255-G255,"-")</f>
        <v>-11.583333333333336</v>
      </c>
      <c r="K255" s="187">
        <v>6.2719298245614032</v>
      </c>
      <c r="L255" s="188">
        <f t="shared" si="85"/>
        <v>-16.478070175438596</v>
      </c>
    </row>
    <row r="256" spans="2:13" x14ac:dyDescent="0.25">
      <c r="B256" s="116" t="s">
        <v>86</v>
      </c>
      <c r="C256" s="187">
        <v>2.6</v>
      </c>
      <c r="D256" s="188" t="s">
        <v>245</v>
      </c>
      <c r="E256" s="187">
        <v>4.5</v>
      </c>
      <c r="F256" s="188">
        <f t="shared" si="86"/>
        <v>1.9</v>
      </c>
      <c r="G256" s="187">
        <v>32</v>
      </c>
      <c r="H256" s="188">
        <f t="shared" si="86"/>
        <v>27.5</v>
      </c>
      <c r="I256" s="187">
        <v>14.6875</v>
      </c>
      <c r="J256" s="188">
        <f t="shared" si="87"/>
        <v>-17.3125</v>
      </c>
      <c r="K256" s="187"/>
      <c r="L256" s="188"/>
    </row>
    <row r="257" spans="2:13" x14ac:dyDescent="0.25">
      <c r="B257" s="116" t="s">
        <v>88</v>
      </c>
      <c r="C257" s="187">
        <v>8.615384615384615</v>
      </c>
      <c r="D257" s="188" t="s">
        <v>245</v>
      </c>
      <c r="E257" s="187">
        <v>10.333333333333334</v>
      </c>
      <c r="F257" s="188">
        <f t="shared" si="86"/>
        <v>1.717948717948719</v>
      </c>
      <c r="G257" s="187">
        <v>12.9375</v>
      </c>
      <c r="H257" s="188">
        <f t="shared" si="86"/>
        <v>2.6041666666666661</v>
      </c>
      <c r="I257" s="187">
        <v>8.3589743589743595</v>
      </c>
      <c r="J257" s="188">
        <f t="shared" si="87"/>
        <v>-4.5785256410256405</v>
      </c>
      <c r="K257" s="187"/>
      <c r="L257" s="188"/>
    </row>
    <row r="258" spans="2:13" x14ac:dyDescent="0.25">
      <c r="B258" s="116" t="s">
        <v>90</v>
      </c>
      <c r="C258" s="187">
        <v>6.2727272727272725</v>
      </c>
      <c r="D258" s="188">
        <v>5.2727272727272725</v>
      </c>
      <c r="E258" s="187">
        <v>7.2941176470588234</v>
      </c>
      <c r="F258" s="188">
        <f t="shared" si="86"/>
        <v>1.0213903743315509</v>
      </c>
      <c r="G258" s="187">
        <v>1.75</v>
      </c>
      <c r="H258" s="188">
        <f t="shared" si="86"/>
        <v>-5.5441176470588234</v>
      </c>
      <c r="I258" s="187">
        <v>12.4</v>
      </c>
      <c r="J258" s="188">
        <f t="shared" si="87"/>
        <v>10.65</v>
      </c>
      <c r="K258" s="187"/>
      <c r="L258" s="188"/>
    </row>
    <row r="259" spans="2:13" x14ac:dyDescent="0.25">
      <c r="B259" s="116" t="s">
        <v>92</v>
      </c>
      <c r="C259" s="187">
        <v>5.9</v>
      </c>
      <c r="D259" s="188">
        <v>2.4000000000000004</v>
      </c>
      <c r="E259" s="187">
        <v>5.0930232558139537</v>
      </c>
      <c r="F259" s="188">
        <f t="shared" si="86"/>
        <v>-0.8069767441860467</v>
      </c>
      <c r="G259" s="187">
        <v>1.9230769230769231</v>
      </c>
      <c r="H259" s="188">
        <f t="shared" si="86"/>
        <v>-3.1699463327370303</v>
      </c>
      <c r="I259" s="187">
        <v>5.2666666666666666</v>
      </c>
      <c r="J259" s="188">
        <f t="shared" si="87"/>
        <v>3.3435897435897433</v>
      </c>
      <c r="K259" s="187"/>
      <c r="L259" s="188"/>
    </row>
    <row r="260" spans="2:13" x14ac:dyDescent="0.25">
      <c r="B260" s="116" t="s">
        <v>94</v>
      </c>
      <c r="C260" s="187">
        <v>6.166666666666667</v>
      </c>
      <c r="D260" s="188" t="s">
        <v>245</v>
      </c>
      <c r="E260" s="187">
        <v>7.4945054945054945</v>
      </c>
      <c r="F260" s="188">
        <f t="shared" si="86"/>
        <v>1.3278388278388276</v>
      </c>
      <c r="G260" s="187">
        <v>6.6415094339622645</v>
      </c>
      <c r="H260" s="188">
        <f t="shared" si="86"/>
        <v>-0.85299606054323007</v>
      </c>
      <c r="I260" s="187">
        <v>6.1379310344827589</v>
      </c>
      <c r="J260" s="188">
        <f t="shared" si="87"/>
        <v>-0.50357839947950556</v>
      </c>
      <c r="K260" s="187"/>
      <c r="L260" s="188"/>
    </row>
    <row r="261" spans="2:13" x14ac:dyDescent="0.25">
      <c r="B261" s="116" t="s">
        <v>96</v>
      </c>
      <c r="C261" s="187">
        <v>6.5327102803738315</v>
      </c>
      <c r="D261" s="188" t="s">
        <v>245</v>
      </c>
      <c r="E261" s="187">
        <v>6.6678700361010828</v>
      </c>
      <c r="F261" s="188">
        <f t="shared" si="86"/>
        <v>0.13515975572725125</v>
      </c>
      <c r="G261" s="187">
        <v>6.639344262295082</v>
      </c>
      <c r="H261" s="188">
        <f t="shared" si="86"/>
        <v>-2.8525773806000743E-2</v>
      </c>
      <c r="I261" s="187">
        <v>6.1822222222222223</v>
      </c>
      <c r="J261" s="188">
        <f t="shared" si="87"/>
        <v>-0.45712204007285973</v>
      </c>
      <c r="K261" s="187"/>
      <c r="L261" s="188"/>
    </row>
    <row r="262" spans="2:13" x14ac:dyDescent="0.25">
      <c r="B262" s="116" t="s">
        <v>98</v>
      </c>
      <c r="C262" s="187">
        <v>5.9268292682926829</v>
      </c>
      <c r="D262" s="188">
        <v>1.2601626016260159</v>
      </c>
      <c r="E262" s="187">
        <v>12.125</v>
      </c>
      <c r="F262" s="188">
        <f t="shared" si="86"/>
        <v>6.1981707317073171</v>
      </c>
      <c r="G262" s="187">
        <v>5.8092105263157894</v>
      </c>
      <c r="H262" s="188">
        <f t="shared" si="86"/>
        <v>-6.3157894736842106</v>
      </c>
      <c r="I262" s="187">
        <v>6.8888888888888893</v>
      </c>
      <c r="J262" s="188">
        <f t="shared" si="87"/>
        <v>1.0796783625730999</v>
      </c>
      <c r="K262" s="187"/>
      <c r="L262" s="188"/>
    </row>
    <row r="263" spans="2:13" ht="15.75" x14ac:dyDescent="0.25">
      <c r="B263" s="119" t="s">
        <v>32</v>
      </c>
      <c r="C263" s="189">
        <v>6.2710027100271004</v>
      </c>
      <c r="D263" s="190">
        <v>0.50006674943596785</v>
      </c>
      <c r="E263" s="189">
        <v>8.085106382978724</v>
      </c>
      <c r="F263" s="190">
        <f t="shared" si="86"/>
        <v>1.8141036729516236</v>
      </c>
      <c r="G263" s="189">
        <v>9.8836023789294813</v>
      </c>
      <c r="H263" s="190">
        <f t="shared" si="86"/>
        <v>1.7984959959507574</v>
      </c>
      <c r="I263" s="189">
        <v>6.8201174743024966</v>
      </c>
      <c r="J263" s="190">
        <f t="shared" si="87"/>
        <v>-3.0634849046269848</v>
      </c>
      <c r="K263" s="189">
        <v>6.0427586206896553</v>
      </c>
      <c r="L263" s="190">
        <v>-0.77962580753418909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307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 t="shared" ref="C271" si="88">E271-1</f>
        <v>2022</v>
      </c>
      <c r="D271" s="302"/>
      <c r="E271" s="303">
        <f t="shared" ref="E271" si="89">G271-1</f>
        <v>2023</v>
      </c>
      <c r="F271" s="302"/>
      <c r="G271" s="303">
        <f t="shared" ref="G271" si="90">I271-1</f>
        <v>2024</v>
      </c>
      <c r="H271" s="302"/>
      <c r="I271" s="303">
        <f>K271-1</f>
        <v>2025</v>
      </c>
      <c r="J271" s="302"/>
      <c r="K271" s="303">
        <v>2026</v>
      </c>
      <c r="L271" s="304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 t="s">
        <v>245</v>
      </c>
      <c r="E273" s="187">
        <v>9.9629629629629637</v>
      </c>
      <c r="F273" s="188" t="str">
        <f t="shared" ref="F273:H275" si="91">IFERROR(E273-C273,"-")</f>
        <v>-</v>
      </c>
      <c r="G273" s="187">
        <v>7.0474452554744529</v>
      </c>
      <c r="H273" s="188">
        <f t="shared" si="91"/>
        <v>-2.9155177074885108</v>
      </c>
      <c r="I273" s="187">
        <v>6.0746268656716422</v>
      </c>
      <c r="J273" s="188">
        <f t="shared" ref="J273:J275" si="92">IFERROR(I273-G273,"-")</f>
        <v>-0.97281838980281066</v>
      </c>
      <c r="K273" s="187">
        <v>5.5412371134020617</v>
      </c>
      <c r="L273" s="188">
        <f t="shared" ref="L273:L277" si="93">IFERROR(K273-I273,"-")</f>
        <v>-0.53338975226958052</v>
      </c>
    </row>
    <row r="274" spans="2:12" x14ac:dyDescent="0.25">
      <c r="B274" s="116" t="s">
        <v>78</v>
      </c>
      <c r="C274" s="187" t="s">
        <v>245</v>
      </c>
      <c r="D274" s="188" t="s">
        <v>245</v>
      </c>
      <c r="E274" s="187">
        <v>9.82258064516129</v>
      </c>
      <c r="F274" s="188" t="str">
        <f t="shared" si="91"/>
        <v>-</v>
      </c>
      <c r="G274" s="187">
        <v>7.1980676328502415</v>
      </c>
      <c r="H274" s="188">
        <f t="shared" si="91"/>
        <v>-2.6245130123110485</v>
      </c>
      <c r="I274" s="187">
        <v>7.0639269406392691</v>
      </c>
      <c r="J274" s="188">
        <f t="shared" si="92"/>
        <v>-0.13414069221097247</v>
      </c>
      <c r="K274" s="187">
        <v>6.8275862068965516</v>
      </c>
      <c r="L274" s="188">
        <f t="shared" si="93"/>
        <v>-0.23634073374271747</v>
      </c>
    </row>
    <row r="275" spans="2:12" x14ac:dyDescent="0.25">
      <c r="B275" s="116" t="s">
        <v>80</v>
      </c>
      <c r="C275" s="187" t="s">
        <v>245</v>
      </c>
      <c r="D275" s="188" t="s">
        <v>245</v>
      </c>
      <c r="E275" s="187">
        <v>11.025</v>
      </c>
      <c r="F275" s="188" t="str">
        <f t="shared" si="91"/>
        <v>-</v>
      </c>
      <c r="G275" s="187">
        <v>8.8753993610223638</v>
      </c>
      <c r="H275" s="188">
        <f t="shared" si="91"/>
        <v>-2.1496006389776365</v>
      </c>
      <c r="I275" s="187">
        <v>8.0115606936416182</v>
      </c>
      <c r="J275" s="188">
        <f t="shared" si="92"/>
        <v>-0.86383866738074566</v>
      </c>
      <c r="K275" s="187">
        <v>6.1071428571428568</v>
      </c>
      <c r="L275" s="188">
        <f t="shared" si="93"/>
        <v>-1.9044178364987614</v>
      </c>
    </row>
    <row r="276" spans="2:12" x14ac:dyDescent="0.25">
      <c r="B276" s="116" t="s">
        <v>82</v>
      </c>
      <c r="C276" s="187">
        <v>2.5</v>
      </c>
      <c r="D276" s="188" t="s">
        <v>245</v>
      </c>
      <c r="E276" s="187">
        <v>5.384615384615385</v>
      </c>
      <c r="F276" s="188">
        <f>IFERROR(E276-C276,"-")</f>
        <v>2.884615384615385</v>
      </c>
      <c r="G276" s="187">
        <v>11.145454545454545</v>
      </c>
      <c r="H276" s="188">
        <f>IFERROR(G276-E276,"-")</f>
        <v>5.7608391608391596</v>
      </c>
      <c r="I276" s="187">
        <v>7.6231884057971016</v>
      </c>
      <c r="J276" s="188">
        <f>IFERROR(I276-G276,"-")</f>
        <v>-3.5222661396574431</v>
      </c>
      <c r="K276" s="187">
        <v>4.0913705583756341</v>
      </c>
      <c r="L276" s="188">
        <f t="shared" si="93"/>
        <v>-3.5318178474214674</v>
      </c>
    </row>
    <row r="277" spans="2:12" x14ac:dyDescent="0.25">
      <c r="B277" s="116" t="s">
        <v>84</v>
      </c>
      <c r="C277" s="187">
        <v>20.5</v>
      </c>
      <c r="D277" s="188" t="s">
        <v>245</v>
      </c>
      <c r="E277" s="187">
        <v>1.6666666666666667</v>
      </c>
      <c r="F277" s="188">
        <f t="shared" ref="F277:H285" si="94">IFERROR(E277-C277,"-")</f>
        <v>-18.833333333333332</v>
      </c>
      <c r="G277" s="187">
        <v>10.636363636363637</v>
      </c>
      <c r="H277" s="188">
        <f t="shared" si="94"/>
        <v>8.9696969696969706</v>
      </c>
      <c r="I277" s="187">
        <v>5.1071428571428568</v>
      </c>
      <c r="J277" s="188">
        <f t="shared" ref="J277:J285" si="95">IFERROR(I277-G277,"-")</f>
        <v>-5.5292207792207799</v>
      </c>
      <c r="K277" s="187">
        <v>6.0882352941176467</v>
      </c>
      <c r="L277" s="188">
        <f t="shared" si="93"/>
        <v>0.98109243697478998</v>
      </c>
    </row>
    <row r="278" spans="2:12" x14ac:dyDescent="0.25">
      <c r="B278" s="116" t="s">
        <v>86</v>
      </c>
      <c r="C278" s="187">
        <v>3.2857142857142856</v>
      </c>
      <c r="D278" s="188" t="s">
        <v>245</v>
      </c>
      <c r="E278" s="187">
        <v>3</v>
      </c>
      <c r="F278" s="188">
        <f t="shared" si="94"/>
        <v>-0.28571428571428559</v>
      </c>
      <c r="G278" s="187">
        <v>6.0909090909090908</v>
      </c>
      <c r="H278" s="188">
        <f t="shared" si="94"/>
        <v>3.0909090909090908</v>
      </c>
      <c r="I278" s="187">
        <v>3.2068965517241379</v>
      </c>
      <c r="J278" s="188">
        <f t="shared" si="95"/>
        <v>-2.8840125391849529</v>
      </c>
      <c r="K278" s="187"/>
      <c r="L278" s="188"/>
    </row>
    <row r="279" spans="2:12" x14ac:dyDescent="0.25">
      <c r="B279" s="116" t="s">
        <v>88</v>
      </c>
      <c r="C279" s="187">
        <v>1</v>
      </c>
      <c r="D279" s="188" t="s">
        <v>245</v>
      </c>
      <c r="E279" s="187">
        <v>4.5</v>
      </c>
      <c r="F279" s="188">
        <f t="shared" si="94"/>
        <v>3.5</v>
      </c>
      <c r="G279" s="187">
        <v>7.2452830188679247</v>
      </c>
      <c r="H279" s="188">
        <f t="shared" si="94"/>
        <v>2.7452830188679247</v>
      </c>
      <c r="I279" s="187">
        <v>6.375</v>
      </c>
      <c r="J279" s="188">
        <f t="shared" si="95"/>
        <v>-0.8702830188679247</v>
      </c>
      <c r="K279" s="187"/>
      <c r="L279" s="188"/>
    </row>
    <row r="280" spans="2:12" x14ac:dyDescent="0.25">
      <c r="B280" s="116" t="s">
        <v>90</v>
      </c>
      <c r="C280" s="187">
        <v>1</v>
      </c>
      <c r="D280" s="188" t="s">
        <v>245</v>
      </c>
      <c r="E280" s="187">
        <v>6.2352941176470589</v>
      </c>
      <c r="F280" s="188">
        <f t="shared" si="94"/>
        <v>5.2352941176470589</v>
      </c>
      <c r="G280" s="187">
        <v>22</v>
      </c>
      <c r="H280" s="188">
        <f t="shared" si="94"/>
        <v>15.764705882352942</v>
      </c>
      <c r="I280" s="187">
        <v>1.3333333333333333</v>
      </c>
      <c r="J280" s="188">
        <f t="shared" si="95"/>
        <v>-20.666666666666668</v>
      </c>
      <c r="K280" s="187"/>
      <c r="L280" s="188"/>
    </row>
    <row r="281" spans="2:12" x14ac:dyDescent="0.25">
      <c r="B281" s="116" t="s">
        <v>92</v>
      </c>
      <c r="C281" s="187">
        <v>4.9230769230769234</v>
      </c>
      <c r="D281" s="188">
        <v>0.92307692307692335</v>
      </c>
      <c r="E281" s="187">
        <v>6.166666666666667</v>
      </c>
      <c r="F281" s="188">
        <f t="shared" si="94"/>
        <v>1.2435897435897436</v>
      </c>
      <c r="G281" s="187">
        <v>5.5</v>
      </c>
      <c r="H281" s="188">
        <f t="shared" si="94"/>
        <v>-0.66666666666666696</v>
      </c>
      <c r="I281" s="187">
        <v>5</v>
      </c>
      <c r="J281" s="188">
        <f t="shared" si="95"/>
        <v>-0.5</v>
      </c>
      <c r="K281" s="187"/>
      <c r="L281" s="188"/>
    </row>
    <row r="282" spans="2:12" x14ac:dyDescent="0.25">
      <c r="B282" s="116" t="s">
        <v>94</v>
      </c>
      <c r="C282" s="187">
        <v>3.459016393442623</v>
      </c>
      <c r="D282" s="188">
        <v>1.959016393442623</v>
      </c>
      <c r="E282" s="187">
        <v>7.382352941176471</v>
      </c>
      <c r="F282" s="188">
        <f t="shared" si="94"/>
        <v>3.923336547733848</v>
      </c>
      <c r="G282" s="187">
        <v>3.9361702127659575</v>
      </c>
      <c r="H282" s="188">
        <f t="shared" si="94"/>
        <v>-3.4461827284105135</v>
      </c>
      <c r="I282" s="187">
        <v>5</v>
      </c>
      <c r="J282" s="188">
        <f t="shared" si="95"/>
        <v>1.0638297872340425</v>
      </c>
      <c r="K282" s="187"/>
      <c r="L282" s="188"/>
    </row>
    <row r="283" spans="2:12" x14ac:dyDescent="0.25">
      <c r="B283" s="116" t="s">
        <v>96</v>
      </c>
      <c r="C283" s="187">
        <v>8.0517928286852598</v>
      </c>
      <c r="D283" s="188" t="s">
        <v>245</v>
      </c>
      <c r="E283" s="187">
        <v>7.1343283582089549</v>
      </c>
      <c r="F283" s="188">
        <f t="shared" si="94"/>
        <v>-0.91746447047630486</v>
      </c>
      <c r="G283" s="187">
        <v>6.1869158878504669</v>
      </c>
      <c r="H283" s="188">
        <f t="shared" si="94"/>
        <v>-0.94741247035848808</v>
      </c>
      <c r="I283" s="187">
        <v>7.4038461538461542</v>
      </c>
      <c r="J283" s="188">
        <f t="shared" si="95"/>
        <v>1.2169302659956873</v>
      </c>
      <c r="K283" s="187"/>
      <c r="L283" s="188"/>
    </row>
    <row r="284" spans="2:12" x14ac:dyDescent="0.25">
      <c r="B284" s="116" t="s">
        <v>98</v>
      </c>
      <c r="C284" s="187">
        <v>7.1235294117647054</v>
      </c>
      <c r="D284" s="188">
        <v>2.5521008403361343</v>
      </c>
      <c r="E284" s="187">
        <v>6.8493150684931505</v>
      </c>
      <c r="F284" s="188">
        <f t="shared" si="94"/>
        <v>-0.27421434327155492</v>
      </c>
      <c r="G284" s="187">
        <v>5.6100917431192663</v>
      </c>
      <c r="H284" s="188">
        <f t="shared" si="94"/>
        <v>-1.2392233253738842</v>
      </c>
      <c r="I284" s="187">
        <v>6.4</v>
      </c>
      <c r="J284" s="188">
        <f t="shared" si="95"/>
        <v>0.78990825688073407</v>
      </c>
      <c r="K284" s="187"/>
      <c r="L284" s="188"/>
    </row>
    <row r="285" spans="2:12" ht="15.75" x14ac:dyDescent="0.25">
      <c r="B285" s="119" t="s">
        <v>32</v>
      </c>
      <c r="C285" s="189">
        <v>6.9289827255278311</v>
      </c>
      <c r="D285" s="190">
        <v>-0.88861384099577378</v>
      </c>
      <c r="E285" s="189">
        <v>8.1101694915254239</v>
      </c>
      <c r="F285" s="190">
        <f t="shared" si="94"/>
        <v>1.1811867659975928</v>
      </c>
      <c r="G285" s="189">
        <v>7.2838196286472146</v>
      </c>
      <c r="H285" s="190">
        <f t="shared" si="94"/>
        <v>-0.82634986287820933</v>
      </c>
      <c r="I285" s="189">
        <v>6.6504950495049506</v>
      </c>
      <c r="J285" s="190">
        <f t="shared" si="95"/>
        <v>-0.63332457914226392</v>
      </c>
      <c r="K285" s="189">
        <v>5.5679999999999996</v>
      </c>
      <c r="L285" s="190">
        <v>-1.4218550724637682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EB6A-AA94-443A-B5AC-0204B92095B9}">
  <sheetPr>
    <tabColor theme="4" tint="0.79998168889431442"/>
  </sheetPr>
  <dimension ref="A4:M111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7" t="s">
        <v>296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10" t="s">
        <v>137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8.2772790055248624</v>
      </c>
      <c r="D9" s="188">
        <v>0.8168589732146847</v>
      </c>
      <c r="E9" s="187">
        <v>6.3244211334271458</v>
      </c>
      <c r="F9" s="188">
        <f t="shared" ref="F9:H21" si="3">IFERROR(E9-C9,"-")</f>
        <v>-1.9528578720977166</v>
      </c>
      <c r="G9" s="187">
        <v>6.6747736243324818</v>
      </c>
      <c r="H9" s="188">
        <f t="shared" si="3"/>
        <v>0.35035249090533593</v>
      </c>
      <c r="I9" s="187">
        <v>5.639520078354554</v>
      </c>
      <c r="J9" s="188">
        <f t="shared" ref="J9:J21" si="4">IFERROR(I9-G9,"-")</f>
        <v>-1.0352535459779277</v>
      </c>
      <c r="K9" s="187">
        <v>5.9717087000177189</v>
      </c>
      <c r="L9" s="188">
        <f t="shared" ref="L9:L13" si="5">IFERROR(K9-I9,"-")</f>
        <v>0.33218862166316487</v>
      </c>
    </row>
    <row r="10" spans="1:13" x14ac:dyDescent="0.25">
      <c r="A10" s="1" t="s">
        <v>77</v>
      </c>
      <c r="B10" s="116" t="s">
        <v>78</v>
      </c>
      <c r="C10" s="187">
        <v>6.8945538818076475</v>
      </c>
      <c r="D10" s="188">
        <v>1.8878006350544005</v>
      </c>
      <c r="E10" s="187">
        <v>5.2671606864274567</v>
      </c>
      <c r="F10" s="188">
        <f t="shared" si="3"/>
        <v>-1.6273931953801908</v>
      </c>
      <c r="G10" s="187">
        <v>6.3012135381874863</v>
      </c>
      <c r="H10" s="188">
        <f t="shared" si="3"/>
        <v>1.0340528517600296</v>
      </c>
      <c r="I10" s="187">
        <v>5.9382620774810926</v>
      </c>
      <c r="J10" s="188">
        <f t="shared" si="4"/>
        <v>-0.36295146070639372</v>
      </c>
      <c r="K10" s="187">
        <v>5.4357837284666557</v>
      </c>
      <c r="L10" s="188">
        <f t="shared" si="5"/>
        <v>-0.50247834901443689</v>
      </c>
    </row>
    <row r="11" spans="1:13" x14ac:dyDescent="0.25">
      <c r="A11" s="1" t="s">
        <v>79</v>
      </c>
      <c r="B11" s="116" t="s">
        <v>80</v>
      </c>
      <c r="C11" s="187">
        <v>5.4817210771776743</v>
      </c>
      <c r="D11" s="188">
        <v>-3.0038449299582322</v>
      </c>
      <c r="E11" s="187">
        <v>5.0417615088028986</v>
      </c>
      <c r="F11" s="188">
        <f t="shared" si="3"/>
        <v>-0.43995956837477568</v>
      </c>
      <c r="G11" s="187">
        <v>5.7840758920143474</v>
      </c>
      <c r="H11" s="188">
        <f t="shared" si="3"/>
        <v>0.74231438321144871</v>
      </c>
      <c r="I11" s="187">
        <v>5.4982687149475735</v>
      </c>
      <c r="J11" s="188">
        <f t="shared" si="4"/>
        <v>-0.28580717706677383</v>
      </c>
      <c r="K11" s="187">
        <v>5.6032195956786826</v>
      </c>
      <c r="L11" s="188">
        <f t="shared" si="5"/>
        <v>0.10495088073110903</v>
      </c>
    </row>
    <row r="12" spans="1:13" x14ac:dyDescent="0.25">
      <c r="A12" s="1" t="s">
        <v>81</v>
      </c>
      <c r="B12" s="116" t="s">
        <v>82</v>
      </c>
      <c r="C12" s="187">
        <v>6.9211831710453797</v>
      </c>
      <c r="D12" s="188">
        <v>0.97395811146076916</v>
      </c>
      <c r="E12" s="187">
        <v>4.6508063289213446</v>
      </c>
      <c r="F12" s="188">
        <f t="shared" si="3"/>
        <v>-2.2703768421240351</v>
      </c>
      <c r="G12" s="187">
        <v>5.5245845552297164</v>
      </c>
      <c r="H12" s="188">
        <f t="shared" si="3"/>
        <v>0.87377822630837176</v>
      </c>
      <c r="I12" s="187">
        <v>5.218935628561038</v>
      </c>
      <c r="J12" s="188">
        <f t="shared" si="4"/>
        <v>-0.30564892666867838</v>
      </c>
      <c r="K12" s="187">
        <v>5.0954338351822503</v>
      </c>
      <c r="L12" s="188">
        <f t="shared" si="5"/>
        <v>-0.12350179337878764</v>
      </c>
    </row>
    <row r="13" spans="1:13" x14ac:dyDescent="0.25">
      <c r="A13" s="1" t="s">
        <v>83</v>
      </c>
      <c r="B13" s="116" t="s">
        <v>84</v>
      </c>
      <c r="C13" s="187">
        <v>6.5240453946955919</v>
      </c>
      <c r="D13" s="188">
        <v>-7.3474733324481178E-3</v>
      </c>
      <c r="E13" s="187">
        <v>5.3784671885570701</v>
      </c>
      <c r="F13" s="188">
        <f t="shared" si="3"/>
        <v>-1.1455782061385218</v>
      </c>
      <c r="G13" s="187">
        <v>5.433939673037071</v>
      </c>
      <c r="H13" s="188">
        <f t="shared" si="3"/>
        <v>5.5472484480000972E-2</v>
      </c>
      <c r="I13" s="187">
        <v>5.0135848403564935</v>
      </c>
      <c r="J13" s="188">
        <f t="shared" si="4"/>
        <v>-0.42035483268057749</v>
      </c>
      <c r="K13" s="187">
        <v>5.1083654954638869</v>
      </c>
      <c r="L13" s="188">
        <f t="shared" si="5"/>
        <v>9.4780655107393308E-2</v>
      </c>
    </row>
    <row r="14" spans="1:13" x14ac:dyDescent="0.25">
      <c r="A14" s="1" t="s">
        <v>85</v>
      </c>
      <c r="B14" s="116" t="s">
        <v>86</v>
      </c>
      <c r="C14" s="187">
        <v>6.8413200058797585</v>
      </c>
      <c r="D14" s="188">
        <v>1.7471046116173348</v>
      </c>
      <c r="E14" s="187">
        <v>5.8025523826763816</v>
      </c>
      <c r="F14" s="188">
        <f t="shared" si="3"/>
        <v>-1.0387676232033769</v>
      </c>
      <c r="G14" s="187">
        <v>6.334820749454896</v>
      </c>
      <c r="H14" s="188">
        <f t="shared" si="3"/>
        <v>0.53226836677851441</v>
      </c>
      <c r="I14" s="187">
        <v>5.9502309128426845</v>
      </c>
      <c r="J14" s="188">
        <f t="shared" si="4"/>
        <v>-0.38458983661221158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6.4427972929423136</v>
      </c>
      <c r="D15" s="188">
        <v>-0.659848606851269</v>
      </c>
      <c r="E15" s="187">
        <v>5.7923947029611922</v>
      </c>
      <c r="F15" s="188">
        <f t="shared" si="3"/>
        <v>-0.65040258998112144</v>
      </c>
      <c r="G15" s="187">
        <v>6.7274272669872266</v>
      </c>
      <c r="H15" s="188">
        <f t="shared" si="3"/>
        <v>0.93503256402603441</v>
      </c>
      <c r="I15" s="187">
        <v>5.9141351518908865</v>
      </c>
      <c r="J15" s="188">
        <f t="shared" si="4"/>
        <v>-0.81329211509634014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6.491933187814368</v>
      </c>
      <c r="D16" s="188">
        <v>-0.44124670675835453</v>
      </c>
      <c r="E16" s="187">
        <v>6.6659301811754306</v>
      </c>
      <c r="F16" s="188">
        <f t="shared" si="3"/>
        <v>0.17399699336106256</v>
      </c>
      <c r="G16" s="187">
        <v>6.823486671813269</v>
      </c>
      <c r="H16" s="188">
        <f t="shared" si="3"/>
        <v>0.15755649063783839</v>
      </c>
      <c r="I16" s="187">
        <v>6.1420068777003793</v>
      </c>
      <c r="J16" s="188">
        <f t="shared" si="4"/>
        <v>-0.68147979411288961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6.1649928263988523</v>
      </c>
      <c r="D17" s="188">
        <v>-0.69161355005730929</v>
      </c>
      <c r="E17" s="187">
        <v>6.6392938556963363</v>
      </c>
      <c r="F17" s="188">
        <f t="shared" si="3"/>
        <v>0.47430102929748408</v>
      </c>
      <c r="G17" s="187">
        <v>6.0692266353998727</v>
      </c>
      <c r="H17" s="188">
        <f t="shared" si="3"/>
        <v>-0.57006722029646362</v>
      </c>
      <c r="I17" s="187">
        <v>5.9023491225174674</v>
      </c>
      <c r="J17" s="188">
        <f t="shared" si="4"/>
        <v>-0.16687751288240538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6.6140648379052367</v>
      </c>
      <c r="D18" s="188">
        <v>-1.2791354022628809</v>
      </c>
      <c r="E18" s="187">
        <v>5.6104617742862617</v>
      </c>
      <c r="F18" s="188">
        <f t="shared" si="3"/>
        <v>-1.003603063618975</v>
      </c>
      <c r="G18" s="187">
        <v>5.9437582500471429</v>
      </c>
      <c r="H18" s="188">
        <f t="shared" si="3"/>
        <v>0.33329647576088117</v>
      </c>
      <c r="I18" s="187">
        <v>5.8542147947898746</v>
      </c>
      <c r="J18" s="188">
        <f t="shared" si="4"/>
        <v>-8.9543455257268256E-2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7.6749190501888833</v>
      </c>
      <c r="D19" s="188">
        <v>-0.69688285039591236</v>
      </c>
      <c r="E19" s="187">
        <v>6.3411483772929556</v>
      </c>
      <c r="F19" s="188">
        <f t="shared" si="3"/>
        <v>-1.3337706728959278</v>
      </c>
      <c r="G19" s="187">
        <v>6.0049824791940427</v>
      </c>
      <c r="H19" s="188">
        <f t="shared" si="3"/>
        <v>-0.33616589809891284</v>
      </c>
      <c r="I19" s="187">
        <v>5.4506944444444443</v>
      </c>
      <c r="J19" s="188">
        <f t="shared" si="4"/>
        <v>-0.55428803474959842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6.0869589500139627</v>
      </c>
      <c r="D20" s="188">
        <v>-1.1718504666901906</v>
      </c>
      <c r="E20" s="187">
        <v>5.886785029262775</v>
      </c>
      <c r="F20" s="188">
        <f t="shared" si="3"/>
        <v>-0.20017392075118767</v>
      </c>
      <c r="G20" s="187">
        <v>5.3419055419055423</v>
      </c>
      <c r="H20" s="188">
        <f t="shared" si="3"/>
        <v>-0.54487948735723268</v>
      </c>
      <c r="I20" s="187">
        <v>5.1518192627824018</v>
      </c>
      <c r="J20" s="188">
        <f t="shared" si="4"/>
        <v>-0.19008627912314058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6.6176102336667117</v>
      </c>
      <c r="D21" s="190">
        <v>-0.35446283606220774</v>
      </c>
      <c r="E21" s="189">
        <v>5.729361648217651</v>
      </c>
      <c r="F21" s="190">
        <f t="shared" si="3"/>
        <v>-0.88824858544906071</v>
      </c>
      <c r="G21" s="189">
        <v>6.0770157142498729</v>
      </c>
      <c r="H21" s="190">
        <f t="shared" si="3"/>
        <v>0.34765406603222182</v>
      </c>
      <c r="I21" s="189">
        <v>5.6298889367609748</v>
      </c>
      <c r="J21" s="190">
        <f t="shared" si="4"/>
        <v>-0.44712677748889806</v>
      </c>
      <c r="K21" s="189">
        <v>5.4229282034254132</v>
      </c>
      <c r="L21" s="190">
        <v>-1.3624100613469636E-2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7" t="s">
        <v>308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10" t="s">
        <v>142</v>
      </c>
      <c r="D28" s="311"/>
      <c r="E28" s="311"/>
      <c r="F28" s="311"/>
      <c r="G28" s="311"/>
      <c r="H28" s="311"/>
      <c r="I28" s="311"/>
      <c r="J28" s="311"/>
      <c r="K28" s="311"/>
      <c r="L28" s="311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8.3449322273922721</v>
      </c>
      <c r="D31" s="188">
        <v>0.87772574965947836</v>
      </c>
      <c r="E31" s="187">
        <v>6.0238626226583412</v>
      </c>
      <c r="F31" s="188">
        <f t="shared" ref="F31:H43" si="9">IFERROR(E31-C31,"-")</f>
        <v>-2.321069604733931</v>
      </c>
      <c r="G31" s="187">
        <v>6.1842416283650685</v>
      </c>
      <c r="H31" s="188">
        <f t="shared" si="9"/>
        <v>0.16037900570672736</v>
      </c>
      <c r="I31" s="187">
        <v>5.1601407831060273</v>
      </c>
      <c r="J31" s="188">
        <f t="shared" ref="J31:J43" si="10">IFERROR(I31-G31,"-")</f>
        <v>-1.0241008452590412</v>
      </c>
      <c r="K31" s="187">
        <v>5.5421752101979926</v>
      </c>
      <c r="L31" s="188">
        <f>IFERROR(K31-I31,"-")</f>
        <v>0.38203442709196533</v>
      </c>
    </row>
    <row r="32" spans="1:13" x14ac:dyDescent="0.25">
      <c r="B32" s="116" t="s">
        <v>78</v>
      </c>
      <c r="C32" s="187">
        <v>6.8056592039800998</v>
      </c>
      <c r="D32" s="188" t="s">
        <v>245</v>
      </c>
      <c r="E32" s="187">
        <v>4.9336159708060539</v>
      </c>
      <c r="F32" s="188">
        <f t="shared" si="9"/>
        <v>-1.872043233174046</v>
      </c>
      <c r="G32" s="187">
        <v>5.8989412286819247</v>
      </c>
      <c r="H32" s="188">
        <f t="shared" si="9"/>
        <v>0.96532525787587087</v>
      </c>
      <c r="I32" s="187">
        <v>5.5573296309151914</v>
      </c>
      <c r="J32" s="188">
        <f t="shared" si="10"/>
        <v>-0.34161159776673333</v>
      </c>
      <c r="K32" s="187">
        <v>5.0039228506047726</v>
      </c>
      <c r="L32" s="188">
        <f t="shared" ref="L32:L35" si="11">IFERROR(K32-I32,"-")</f>
        <v>-0.55340678031041879</v>
      </c>
    </row>
    <row r="33" spans="2:13" x14ac:dyDescent="0.25">
      <c r="B33" s="116" t="s">
        <v>80</v>
      </c>
      <c r="C33" s="187">
        <v>5.3384331900161932</v>
      </c>
      <c r="D33" s="188">
        <v>-3.1471328171197133</v>
      </c>
      <c r="E33" s="187">
        <v>4.8127295623884985</v>
      </c>
      <c r="F33" s="188">
        <f t="shared" si="9"/>
        <v>-0.52570362762769474</v>
      </c>
      <c r="G33" s="187">
        <v>5.4454535740997967</v>
      </c>
      <c r="H33" s="188">
        <f t="shared" si="9"/>
        <v>0.63272401171129822</v>
      </c>
      <c r="I33" s="187">
        <v>5.0908082320963004</v>
      </c>
      <c r="J33" s="188">
        <f t="shared" si="10"/>
        <v>-0.35464534200349629</v>
      </c>
      <c r="K33" s="187">
        <v>5.0679534313725494</v>
      </c>
      <c r="L33" s="188">
        <f t="shared" si="11"/>
        <v>-2.2854800723751012E-2</v>
      </c>
    </row>
    <row r="34" spans="2:13" x14ac:dyDescent="0.25">
      <c r="B34" s="116" t="s">
        <v>82</v>
      </c>
      <c r="C34" s="187">
        <v>7.2575182481751828</v>
      </c>
      <c r="D34" s="188">
        <v>1.2949221764416219</v>
      </c>
      <c r="E34" s="187">
        <v>4.4890545144804088</v>
      </c>
      <c r="F34" s="188">
        <f t="shared" si="9"/>
        <v>-2.7684637336947739</v>
      </c>
      <c r="G34" s="187">
        <v>5.112426702751466</v>
      </c>
      <c r="H34" s="188">
        <f t="shared" si="9"/>
        <v>0.62337218827105723</v>
      </c>
      <c r="I34" s="187">
        <v>4.8100953710165157</v>
      </c>
      <c r="J34" s="188">
        <f t="shared" si="10"/>
        <v>-0.3023313317349503</v>
      </c>
      <c r="K34" s="187">
        <v>4.7374113688258621</v>
      </c>
      <c r="L34" s="188">
        <f t="shared" si="11"/>
        <v>-7.2684002190653629E-2</v>
      </c>
    </row>
    <row r="35" spans="2:13" x14ac:dyDescent="0.25">
      <c r="B35" s="116" t="s">
        <v>84</v>
      </c>
      <c r="C35" s="187">
        <v>6.5937679494543362</v>
      </c>
      <c r="D35" s="188">
        <v>5.9508831493096714E-2</v>
      </c>
      <c r="E35" s="187">
        <v>5.2810428634555899</v>
      </c>
      <c r="F35" s="188">
        <f t="shared" si="9"/>
        <v>-1.3127250859987463</v>
      </c>
      <c r="G35" s="187">
        <v>5.0907242296261535</v>
      </c>
      <c r="H35" s="188">
        <f t="shared" si="9"/>
        <v>-0.19031863382943648</v>
      </c>
      <c r="I35" s="187">
        <v>4.5652045196625055</v>
      </c>
      <c r="J35" s="188">
        <f t="shared" si="10"/>
        <v>-0.52551970996364794</v>
      </c>
      <c r="K35" s="187">
        <v>4.7444219066937121</v>
      </c>
      <c r="L35" s="188">
        <f t="shared" si="11"/>
        <v>0.1792173870312066</v>
      </c>
    </row>
    <row r="36" spans="2:13" x14ac:dyDescent="0.25">
      <c r="B36" s="116" t="s">
        <v>86</v>
      </c>
      <c r="C36" s="187">
        <v>7.1915363548016611</v>
      </c>
      <c r="D36" s="188">
        <v>2.025017382756225</v>
      </c>
      <c r="E36" s="187">
        <v>5.8215218981917003</v>
      </c>
      <c r="F36" s="188">
        <f t="shared" si="9"/>
        <v>-1.3700144566099608</v>
      </c>
      <c r="G36" s="187">
        <v>6.2273977412370529</v>
      </c>
      <c r="H36" s="188">
        <f t="shared" si="9"/>
        <v>0.40587584304535262</v>
      </c>
      <c r="I36" s="187">
        <v>5.6467670300513353</v>
      </c>
      <c r="J36" s="188">
        <f t="shared" si="10"/>
        <v>-0.58063071118571763</v>
      </c>
      <c r="K36" s="187"/>
      <c r="L36" s="188"/>
    </row>
    <row r="37" spans="2:13" x14ac:dyDescent="0.25">
      <c r="B37" s="116" t="s">
        <v>88</v>
      </c>
      <c r="C37" s="187">
        <v>6.8669216994953608</v>
      </c>
      <c r="D37" s="188">
        <v>-0.51963550932967806</v>
      </c>
      <c r="E37" s="187">
        <v>5.6965660315553857</v>
      </c>
      <c r="F37" s="188">
        <f t="shared" si="9"/>
        <v>-1.1703556679399751</v>
      </c>
      <c r="G37" s="187">
        <v>6.5492197923313418</v>
      </c>
      <c r="H37" s="188">
        <f t="shared" si="9"/>
        <v>0.85265376077595612</v>
      </c>
      <c r="I37" s="187">
        <v>5.5256796015770906</v>
      </c>
      <c r="J37" s="188">
        <f t="shared" si="10"/>
        <v>-1.0235401907542512</v>
      </c>
      <c r="K37" s="187"/>
      <c r="L37" s="188"/>
    </row>
    <row r="38" spans="2:13" x14ac:dyDescent="0.25">
      <c r="B38" s="116" t="s">
        <v>90</v>
      </c>
      <c r="C38" s="187">
        <v>6.4717370682439599</v>
      </c>
      <c r="D38" s="188">
        <v>-1.1156158465139674</v>
      </c>
      <c r="E38" s="187">
        <v>6.5072472204435652</v>
      </c>
      <c r="F38" s="188">
        <f t="shared" si="9"/>
        <v>3.5510152199605294E-2</v>
      </c>
      <c r="G38" s="187">
        <v>6.6671532057519736</v>
      </c>
      <c r="H38" s="188">
        <f t="shared" si="9"/>
        <v>0.15990598530840838</v>
      </c>
      <c r="I38" s="187">
        <v>5.7587212329480373</v>
      </c>
      <c r="J38" s="188">
        <f t="shared" si="10"/>
        <v>-0.90843197280393628</v>
      </c>
      <c r="K38" s="187"/>
      <c r="L38" s="188"/>
    </row>
    <row r="39" spans="2:13" x14ac:dyDescent="0.25">
      <c r="B39" s="116" t="s">
        <v>92</v>
      </c>
      <c r="C39" s="187">
        <v>6.24699202379343</v>
      </c>
      <c r="D39" s="188">
        <v>-0.99544294346900131</v>
      </c>
      <c r="E39" s="187">
        <v>6.6351191587331222</v>
      </c>
      <c r="F39" s="188">
        <f t="shared" si="9"/>
        <v>0.3881271349396922</v>
      </c>
      <c r="G39" s="187">
        <v>5.7966025676963611</v>
      </c>
      <c r="H39" s="188">
        <f t="shared" si="9"/>
        <v>-0.83851659103676113</v>
      </c>
      <c r="I39" s="187">
        <v>5.4271500095063061</v>
      </c>
      <c r="J39" s="188">
        <f t="shared" si="10"/>
        <v>-0.36945255819005496</v>
      </c>
      <c r="K39" s="187"/>
      <c r="L39" s="188"/>
    </row>
    <row r="40" spans="2:13" x14ac:dyDescent="0.25">
      <c r="B40" s="116" t="s">
        <v>94</v>
      </c>
      <c r="C40" s="187">
        <v>6.6152565721501553</v>
      </c>
      <c r="D40" s="188">
        <v>-1.5787349202284346</v>
      </c>
      <c r="E40" s="187">
        <v>5.4527674805061999</v>
      </c>
      <c r="F40" s="188">
        <f t="shared" si="9"/>
        <v>-1.1624890916439554</v>
      </c>
      <c r="G40" s="187">
        <v>5.5749506903353057</v>
      </c>
      <c r="H40" s="188">
        <f t="shared" si="9"/>
        <v>0.1221832098291058</v>
      </c>
      <c r="I40" s="187">
        <v>5.4584097158570115</v>
      </c>
      <c r="J40" s="188">
        <f t="shared" si="10"/>
        <v>-0.11654097447829415</v>
      </c>
      <c r="K40" s="187"/>
      <c r="L40" s="188"/>
    </row>
    <row r="41" spans="2:13" x14ac:dyDescent="0.25">
      <c r="B41" s="116" t="s">
        <v>96</v>
      </c>
      <c r="C41" s="187">
        <v>7.6490060980438743</v>
      </c>
      <c r="D41" s="188">
        <v>-1.0305938140247131</v>
      </c>
      <c r="E41" s="187">
        <v>6.1019571865443423</v>
      </c>
      <c r="F41" s="188">
        <f t="shared" si="9"/>
        <v>-1.5470489114995321</v>
      </c>
      <c r="G41" s="187">
        <v>5.4887734273520135</v>
      </c>
      <c r="H41" s="188">
        <f t="shared" si="9"/>
        <v>-0.61318375919232881</v>
      </c>
      <c r="I41" s="187">
        <v>4.8398220244716352</v>
      </c>
      <c r="J41" s="188">
        <f t="shared" si="10"/>
        <v>-0.64895140288037823</v>
      </c>
      <c r="K41" s="187"/>
      <c r="L41" s="188"/>
    </row>
    <row r="42" spans="2:13" x14ac:dyDescent="0.25">
      <c r="B42" s="116" t="s">
        <v>98</v>
      </c>
      <c r="C42" s="187">
        <v>5.985004624124719</v>
      </c>
      <c r="D42" s="188">
        <v>-1.5373552896683842</v>
      </c>
      <c r="E42" s="187">
        <v>5.6212527836464341</v>
      </c>
      <c r="F42" s="188">
        <f t="shared" si="9"/>
        <v>-0.3637518404782849</v>
      </c>
      <c r="G42" s="187">
        <v>4.7967866323907451</v>
      </c>
      <c r="H42" s="188">
        <f t="shared" si="9"/>
        <v>-0.82446615125568901</v>
      </c>
      <c r="I42" s="187">
        <v>4.7539699804220144</v>
      </c>
      <c r="J42" s="188">
        <f t="shared" si="10"/>
        <v>-4.2816651968730746E-2</v>
      </c>
      <c r="K42" s="187"/>
      <c r="L42" s="188"/>
    </row>
    <row r="43" spans="2:13" ht="15.75" x14ac:dyDescent="0.25">
      <c r="B43" s="119" t="s">
        <v>32</v>
      </c>
      <c r="C43" s="189">
        <v>6.6758542704689212</v>
      </c>
      <c r="D43" s="190">
        <v>-0.5077868849838536</v>
      </c>
      <c r="E43" s="189">
        <v>5.5536756945293781</v>
      </c>
      <c r="F43" s="190">
        <f t="shared" si="9"/>
        <v>-1.1221785759395431</v>
      </c>
      <c r="G43" s="189">
        <v>5.7345256129449336</v>
      </c>
      <c r="H43" s="190">
        <f t="shared" si="9"/>
        <v>0.18084991841555542</v>
      </c>
      <c r="I43" s="189">
        <v>5.2063316573693479</v>
      </c>
      <c r="J43" s="190">
        <f t="shared" si="10"/>
        <v>-0.52819395557558568</v>
      </c>
      <c r="K43" s="189">
        <v>5.0064061579349852</v>
      </c>
      <c r="L43" s="190">
        <v>-7.1253718942170252E-3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7" t="s">
        <v>309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10" t="s">
        <v>63</v>
      </c>
      <c r="D50" s="311"/>
      <c r="E50" s="311"/>
      <c r="F50" s="311"/>
      <c r="G50" s="311"/>
      <c r="H50" s="311"/>
      <c r="I50" s="311"/>
      <c r="J50" s="311"/>
      <c r="K50" s="311"/>
      <c r="L50" s="311"/>
    </row>
    <row r="51" spans="1:13" ht="22.5" thickTop="1" thickBot="1" x14ac:dyDescent="0.3">
      <c r="B51" s="112"/>
      <c r="C51" s="301">
        <f t="shared" ref="C51" si="12">E51-1</f>
        <v>2022</v>
      </c>
      <c r="D51" s="302"/>
      <c r="E51" s="303">
        <f t="shared" ref="E51" si="13">G51-1</f>
        <v>2023</v>
      </c>
      <c r="F51" s="302"/>
      <c r="G51" s="303">
        <f t="shared" ref="G51" si="14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 t="s">
        <v>245</v>
      </c>
      <c r="D53" s="188" t="s">
        <v>245</v>
      </c>
      <c r="E53" s="187" t="s">
        <v>245</v>
      </c>
      <c r="F53" s="188" t="str">
        <f t="shared" ref="F53:H65" si="15">IFERROR(E53-C53,"-")</f>
        <v>-</v>
      </c>
      <c r="G53" s="187" t="s">
        <v>245</v>
      </c>
      <c r="H53" s="188" t="str">
        <f t="shared" si="15"/>
        <v>-</v>
      </c>
      <c r="I53" s="187" t="s">
        <v>245</v>
      </c>
      <c r="J53" s="188" t="str">
        <f t="shared" ref="J53:J65" si="16">IFERROR(I53-G53,"-")</f>
        <v>-</v>
      </c>
      <c r="K53" s="187" t="s">
        <v>245</v>
      </c>
      <c r="L53" s="188" t="str">
        <f>IFERROR(K53-I53,"-")</f>
        <v>-</v>
      </c>
    </row>
    <row r="54" spans="1:13" x14ac:dyDescent="0.25">
      <c r="A54" s="1"/>
      <c r="B54" s="116" t="s">
        <v>78</v>
      </c>
      <c r="C54" s="187" t="s">
        <v>245</v>
      </c>
      <c r="D54" s="188" t="s">
        <v>245</v>
      </c>
      <c r="E54" s="187" t="s">
        <v>245</v>
      </c>
      <c r="F54" s="188" t="str">
        <f t="shared" si="15"/>
        <v>-</v>
      </c>
      <c r="G54" s="187" t="s">
        <v>245</v>
      </c>
      <c r="H54" s="188" t="str">
        <f t="shared" si="15"/>
        <v>-</v>
      </c>
      <c r="I54" s="187" t="s">
        <v>245</v>
      </c>
      <c r="J54" s="188" t="str">
        <f t="shared" si="16"/>
        <v>-</v>
      </c>
      <c r="K54" s="187" t="s">
        <v>245</v>
      </c>
      <c r="L54" s="188" t="str">
        <f t="shared" ref="L54:L57" si="17">IFERROR(K54-I54,"-")</f>
        <v>-</v>
      </c>
    </row>
    <row r="55" spans="1:13" x14ac:dyDescent="0.25">
      <c r="A55" s="1"/>
      <c r="B55" s="116" t="s">
        <v>80</v>
      </c>
      <c r="C55" s="187" t="s">
        <v>245</v>
      </c>
      <c r="D55" s="188" t="s">
        <v>245</v>
      </c>
      <c r="E55" s="187" t="s">
        <v>245</v>
      </c>
      <c r="F55" s="188" t="str">
        <f t="shared" si="15"/>
        <v>-</v>
      </c>
      <c r="G55" s="187" t="s">
        <v>245</v>
      </c>
      <c r="H55" s="188" t="str">
        <f t="shared" si="15"/>
        <v>-</v>
      </c>
      <c r="I55" s="187" t="s">
        <v>245</v>
      </c>
      <c r="J55" s="188" t="str">
        <f t="shared" si="16"/>
        <v>-</v>
      </c>
      <c r="K55" s="187" t="s">
        <v>245</v>
      </c>
      <c r="L55" s="188" t="str">
        <f t="shared" si="17"/>
        <v>-</v>
      </c>
    </row>
    <row r="56" spans="1:13" x14ac:dyDescent="0.25">
      <c r="A56" s="1"/>
      <c r="B56" s="116" t="s">
        <v>82</v>
      </c>
      <c r="C56" s="187" t="s">
        <v>245</v>
      </c>
      <c r="D56" s="188" t="s">
        <v>245</v>
      </c>
      <c r="E56" s="187" t="s">
        <v>245</v>
      </c>
      <c r="F56" s="188" t="str">
        <f t="shared" si="15"/>
        <v>-</v>
      </c>
      <c r="G56" s="187" t="s">
        <v>245</v>
      </c>
      <c r="H56" s="188" t="str">
        <f t="shared" si="15"/>
        <v>-</v>
      </c>
      <c r="I56" s="187" t="s">
        <v>245</v>
      </c>
      <c r="J56" s="188" t="str">
        <f t="shared" si="16"/>
        <v>-</v>
      </c>
      <c r="K56" s="187" t="s">
        <v>245</v>
      </c>
      <c r="L56" s="188" t="str">
        <f t="shared" si="17"/>
        <v>-</v>
      </c>
    </row>
    <row r="57" spans="1:13" x14ac:dyDescent="0.25">
      <c r="A57" s="1"/>
      <c r="B57" s="116" t="s">
        <v>84</v>
      </c>
      <c r="C57" s="187" t="s">
        <v>245</v>
      </c>
      <c r="D57" s="188" t="s">
        <v>245</v>
      </c>
      <c r="E57" s="187" t="s">
        <v>245</v>
      </c>
      <c r="F57" s="188" t="str">
        <f t="shared" si="15"/>
        <v>-</v>
      </c>
      <c r="G57" s="187" t="s">
        <v>245</v>
      </c>
      <c r="H57" s="188" t="str">
        <f t="shared" si="15"/>
        <v>-</v>
      </c>
      <c r="I57" s="187" t="s">
        <v>245</v>
      </c>
      <c r="J57" s="188" t="str">
        <f t="shared" si="16"/>
        <v>-</v>
      </c>
      <c r="K57" s="187" t="s">
        <v>245</v>
      </c>
      <c r="L57" s="188" t="str">
        <f t="shared" si="17"/>
        <v>-</v>
      </c>
    </row>
    <row r="58" spans="1:13" x14ac:dyDescent="0.25">
      <c r="A58" s="1"/>
      <c r="B58" s="116" t="s">
        <v>86</v>
      </c>
      <c r="C58" s="187" t="s">
        <v>245</v>
      </c>
      <c r="D58" s="188" t="s">
        <v>245</v>
      </c>
      <c r="E58" s="187" t="s">
        <v>245</v>
      </c>
      <c r="F58" s="188" t="str">
        <f t="shared" si="15"/>
        <v>-</v>
      </c>
      <c r="G58" s="187" t="s">
        <v>245</v>
      </c>
      <c r="H58" s="188" t="str">
        <f t="shared" si="15"/>
        <v>-</v>
      </c>
      <c r="I58" s="187" t="s">
        <v>245</v>
      </c>
      <c r="J58" s="188" t="str">
        <f t="shared" si="16"/>
        <v>-</v>
      </c>
      <c r="K58" s="187"/>
      <c r="L58" s="188"/>
    </row>
    <row r="59" spans="1:13" x14ac:dyDescent="0.25">
      <c r="A59" s="1"/>
      <c r="B59" s="116" t="s">
        <v>88</v>
      </c>
      <c r="C59" s="187" t="s">
        <v>245</v>
      </c>
      <c r="D59" s="188" t="s">
        <v>245</v>
      </c>
      <c r="E59" s="187" t="s">
        <v>245</v>
      </c>
      <c r="F59" s="188" t="str">
        <f t="shared" si="15"/>
        <v>-</v>
      </c>
      <c r="G59" s="187" t="s">
        <v>245</v>
      </c>
      <c r="H59" s="188" t="str">
        <f t="shared" si="15"/>
        <v>-</v>
      </c>
      <c r="I59" s="187" t="s">
        <v>245</v>
      </c>
      <c r="J59" s="188" t="str">
        <f t="shared" si="16"/>
        <v>-</v>
      </c>
      <c r="K59" s="187"/>
      <c r="L59" s="188"/>
    </row>
    <row r="60" spans="1:13" x14ac:dyDescent="0.25">
      <c r="A60" s="1"/>
      <c r="B60" s="116" t="s">
        <v>90</v>
      </c>
      <c r="C60" s="187" t="s">
        <v>245</v>
      </c>
      <c r="D60" s="188" t="s">
        <v>245</v>
      </c>
      <c r="E60" s="187" t="s">
        <v>245</v>
      </c>
      <c r="F60" s="188" t="str">
        <f t="shared" si="15"/>
        <v>-</v>
      </c>
      <c r="G60" s="187" t="s">
        <v>245</v>
      </c>
      <c r="H60" s="188" t="str">
        <f t="shared" si="15"/>
        <v>-</v>
      </c>
      <c r="I60" s="187" t="s">
        <v>245</v>
      </c>
      <c r="J60" s="188" t="str">
        <f t="shared" si="16"/>
        <v>-</v>
      </c>
      <c r="K60" s="187"/>
      <c r="L60" s="188"/>
    </row>
    <row r="61" spans="1:13" x14ac:dyDescent="0.25">
      <c r="A61" s="1"/>
      <c r="B61" s="116" t="s">
        <v>92</v>
      </c>
      <c r="C61" s="187" t="s">
        <v>245</v>
      </c>
      <c r="D61" s="188" t="s">
        <v>245</v>
      </c>
      <c r="E61" s="187" t="s">
        <v>245</v>
      </c>
      <c r="F61" s="188" t="str">
        <f t="shared" si="15"/>
        <v>-</v>
      </c>
      <c r="G61" s="187" t="s">
        <v>245</v>
      </c>
      <c r="H61" s="188" t="str">
        <f t="shared" si="15"/>
        <v>-</v>
      </c>
      <c r="I61" s="187" t="s">
        <v>245</v>
      </c>
      <c r="J61" s="188" t="str">
        <f t="shared" si="16"/>
        <v>-</v>
      </c>
      <c r="K61" s="187"/>
      <c r="L61" s="188"/>
    </row>
    <row r="62" spans="1:13" x14ac:dyDescent="0.25">
      <c r="A62" s="1"/>
      <c r="B62" s="116" t="s">
        <v>94</v>
      </c>
      <c r="C62" s="187" t="s">
        <v>245</v>
      </c>
      <c r="D62" s="188" t="s">
        <v>245</v>
      </c>
      <c r="E62" s="187" t="s">
        <v>245</v>
      </c>
      <c r="F62" s="188" t="str">
        <f t="shared" si="15"/>
        <v>-</v>
      </c>
      <c r="G62" s="187" t="s">
        <v>245</v>
      </c>
      <c r="H62" s="188" t="str">
        <f t="shared" si="15"/>
        <v>-</v>
      </c>
      <c r="I62" s="187" t="s">
        <v>245</v>
      </c>
      <c r="J62" s="188" t="str">
        <f t="shared" si="16"/>
        <v>-</v>
      </c>
      <c r="K62" s="187"/>
      <c r="L62" s="188"/>
    </row>
    <row r="63" spans="1:13" x14ac:dyDescent="0.25">
      <c r="A63" s="1"/>
      <c r="B63" s="116" t="s">
        <v>96</v>
      </c>
      <c r="C63" s="187" t="s">
        <v>245</v>
      </c>
      <c r="D63" s="188" t="s">
        <v>245</v>
      </c>
      <c r="E63" s="187" t="s">
        <v>245</v>
      </c>
      <c r="F63" s="188" t="str">
        <f t="shared" si="15"/>
        <v>-</v>
      </c>
      <c r="G63" s="187" t="s">
        <v>245</v>
      </c>
      <c r="H63" s="188" t="str">
        <f t="shared" si="15"/>
        <v>-</v>
      </c>
      <c r="I63" s="187" t="s">
        <v>245</v>
      </c>
      <c r="J63" s="188" t="str">
        <f t="shared" si="16"/>
        <v>-</v>
      </c>
      <c r="K63" s="187"/>
      <c r="L63" s="188"/>
    </row>
    <row r="64" spans="1:13" x14ac:dyDescent="0.25">
      <c r="A64" s="1"/>
      <c r="B64" s="116" t="s">
        <v>98</v>
      </c>
      <c r="C64" s="187" t="s">
        <v>245</v>
      </c>
      <c r="D64" s="188" t="s">
        <v>245</v>
      </c>
      <c r="E64" s="187" t="s">
        <v>245</v>
      </c>
      <c r="F64" s="188" t="str">
        <f t="shared" si="15"/>
        <v>-</v>
      </c>
      <c r="G64" s="187" t="s">
        <v>245</v>
      </c>
      <c r="H64" s="188" t="str">
        <f t="shared" si="15"/>
        <v>-</v>
      </c>
      <c r="I64" s="187" t="s">
        <v>245</v>
      </c>
      <c r="J64" s="188" t="str">
        <f t="shared" si="16"/>
        <v>-</v>
      </c>
      <c r="K64" s="187"/>
      <c r="L64" s="188"/>
    </row>
    <row r="65" spans="1:13" ht="15.75" x14ac:dyDescent="0.25">
      <c r="B65" s="119" t="s">
        <v>32</v>
      </c>
      <c r="C65" s="189" t="s">
        <v>245</v>
      </c>
      <c r="D65" s="190" t="s">
        <v>245</v>
      </c>
      <c r="E65" s="189" t="s">
        <v>245</v>
      </c>
      <c r="F65" s="190" t="str">
        <f t="shared" si="15"/>
        <v>-</v>
      </c>
      <c r="G65" s="189" t="s">
        <v>245</v>
      </c>
      <c r="H65" s="190" t="str">
        <f t="shared" si="15"/>
        <v>-</v>
      </c>
      <c r="I65" s="189" t="s">
        <v>245</v>
      </c>
      <c r="J65" s="190" t="str">
        <f t="shared" si="16"/>
        <v>-</v>
      </c>
      <c r="K65" s="189" t="s">
        <v>245</v>
      </c>
      <c r="L65" s="190" t="s">
        <v>245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7" t="s">
        <v>310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10" t="s">
        <v>144</v>
      </c>
      <c r="D72" s="311"/>
      <c r="E72" s="311"/>
      <c r="F72" s="311"/>
      <c r="G72" s="311"/>
      <c r="H72" s="311"/>
      <c r="I72" s="311"/>
      <c r="J72" s="311"/>
      <c r="K72" s="311"/>
      <c r="L72" s="311"/>
    </row>
    <row r="73" spans="1:13" ht="22.5" thickTop="1" thickBot="1" x14ac:dyDescent="0.3">
      <c r="B73" s="112"/>
      <c r="C73" s="301">
        <f t="shared" ref="C73" si="18">E73-1</f>
        <v>2022</v>
      </c>
      <c r="D73" s="302"/>
      <c r="E73" s="303">
        <f t="shared" ref="E73" si="19">G73-1</f>
        <v>2023</v>
      </c>
      <c r="F73" s="302"/>
      <c r="G73" s="303">
        <f t="shared" ref="G73" si="20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 t="s">
        <v>245</v>
      </c>
      <c r="D75" s="188" t="s">
        <v>245</v>
      </c>
      <c r="E75" s="187" t="s">
        <v>245</v>
      </c>
      <c r="F75" s="188" t="str">
        <f t="shared" ref="F75:H87" si="21">IFERROR(E75-C75,"-")</f>
        <v>-</v>
      </c>
      <c r="G75" s="187" t="s">
        <v>245</v>
      </c>
      <c r="H75" s="188" t="str">
        <f t="shared" si="21"/>
        <v>-</v>
      </c>
      <c r="I75" s="187" t="s">
        <v>245</v>
      </c>
      <c r="J75" s="188" t="str">
        <f t="shared" ref="J75:J87" si="22">IFERROR(I75-G75,"-")</f>
        <v>-</v>
      </c>
      <c r="K75" s="187" t="s">
        <v>245</v>
      </c>
      <c r="L75" s="188" t="str">
        <f>IFERROR(K75-I75,"-")</f>
        <v>-</v>
      </c>
    </row>
    <row r="76" spans="1:13" x14ac:dyDescent="0.25">
      <c r="A76" s="1"/>
      <c r="B76" s="116" t="s">
        <v>78</v>
      </c>
      <c r="C76" s="187" t="s">
        <v>245</v>
      </c>
      <c r="D76" s="188" t="s">
        <v>245</v>
      </c>
      <c r="E76" s="187" t="s">
        <v>245</v>
      </c>
      <c r="F76" s="188" t="str">
        <f t="shared" si="21"/>
        <v>-</v>
      </c>
      <c r="G76" s="187" t="s">
        <v>245</v>
      </c>
      <c r="H76" s="188" t="str">
        <f t="shared" si="21"/>
        <v>-</v>
      </c>
      <c r="I76" s="187" t="s">
        <v>245</v>
      </c>
      <c r="J76" s="188" t="str">
        <f t="shared" si="22"/>
        <v>-</v>
      </c>
      <c r="K76" s="187" t="s">
        <v>245</v>
      </c>
      <c r="L76" s="188" t="str">
        <f t="shared" ref="L76:L79" si="23">IFERROR(K76-I76,"-")</f>
        <v>-</v>
      </c>
    </row>
    <row r="77" spans="1:13" x14ac:dyDescent="0.25">
      <c r="A77" s="1"/>
      <c r="B77" s="116" t="s">
        <v>80</v>
      </c>
      <c r="C77" s="187" t="s">
        <v>245</v>
      </c>
      <c r="D77" s="188" t="s">
        <v>245</v>
      </c>
      <c r="E77" s="187" t="s">
        <v>245</v>
      </c>
      <c r="F77" s="188" t="str">
        <f t="shared" si="21"/>
        <v>-</v>
      </c>
      <c r="G77" s="187" t="s">
        <v>245</v>
      </c>
      <c r="H77" s="188" t="str">
        <f t="shared" si="21"/>
        <v>-</v>
      </c>
      <c r="I77" s="187" t="s">
        <v>245</v>
      </c>
      <c r="J77" s="188" t="str">
        <f t="shared" si="22"/>
        <v>-</v>
      </c>
      <c r="K77" s="187" t="s">
        <v>245</v>
      </c>
      <c r="L77" s="188" t="str">
        <f t="shared" si="23"/>
        <v>-</v>
      </c>
    </row>
    <row r="78" spans="1:13" x14ac:dyDescent="0.25">
      <c r="A78" s="1"/>
      <c r="B78" s="116" t="s">
        <v>82</v>
      </c>
      <c r="C78" s="187" t="s">
        <v>245</v>
      </c>
      <c r="D78" s="188" t="s">
        <v>245</v>
      </c>
      <c r="E78" s="187" t="s">
        <v>245</v>
      </c>
      <c r="F78" s="188" t="str">
        <f t="shared" si="21"/>
        <v>-</v>
      </c>
      <c r="G78" s="187" t="s">
        <v>245</v>
      </c>
      <c r="H78" s="188" t="str">
        <f t="shared" si="21"/>
        <v>-</v>
      </c>
      <c r="I78" s="187" t="s">
        <v>245</v>
      </c>
      <c r="J78" s="188" t="str">
        <f t="shared" si="22"/>
        <v>-</v>
      </c>
      <c r="K78" s="187" t="s">
        <v>245</v>
      </c>
      <c r="L78" s="188" t="str">
        <f t="shared" si="23"/>
        <v>-</v>
      </c>
    </row>
    <row r="79" spans="1:13" x14ac:dyDescent="0.25">
      <c r="A79" s="1"/>
      <c r="B79" s="116" t="s">
        <v>84</v>
      </c>
      <c r="C79" s="187" t="s">
        <v>245</v>
      </c>
      <c r="D79" s="188" t="s">
        <v>245</v>
      </c>
      <c r="E79" s="187" t="s">
        <v>245</v>
      </c>
      <c r="F79" s="188" t="str">
        <f t="shared" si="21"/>
        <v>-</v>
      </c>
      <c r="G79" s="187" t="s">
        <v>245</v>
      </c>
      <c r="H79" s="188" t="str">
        <f t="shared" si="21"/>
        <v>-</v>
      </c>
      <c r="I79" s="187" t="s">
        <v>245</v>
      </c>
      <c r="J79" s="188" t="str">
        <f t="shared" si="22"/>
        <v>-</v>
      </c>
      <c r="K79" s="187" t="s">
        <v>245</v>
      </c>
      <c r="L79" s="188" t="str">
        <f t="shared" si="23"/>
        <v>-</v>
      </c>
    </row>
    <row r="80" spans="1:13" x14ac:dyDescent="0.25">
      <c r="A80" s="1"/>
      <c r="B80" s="116" t="s">
        <v>86</v>
      </c>
      <c r="C80" s="187" t="s">
        <v>245</v>
      </c>
      <c r="D80" s="188" t="s">
        <v>245</v>
      </c>
      <c r="E80" s="187" t="s">
        <v>245</v>
      </c>
      <c r="F80" s="188" t="str">
        <f t="shared" si="21"/>
        <v>-</v>
      </c>
      <c r="G80" s="187" t="s">
        <v>245</v>
      </c>
      <c r="H80" s="188" t="str">
        <f t="shared" si="21"/>
        <v>-</v>
      </c>
      <c r="I80" s="187" t="s">
        <v>245</v>
      </c>
      <c r="J80" s="188" t="str">
        <f t="shared" si="22"/>
        <v>-</v>
      </c>
      <c r="K80" s="187"/>
      <c r="L80" s="188"/>
    </row>
    <row r="81" spans="1:13" x14ac:dyDescent="0.25">
      <c r="A81" s="1"/>
      <c r="B81" s="116" t="s">
        <v>88</v>
      </c>
      <c r="C81" s="187" t="s">
        <v>245</v>
      </c>
      <c r="D81" s="188" t="s">
        <v>245</v>
      </c>
      <c r="E81" s="187" t="s">
        <v>245</v>
      </c>
      <c r="F81" s="188" t="str">
        <f t="shared" si="21"/>
        <v>-</v>
      </c>
      <c r="G81" s="187" t="s">
        <v>245</v>
      </c>
      <c r="H81" s="188" t="str">
        <f t="shared" si="21"/>
        <v>-</v>
      </c>
      <c r="I81" s="187" t="s">
        <v>245</v>
      </c>
      <c r="J81" s="188" t="str">
        <f t="shared" si="22"/>
        <v>-</v>
      </c>
      <c r="K81" s="187"/>
      <c r="L81" s="188"/>
    </row>
    <row r="82" spans="1:13" x14ac:dyDescent="0.25">
      <c r="A82" s="1"/>
      <c r="B82" s="116" t="s">
        <v>90</v>
      </c>
      <c r="C82" s="187" t="s">
        <v>245</v>
      </c>
      <c r="D82" s="188" t="s">
        <v>245</v>
      </c>
      <c r="E82" s="187" t="s">
        <v>245</v>
      </c>
      <c r="F82" s="188" t="str">
        <f t="shared" si="21"/>
        <v>-</v>
      </c>
      <c r="G82" s="187" t="s">
        <v>245</v>
      </c>
      <c r="H82" s="188" t="str">
        <f t="shared" si="21"/>
        <v>-</v>
      </c>
      <c r="I82" s="187" t="s">
        <v>245</v>
      </c>
      <c r="J82" s="188" t="str">
        <f t="shared" si="22"/>
        <v>-</v>
      </c>
      <c r="K82" s="187"/>
      <c r="L82" s="188"/>
    </row>
    <row r="83" spans="1:13" x14ac:dyDescent="0.25">
      <c r="A83" s="1"/>
      <c r="B83" s="116" t="s">
        <v>92</v>
      </c>
      <c r="C83" s="187" t="s">
        <v>245</v>
      </c>
      <c r="D83" s="188" t="s">
        <v>245</v>
      </c>
      <c r="E83" s="187" t="s">
        <v>245</v>
      </c>
      <c r="F83" s="188" t="str">
        <f t="shared" si="21"/>
        <v>-</v>
      </c>
      <c r="G83" s="187" t="s">
        <v>245</v>
      </c>
      <c r="H83" s="188" t="str">
        <f t="shared" si="21"/>
        <v>-</v>
      </c>
      <c r="I83" s="187" t="s">
        <v>245</v>
      </c>
      <c r="J83" s="188" t="str">
        <f t="shared" si="22"/>
        <v>-</v>
      </c>
      <c r="K83" s="187"/>
      <c r="L83" s="188"/>
    </row>
    <row r="84" spans="1:13" x14ac:dyDescent="0.25">
      <c r="A84" s="1"/>
      <c r="B84" s="116" t="s">
        <v>94</v>
      </c>
      <c r="C84" s="187" t="s">
        <v>245</v>
      </c>
      <c r="D84" s="188" t="s">
        <v>245</v>
      </c>
      <c r="E84" s="187" t="s">
        <v>245</v>
      </c>
      <c r="F84" s="188" t="str">
        <f t="shared" si="21"/>
        <v>-</v>
      </c>
      <c r="G84" s="187" t="s">
        <v>245</v>
      </c>
      <c r="H84" s="188" t="str">
        <f t="shared" si="21"/>
        <v>-</v>
      </c>
      <c r="I84" s="187" t="s">
        <v>245</v>
      </c>
      <c r="J84" s="188" t="str">
        <f t="shared" si="22"/>
        <v>-</v>
      </c>
      <c r="K84" s="187"/>
      <c r="L84" s="188"/>
    </row>
    <row r="85" spans="1:13" x14ac:dyDescent="0.25">
      <c r="A85" s="1"/>
      <c r="B85" s="116" t="s">
        <v>96</v>
      </c>
      <c r="C85" s="187" t="s">
        <v>245</v>
      </c>
      <c r="D85" s="188" t="s">
        <v>245</v>
      </c>
      <c r="E85" s="187" t="s">
        <v>245</v>
      </c>
      <c r="F85" s="188" t="str">
        <f t="shared" si="21"/>
        <v>-</v>
      </c>
      <c r="G85" s="187" t="s">
        <v>245</v>
      </c>
      <c r="H85" s="188" t="str">
        <f t="shared" si="21"/>
        <v>-</v>
      </c>
      <c r="I85" s="187" t="s">
        <v>245</v>
      </c>
      <c r="J85" s="188" t="str">
        <f t="shared" si="22"/>
        <v>-</v>
      </c>
      <c r="K85" s="187"/>
      <c r="L85" s="188"/>
    </row>
    <row r="86" spans="1:13" x14ac:dyDescent="0.25">
      <c r="A86" s="1"/>
      <c r="B86" s="116" t="s">
        <v>98</v>
      </c>
      <c r="C86" s="187" t="s">
        <v>245</v>
      </c>
      <c r="D86" s="188" t="s">
        <v>245</v>
      </c>
      <c r="E86" s="187" t="s">
        <v>245</v>
      </c>
      <c r="F86" s="188" t="str">
        <f t="shared" si="21"/>
        <v>-</v>
      </c>
      <c r="G86" s="187" t="s">
        <v>245</v>
      </c>
      <c r="H86" s="188" t="str">
        <f t="shared" si="21"/>
        <v>-</v>
      </c>
      <c r="I86" s="187" t="s">
        <v>245</v>
      </c>
      <c r="J86" s="188" t="str">
        <f t="shared" si="22"/>
        <v>-</v>
      </c>
      <c r="K86" s="187"/>
      <c r="L86" s="188"/>
    </row>
    <row r="87" spans="1:13" ht="15.75" x14ac:dyDescent="0.25">
      <c r="B87" s="119" t="s">
        <v>32</v>
      </c>
      <c r="C87" s="189" t="s">
        <v>245</v>
      </c>
      <c r="D87" s="190" t="s">
        <v>245</v>
      </c>
      <c r="E87" s="189" t="s">
        <v>245</v>
      </c>
      <c r="F87" s="190" t="str">
        <f t="shared" si="21"/>
        <v>-</v>
      </c>
      <c r="G87" s="189" t="s">
        <v>245</v>
      </c>
      <c r="H87" s="190" t="str">
        <f t="shared" si="21"/>
        <v>-</v>
      </c>
      <c r="I87" s="189" t="s">
        <v>245</v>
      </c>
      <c r="J87" s="190" t="str">
        <f t="shared" si="22"/>
        <v>-</v>
      </c>
      <c r="K87" s="189" t="s">
        <v>245</v>
      </c>
      <c r="L87" s="190" t="s">
        <v>245</v>
      </c>
    </row>
    <row r="88" spans="1:13" ht="6" customHeight="1" x14ac:dyDescent="0.25"/>
    <row r="89" spans="1:13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  <row r="92" spans="1:13" ht="48.75" customHeight="1" thickBot="1" x14ac:dyDescent="0.3">
      <c r="B92" s="277" t="s">
        <v>311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91"/>
      <c r="D93" s="191"/>
      <c r="E93" s="191"/>
      <c r="F93" s="191"/>
      <c r="G93" s="191"/>
      <c r="H93" s="191"/>
      <c r="I93" s="191"/>
      <c r="J93" s="191"/>
      <c r="K93" s="39"/>
      <c r="L93" s="39"/>
      <c r="M93" s="1" t="s">
        <v>120</v>
      </c>
    </row>
    <row r="94" spans="1:13" ht="22.5" thickTop="1" thickBot="1" x14ac:dyDescent="0.3">
      <c r="B94" s="123" t="s">
        <v>101</v>
      </c>
      <c r="C94" s="310" t="s">
        <v>34</v>
      </c>
      <c r="D94" s="311"/>
      <c r="E94" s="311"/>
      <c r="F94" s="311"/>
      <c r="G94" s="311"/>
      <c r="H94" s="311"/>
      <c r="I94" s="311"/>
      <c r="J94" s="311"/>
      <c r="K94" s="311"/>
      <c r="L94" s="311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CONCATENATE("def ",RIGHT(K95,2),"/",RIGHT(I95,2))</f>
        <v>def 26/25</v>
      </c>
    </row>
    <row r="97" spans="2:12" x14ac:dyDescent="0.25">
      <c r="B97" s="116" t="s">
        <v>76</v>
      </c>
      <c r="C97" s="187">
        <v>7.88339222614841</v>
      </c>
      <c r="D97" s="188">
        <v>3.216725559481743</v>
      </c>
      <c r="E97" s="187">
        <v>8.1773602199816686</v>
      </c>
      <c r="F97" s="188">
        <f t="shared" ref="F97:H109" si="27">IFERROR(E97-C97,"-")</f>
        <v>0.29396799383325867</v>
      </c>
      <c r="G97" s="187">
        <v>10.413913913913914</v>
      </c>
      <c r="H97" s="188">
        <f t="shared" si="27"/>
        <v>2.2365536939322457</v>
      </c>
      <c r="I97" s="187">
        <v>9.5380143112701248</v>
      </c>
      <c r="J97" s="188">
        <f t="shared" ref="J97:J109" si="28">IFERROR(I97-G97,"-")</f>
        <v>-0.87589960264378952</v>
      </c>
      <c r="K97" s="187">
        <v>8.8735684837379747</v>
      </c>
      <c r="L97" s="188">
        <f>IFERROR(K97-I97,"-")</f>
        <v>-0.66444582753215009</v>
      </c>
    </row>
    <row r="98" spans="2:12" x14ac:dyDescent="0.25">
      <c r="B98" s="116" t="s">
        <v>78</v>
      </c>
      <c r="C98" s="187">
        <v>7.5273934698395131</v>
      </c>
      <c r="D98" s="188" t="s">
        <v>245</v>
      </c>
      <c r="E98" s="187">
        <v>8.5766773162939298</v>
      </c>
      <c r="F98" s="188">
        <f t="shared" si="27"/>
        <v>1.0492838464544167</v>
      </c>
      <c r="G98" s="187">
        <v>9.1971702418986769</v>
      </c>
      <c r="H98" s="188">
        <f t="shared" si="27"/>
        <v>0.62049292560474711</v>
      </c>
      <c r="I98" s="187">
        <v>8.9995350999535102</v>
      </c>
      <c r="J98" s="188">
        <f t="shared" si="28"/>
        <v>-0.19763514194516674</v>
      </c>
      <c r="K98" s="187">
        <v>8.3151700087183951</v>
      </c>
      <c r="L98" s="188">
        <f t="shared" ref="L98:L101" si="29">IFERROR(K98-I98,"-")</f>
        <v>-0.68436509123511513</v>
      </c>
    </row>
    <row r="99" spans="2:12" x14ac:dyDescent="0.25">
      <c r="B99" s="116" t="s">
        <v>80</v>
      </c>
      <c r="C99" s="187">
        <v>6.7445866141732287</v>
      </c>
      <c r="D99" s="188" t="s">
        <v>245</v>
      </c>
      <c r="E99" s="187">
        <v>6.8096395301741595</v>
      </c>
      <c r="F99" s="188">
        <f t="shared" si="27"/>
        <v>6.5052916000930772E-2</v>
      </c>
      <c r="G99" s="187">
        <v>8.3502024291497978</v>
      </c>
      <c r="H99" s="188">
        <f t="shared" si="27"/>
        <v>1.5405628989756384</v>
      </c>
      <c r="I99" s="187">
        <v>8.4624697336561745</v>
      </c>
      <c r="J99" s="188">
        <f t="shared" si="28"/>
        <v>0.11226730450637668</v>
      </c>
      <c r="K99" s="187">
        <v>9.2767031118587049</v>
      </c>
      <c r="L99" s="188">
        <f t="shared" si="29"/>
        <v>0.81423337820253039</v>
      </c>
    </row>
    <row r="100" spans="2:12" x14ac:dyDescent="0.25">
      <c r="B100" s="116" t="s">
        <v>82</v>
      </c>
      <c r="C100" s="187">
        <v>5.1685051350323317</v>
      </c>
      <c r="D100" s="188">
        <v>3.9579788192428582</v>
      </c>
      <c r="E100" s="187">
        <v>6.0014224751066854</v>
      </c>
      <c r="F100" s="188">
        <f t="shared" si="27"/>
        <v>0.8329173400743537</v>
      </c>
      <c r="G100" s="187">
        <v>8.2081497797356828</v>
      </c>
      <c r="H100" s="188">
        <f t="shared" si="27"/>
        <v>2.2067273046289975</v>
      </c>
      <c r="I100" s="187">
        <v>7.9212792127921281</v>
      </c>
      <c r="J100" s="188">
        <f t="shared" si="28"/>
        <v>-0.28687056694355473</v>
      </c>
      <c r="K100" s="187">
        <v>6.7738028169014086</v>
      </c>
      <c r="L100" s="188">
        <f t="shared" si="29"/>
        <v>-1.1474763958907195</v>
      </c>
    </row>
    <row r="101" spans="2:12" x14ac:dyDescent="0.25">
      <c r="B101" s="116" t="s">
        <v>84</v>
      </c>
      <c r="C101" s="187">
        <v>6.043542800593765</v>
      </c>
      <c r="D101" s="188">
        <v>1.5990983561493204</v>
      </c>
      <c r="E101" s="187">
        <v>6.0594594594594593</v>
      </c>
      <c r="F101" s="188">
        <f t="shared" si="27"/>
        <v>1.5916658865694266E-2</v>
      </c>
      <c r="G101" s="187">
        <v>8.0295741324921135</v>
      </c>
      <c r="H101" s="188">
        <f t="shared" si="27"/>
        <v>1.9701146730326542</v>
      </c>
      <c r="I101" s="187">
        <v>8.205479452054794</v>
      </c>
      <c r="J101" s="188">
        <f t="shared" si="28"/>
        <v>0.17590531956268052</v>
      </c>
      <c r="K101" s="187">
        <v>7.0213232988397616</v>
      </c>
      <c r="L101" s="188">
        <f t="shared" si="29"/>
        <v>-1.1841561532150324</v>
      </c>
    </row>
    <row r="102" spans="2:12" x14ac:dyDescent="0.25">
      <c r="B102" s="116" t="s">
        <v>86</v>
      </c>
      <c r="C102" s="187">
        <v>5.1080017490161786</v>
      </c>
      <c r="D102" s="188">
        <v>2.6152481258277729</v>
      </c>
      <c r="E102" s="187">
        <v>5.6800539993250085</v>
      </c>
      <c r="F102" s="188">
        <f t="shared" si="27"/>
        <v>0.57205225030882989</v>
      </c>
      <c r="G102" s="187">
        <v>7.0322948328267474</v>
      </c>
      <c r="H102" s="188">
        <f t="shared" si="27"/>
        <v>1.3522408335017388</v>
      </c>
      <c r="I102" s="187">
        <v>7.6940669539277424</v>
      </c>
      <c r="J102" s="188">
        <f t="shared" si="28"/>
        <v>0.66177212110099504</v>
      </c>
      <c r="K102" s="187"/>
      <c r="L102" s="188"/>
    </row>
    <row r="103" spans="2:12" x14ac:dyDescent="0.25">
      <c r="B103" s="116" t="s">
        <v>88</v>
      </c>
      <c r="C103" s="187">
        <v>4.8290492412511616</v>
      </c>
      <c r="D103" s="188">
        <v>0.7567600846246556</v>
      </c>
      <c r="E103" s="187">
        <v>6.3039930049548234</v>
      </c>
      <c r="F103" s="188">
        <f t="shared" si="27"/>
        <v>1.4749437637036618</v>
      </c>
      <c r="G103" s="187">
        <v>7.6444776119402986</v>
      </c>
      <c r="H103" s="188">
        <f t="shared" si="27"/>
        <v>1.3404846069854752</v>
      </c>
      <c r="I103" s="187">
        <v>8.1790683605565633</v>
      </c>
      <c r="J103" s="188">
        <f t="shared" si="28"/>
        <v>0.53459074861626465</v>
      </c>
      <c r="K103" s="187"/>
      <c r="L103" s="188"/>
    </row>
    <row r="104" spans="2:12" x14ac:dyDescent="0.25">
      <c r="B104" s="116" t="s">
        <v>90</v>
      </c>
      <c r="C104" s="187">
        <v>6.6067237551538218</v>
      </c>
      <c r="D104" s="188">
        <v>2.7912271798113562</v>
      </c>
      <c r="E104" s="187">
        <v>7.5210163111668757</v>
      </c>
      <c r="F104" s="188">
        <f t="shared" si="27"/>
        <v>0.91429255601305393</v>
      </c>
      <c r="G104" s="187">
        <v>7.6443372126028954</v>
      </c>
      <c r="H104" s="188">
        <f t="shared" si="27"/>
        <v>0.1233209014360197</v>
      </c>
      <c r="I104" s="187">
        <v>8.2597813578826234</v>
      </c>
      <c r="J104" s="188">
        <f t="shared" si="28"/>
        <v>0.61544414527972791</v>
      </c>
      <c r="K104" s="187"/>
      <c r="L104" s="188"/>
    </row>
    <row r="105" spans="2:12" x14ac:dyDescent="0.25">
      <c r="B105" s="116" t="s">
        <v>92</v>
      </c>
      <c r="C105" s="187">
        <v>5.703914861269479</v>
      </c>
      <c r="D105" s="188">
        <v>1.3448083320598574</v>
      </c>
      <c r="E105" s="187">
        <v>6.6633237822349569</v>
      </c>
      <c r="F105" s="188">
        <f t="shared" si="27"/>
        <v>0.95940892096547792</v>
      </c>
      <c r="G105" s="187">
        <v>7.9167933130699089</v>
      </c>
      <c r="H105" s="188">
        <f t="shared" si="27"/>
        <v>1.2534695308349519</v>
      </c>
      <c r="I105" s="187">
        <v>9.0291909924937439</v>
      </c>
      <c r="J105" s="188">
        <f t="shared" si="28"/>
        <v>1.1123976794238351</v>
      </c>
      <c r="K105" s="187"/>
      <c r="L105" s="188"/>
    </row>
    <row r="106" spans="2:12" x14ac:dyDescent="0.25">
      <c r="B106" s="116" t="s">
        <v>94</v>
      </c>
      <c r="C106" s="187">
        <v>6.6061643835616435</v>
      </c>
      <c r="D106" s="188">
        <v>0.37675261885576106</v>
      </c>
      <c r="E106" s="187">
        <v>7.0198019801980198</v>
      </c>
      <c r="F106" s="188">
        <f t="shared" si="27"/>
        <v>0.41363759663637634</v>
      </c>
      <c r="G106" s="187">
        <v>8.2179054054054053</v>
      </c>
      <c r="H106" s="188">
        <f t="shared" si="27"/>
        <v>1.1981034252073854</v>
      </c>
      <c r="I106" s="187">
        <v>8.2457597784700596</v>
      </c>
      <c r="J106" s="188">
        <f t="shared" si="28"/>
        <v>2.7854373064654325E-2</v>
      </c>
      <c r="K106" s="187"/>
      <c r="L106" s="188"/>
    </row>
    <row r="107" spans="2:12" x14ac:dyDescent="0.25">
      <c r="B107" s="116" t="s">
        <v>96</v>
      </c>
      <c r="C107" s="187">
        <v>7.8238507055075104</v>
      </c>
      <c r="D107" s="188">
        <v>0.96902947040458542</v>
      </c>
      <c r="E107" s="187">
        <v>8.2249518304431604</v>
      </c>
      <c r="F107" s="188">
        <f t="shared" si="27"/>
        <v>0.40110112493564998</v>
      </c>
      <c r="G107" s="187">
        <v>9.9847401049117792</v>
      </c>
      <c r="H107" s="188">
        <f t="shared" si="27"/>
        <v>1.7597882744686189</v>
      </c>
      <c r="I107" s="187">
        <v>10.125688532799199</v>
      </c>
      <c r="J107" s="188">
        <f t="shared" si="28"/>
        <v>0.14094842788741957</v>
      </c>
      <c r="K107" s="187"/>
      <c r="L107" s="188"/>
    </row>
    <row r="108" spans="2:12" x14ac:dyDescent="0.25">
      <c r="B108" s="116" t="s">
        <v>98</v>
      </c>
      <c r="C108" s="187">
        <v>6.6447415973979043</v>
      </c>
      <c r="D108" s="188">
        <v>0.71876521229345336</v>
      </c>
      <c r="E108" s="187">
        <v>7.5358156028368795</v>
      </c>
      <c r="F108" s="188">
        <f t="shared" si="27"/>
        <v>0.89107400543897519</v>
      </c>
      <c r="G108" s="187">
        <v>8.4206896551724135</v>
      </c>
      <c r="H108" s="188">
        <f t="shared" si="27"/>
        <v>0.88487405233553407</v>
      </c>
      <c r="I108" s="187">
        <v>7.9260523321956766</v>
      </c>
      <c r="J108" s="188">
        <f t="shared" si="28"/>
        <v>-0.4946373229767369</v>
      </c>
      <c r="K108" s="187"/>
      <c r="L108" s="188"/>
    </row>
    <row r="109" spans="2:12" ht="15.75" x14ac:dyDescent="0.25">
      <c r="B109" s="119" t="s">
        <v>32</v>
      </c>
      <c r="C109" s="189">
        <v>6.2775198596925614</v>
      </c>
      <c r="D109" s="190">
        <v>1.0773802679982669</v>
      </c>
      <c r="E109" s="189">
        <v>6.9479687058158168</v>
      </c>
      <c r="F109" s="190">
        <f t="shared" si="27"/>
        <v>0.67044884612325539</v>
      </c>
      <c r="G109" s="189">
        <v>8.3046629848123512</v>
      </c>
      <c r="H109" s="190">
        <f t="shared" si="27"/>
        <v>1.3566942789965344</v>
      </c>
      <c r="I109" s="189">
        <v>8.4547790968057761</v>
      </c>
      <c r="J109" s="190">
        <f t="shared" si="28"/>
        <v>0.15011611199342489</v>
      </c>
      <c r="K109" s="189">
        <v>7.867000147123731</v>
      </c>
      <c r="L109" s="190">
        <v>-0.67789340424930167</v>
      </c>
    </row>
    <row r="110" spans="2:12" ht="6" customHeight="1" x14ac:dyDescent="0.25"/>
    <row r="111" spans="2:12" x14ac:dyDescent="0.25">
      <c r="B111" s="107" t="s">
        <v>57</v>
      </c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3883-B93A-457B-984C-2084554C33D8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2E0E-4C5B-462F-897D-6475A2DCD1C7}">
  <sheetPr>
    <tabColor rgb="FFAC75D5"/>
  </sheetPr>
  <dimension ref="A1:AA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7" t="s">
        <v>312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9" t="s">
        <v>158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4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0.7419</v>
      </c>
      <c r="D9" s="118">
        <v>1.5573940020682522</v>
      </c>
      <c r="E9" s="196">
        <v>0.66569999999999996</v>
      </c>
      <c r="F9" s="118">
        <f t="shared" ref="F9:J21" si="3">IFERROR(E9/C9-1,"-")</f>
        <v>-0.10270926000808744</v>
      </c>
      <c r="G9" s="196">
        <v>0.77329999999999999</v>
      </c>
      <c r="H9" s="118">
        <f t="shared" si="3"/>
        <v>0.16163436983626256</v>
      </c>
      <c r="I9" s="196">
        <v>0.76390000000000002</v>
      </c>
      <c r="J9" s="118">
        <f t="shared" si="3"/>
        <v>-1.2155696366222601E-2</v>
      </c>
      <c r="K9" s="196">
        <v>0.70369999999999999</v>
      </c>
      <c r="L9" s="118">
        <f t="shared" ref="L9:L13" si="4">IFERROR(K9/I9-1,"-")</f>
        <v>-7.880612645634244E-2</v>
      </c>
    </row>
    <row r="10" spans="1:14" x14ac:dyDescent="0.25">
      <c r="A10" s="1" t="s">
        <v>77</v>
      </c>
      <c r="B10" s="116" t="s">
        <v>78</v>
      </c>
      <c r="C10" s="196">
        <v>0.86650000000000005</v>
      </c>
      <c r="D10" s="118">
        <v>2.2971841704718416</v>
      </c>
      <c r="E10" s="196">
        <v>0.80540000000000012</v>
      </c>
      <c r="F10" s="118">
        <f t="shared" si="3"/>
        <v>-7.0513560300057621E-2</v>
      </c>
      <c r="G10" s="196">
        <v>0.81370000000000009</v>
      </c>
      <c r="H10" s="118">
        <f t="shared" si="3"/>
        <v>1.0305438291532187E-2</v>
      </c>
      <c r="I10" s="196">
        <v>0.84770000000000001</v>
      </c>
      <c r="J10" s="118">
        <f t="shared" si="3"/>
        <v>4.1784441440334108E-2</v>
      </c>
      <c r="K10" s="196">
        <v>0.73670000000000002</v>
      </c>
      <c r="L10" s="118">
        <f t="shared" si="4"/>
        <v>-0.13094255043057679</v>
      </c>
    </row>
    <row r="11" spans="1:14" x14ac:dyDescent="0.25">
      <c r="A11" s="1" t="s">
        <v>79</v>
      </c>
      <c r="B11" s="116" t="s">
        <v>80</v>
      </c>
      <c r="C11" s="196">
        <v>0.8458</v>
      </c>
      <c r="D11" s="118">
        <v>0.99669499527856487</v>
      </c>
      <c r="E11" s="196">
        <v>0.73080000000000001</v>
      </c>
      <c r="F11" s="118">
        <f t="shared" si="3"/>
        <v>-0.13596594939702056</v>
      </c>
      <c r="G11" s="196">
        <v>0.82409999999999994</v>
      </c>
      <c r="H11" s="118">
        <f t="shared" si="3"/>
        <v>0.12766830870279144</v>
      </c>
      <c r="I11" s="196">
        <v>0.74790000000000001</v>
      </c>
      <c r="J11" s="118">
        <f t="shared" si="3"/>
        <v>-9.2464506734619478E-2</v>
      </c>
      <c r="K11" s="196">
        <v>0.72920000000000007</v>
      </c>
      <c r="L11" s="118">
        <f t="shared" si="4"/>
        <v>-2.5003342692873298E-2</v>
      </c>
    </row>
    <row r="12" spans="1:14" x14ac:dyDescent="0.25">
      <c r="A12" s="1" t="s">
        <v>81</v>
      </c>
      <c r="B12" s="116" t="s">
        <v>82</v>
      </c>
      <c r="C12" s="196">
        <v>0.80959999999999999</v>
      </c>
      <c r="D12" s="118">
        <v>0.38487854943551136</v>
      </c>
      <c r="E12" s="196">
        <v>0.8508</v>
      </c>
      <c r="F12" s="118">
        <f t="shared" si="3"/>
        <v>5.0889328063241202E-2</v>
      </c>
      <c r="G12" s="196">
        <v>0.7854000000000001</v>
      </c>
      <c r="H12" s="118">
        <f t="shared" si="3"/>
        <v>-7.686882933709438E-2</v>
      </c>
      <c r="I12" s="196">
        <v>0.88529999999999998</v>
      </c>
      <c r="J12" s="118">
        <f t="shared" si="3"/>
        <v>0.12719633307868583</v>
      </c>
      <c r="K12" s="196">
        <v>0.7399</v>
      </c>
      <c r="L12" s="118">
        <f t="shared" si="4"/>
        <v>-0.16423811137467526</v>
      </c>
    </row>
    <row r="13" spans="1:14" x14ac:dyDescent="0.25">
      <c r="A13" s="1" t="s">
        <v>83</v>
      </c>
      <c r="B13" s="116" t="s">
        <v>84</v>
      </c>
      <c r="C13" s="196">
        <v>0.81930000000000003</v>
      </c>
      <c r="D13" s="118">
        <v>0.16859221223791199</v>
      </c>
      <c r="E13" s="196">
        <v>0.74939999999999996</v>
      </c>
      <c r="F13" s="118">
        <f t="shared" si="3"/>
        <v>-8.5316733797143995E-2</v>
      </c>
      <c r="G13" s="196">
        <v>0.79349999999999998</v>
      </c>
      <c r="H13" s="118">
        <f t="shared" si="3"/>
        <v>5.884707766212971E-2</v>
      </c>
      <c r="I13" s="196">
        <v>0.76870000000000005</v>
      </c>
      <c r="J13" s="118">
        <f t="shared" si="3"/>
        <v>-3.1253938248267055E-2</v>
      </c>
      <c r="K13" s="196">
        <v>0.70930000000000004</v>
      </c>
      <c r="L13" s="118">
        <f t="shared" si="4"/>
        <v>-7.7273318589827E-2</v>
      </c>
    </row>
    <row r="14" spans="1:14" x14ac:dyDescent="0.25">
      <c r="A14" s="1" t="s">
        <v>85</v>
      </c>
      <c r="B14" s="116" t="s">
        <v>86</v>
      </c>
      <c r="C14" s="196">
        <v>0.75730000000000008</v>
      </c>
      <c r="D14" s="118">
        <v>2.5595882990249175E-2</v>
      </c>
      <c r="E14" s="196">
        <v>0.89209999999999989</v>
      </c>
      <c r="F14" s="118">
        <f t="shared" si="3"/>
        <v>0.17800079228839261</v>
      </c>
      <c r="G14" s="196">
        <v>0.86809999999999998</v>
      </c>
      <c r="H14" s="118">
        <f t="shared" si="3"/>
        <v>-2.6902813585920726E-2</v>
      </c>
      <c r="I14" s="196">
        <v>0.87670000000000003</v>
      </c>
      <c r="J14" s="118">
        <f t="shared" si="3"/>
        <v>9.9066927773299174E-3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0.69299999999999995</v>
      </c>
      <c r="D15" s="118">
        <v>-9.4117647058823639E-2</v>
      </c>
      <c r="E15" s="196">
        <v>0.84819999999999995</v>
      </c>
      <c r="F15" s="118">
        <f t="shared" si="3"/>
        <v>0.22395382395382391</v>
      </c>
      <c r="G15" s="196">
        <v>0.93140000000000001</v>
      </c>
      <c r="H15" s="118">
        <f t="shared" si="3"/>
        <v>9.8090073095967956E-2</v>
      </c>
      <c r="I15" s="196">
        <v>0.9355</v>
      </c>
      <c r="J15" s="118">
        <f t="shared" si="3"/>
        <v>4.4019755207214128E-3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0.92120000000000002</v>
      </c>
      <c r="D16" s="118">
        <v>6.1168068194908498E-2</v>
      </c>
      <c r="E16" s="196">
        <v>0.91409999999999991</v>
      </c>
      <c r="F16" s="118">
        <f t="shared" si="3"/>
        <v>-7.7073382544508018E-3</v>
      </c>
      <c r="G16" s="196">
        <v>1.0104</v>
      </c>
      <c r="H16" s="118">
        <f t="shared" si="3"/>
        <v>0.10534952412208742</v>
      </c>
      <c r="I16" s="196">
        <v>0.96959999999999991</v>
      </c>
      <c r="J16" s="118">
        <f t="shared" si="3"/>
        <v>-4.0380047505938266E-2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0.74739999999999995</v>
      </c>
      <c r="D17" s="118">
        <v>-0.13032348149872008</v>
      </c>
      <c r="E17" s="196">
        <v>0.87129999999999996</v>
      </c>
      <c r="F17" s="118">
        <f t="shared" si="3"/>
        <v>0.16577468557666575</v>
      </c>
      <c r="G17" s="196">
        <v>0.86329999999999996</v>
      </c>
      <c r="H17" s="118">
        <f t="shared" si="3"/>
        <v>-9.1816825433260751E-3</v>
      </c>
      <c r="I17" s="196">
        <v>0.77159999999999995</v>
      </c>
      <c r="J17" s="118">
        <f t="shared" si="3"/>
        <v>-0.10622031738677173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0.89290000000000003</v>
      </c>
      <c r="D18" s="118">
        <v>9.7198328827721836E-2</v>
      </c>
      <c r="E18" s="196">
        <v>0.99150000000000005</v>
      </c>
      <c r="F18" s="118">
        <f t="shared" si="3"/>
        <v>0.1104266995184231</v>
      </c>
      <c r="G18" s="196">
        <v>0.8478</v>
      </c>
      <c r="H18" s="118">
        <f t="shared" si="3"/>
        <v>-0.14493192133131627</v>
      </c>
      <c r="I18" s="196">
        <v>0.82889999999999997</v>
      </c>
      <c r="J18" s="118">
        <f t="shared" si="3"/>
        <v>-2.2292993630573243E-2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0.79159999999999997</v>
      </c>
      <c r="D19" s="118">
        <v>8.0535080535080406E-2</v>
      </c>
      <c r="E19" s="196">
        <v>0.81189999999999996</v>
      </c>
      <c r="F19" s="118">
        <f t="shared" si="3"/>
        <v>2.5644264780191994E-2</v>
      </c>
      <c r="G19" s="196">
        <v>0.76209999999999989</v>
      </c>
      <c r="H19" s="118">
        <f t="shared" si="3"/>
        <v>-6.1337603153097775E-2</v>
      </c>
      <c r="I19" s="196">
        <v>0.6774</v>
      </c>
      <c r="J19" s="118">
        <f t="shared" si="3"/>
        <v>-0.11114027030573403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0.73380000000000001</v>
      </c>
      <c r="D20" s="118">
        <v>-2.0424509411293479E-2</v>
      </c>
      <c r="E20" s="196">
        <v>0.80489999999999995</v>
      </c>
      <c r="F20" s="118">
        <f t="shared" si="3"/>
        <v>9.6892886345053109E-2</v>
      </c>
      <c r="G20" s="196">
        <v>0.65790000000000004</v>
      </c>
      <c r="H20" s="118">
        <f t="shared" si="3"/>
        <v>-0.18263138278046953</v>
      </c>
      <c r="I20" s="196">
        <v>0.75390000000000001</v>
      </c>
      <c r="J20" s="118">
        <f t="shared" si="3"/>
        <v>0.1459188326493388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0.8015089072176752</v>
      </c>
      <c r="D21" s="121">
        <v>0.13954083738832401</v>
      </c>
      <c r="E21" s="198">
        <v>0.82779844332469787</v>
      </c>
      <c r="F21" s="121">
        <f t="shared" si="3"/>
        <v>3.2800054834428494E-2</v>
      </c>
      <c r="G21" s="198">
        <v>0.82775664662909765</v>
      </c>
      <c r="H21" s="121">
        <f t="shared" si="3"/>
        <v>-5.0491391880846948E-5</v>
      </c>
      <c r="I21" s="198">
        <v>0.81840355885878524</v>
      </c>
      <c r="J21" s="121">
        <f t="shared" si="3"/>
        <v>-1.1299320649856837E-2</v>
      </c>
      <c r="K21" s="198">
        <v>0.72339027125884969</v>
      </c>
      <c r="L21" s="121">
        <v>-9.7160105617479564E-2</v>
      </c>
      <c r="M21" s="312"/>
    </row>
    <row r="22" spans="1:27" ht="6" customHeight="1" x14ac:dyDescent="0.25">
      <c r="M22" s="312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2"/>
    </row>
    <row r="24" spans="1:27" x14ac:dyDescent="0.25">
      <c r="C24" s="199"/>
      <c r="I24" s="199"/>
      <c r="K24" s="199"/>
      <c r="L24" s="118"/>
      <c r="M24" s="312"/>
    </row>
    <row r="26" spans="1:27" ht="21.75" customHeight="1" thickBot="1" x14ac:dyDescent="0.3">
      <c r="B26" s="277" t="s">
        <v>313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9" t="s">
        <v>62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27" ht="22.5" thickTop="1" thickBot="1" x14ac:dyDescent="0.3">
      <c r="B29" s="112"/>
      <c r="C29" s="301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0.80040000000000011</v>
      </c>
      <c r="D31" s="118">
        <v>1.7040540540540539</v>
      </c>
      <c r="E31" s="196">
        <v>0.66769999999999996</v>
      </c>
      <c r="F31" s="118">
        <f t="shared" ref="F31:H43" si="8">IFERROR(E31/C31-1,"-")</f>
        <v>-0.16579210394802613</v>
      </c>
      <c r="G31" s="196">
        <v>0.77610000000000001</v>
      </c>
      <c r="H31" s="118">
        <f t="shared" si="8"/>
        <v>0.16234836004193509</v>
      </c>
      <c r="I31" s="196">
        <v>0.76029999999999998</v>
      </c>
      <c r="J31" s="118">
        <f t="shared" ref="J31:J43" si="9">IFERROR(I31/G31-1,"-")</f>
        <v>-2.0358201262723918E-2</v>
      </c>
      <c r="K31" s="196">
        <v>0.70250000000000001</v>
      </c>
      <c r="L31" s="118">
        <f t="shared" ref="L31:L35" si="10">IFERROR(K31/I31-1,"-")</f>
        <v>-7.6022622648954319E-2</v>
      </c>
    </row>
    <row r="32" spans="1:27" x14ac:dyDescent="0.25">
      <c r="B32" s="116" t="s">
        <v>78</v>
      </c>
      <c r="C32" s="196">
        <v>0.94040000000000001</v>
      </c>
      <c r="D32" s="118" t="e">
        <v>#DIV/0!</v>
      </c>
      <c r="E32" s="196">
        <v>0.8387</v>
      </c>
      <c r="F32" s="118">
        <f t="shared" si="8"/>
        <v>-0.10814547001276054</v>
      </c>
      <c r="G32" s="196">
        <v>0.81950000000000001</v>
      </c>
      <c r="H32" s="118">
        <f t="shared" si="8"/>
        <v>-2.289257183736737E-2</v>
      </c>
      <c r="I32" s="196">
        <v>0.86180000000000012</v>
      </c>
      <c r="J32" s="118">
        <f t="shared" si="9"/>
        <v>5.1616839536302805E-2</v>
      </c>
      <c r="K32" s="196">
        <v>0.72829999999999995</v>
      </c>
      <c r="L32" s="118">
        <f t="shared" si="10"/>
        <v>-0.15490833139939675</v>
      </c>
    </row>
    <row r="33" spans="2:12" x14ac:dyDescent="0.25">
      <c r="B33" s="116" t="s">
        <v>80</v>
      </c>
      <c r="C33" s="196">
        <v>0.92749999999999999</v>
      </c>
      <c r="D33" s="118">
        <v>1.1410433979686054</v>
      </c>
      <c r="E33" s="196">
        <v>0.75569999999999993</v>
      </c>
      <c r="F33" s="118">
        <f t="shared" si="8"/>
        <v>-0.18522911051212942</v>
      </c>
      <c r="G33" s="196">
        <v>0.83979999999999999</v>
      </c>
      <c r="H33" s="118">
        <f t="shared" si="8"/>
        <v>0.11128754796877072</v>
      </c>
      <c r="I33" s="196">
        <v>0.74360000000000004</v>
      </c>
      <c r="J33" s="118">
        <f t="shared" si="9"/>
        <v>-0.11455108359133126</v>
      </c>
      <c r="K33" s="196">
        <v>0.71090000000000009</v>
      </c>
      <c r="L33" s="118">
        <f t="shared" si="10"/>
        <v>-4.3975255513716949E-2</v>
      </c>
    </row>
    <row r="34" spans="2:12" x14ac:dyDescent="0.25">
      <c r="B34" s="116" t="s">
        <v>82</v>
      </c>
      <c r="C34" s="196">
        <v>0.8701000000000001</v>
      </c>
      <c r="D34" s="118">
        <v>0.45647807164378973</v>
      </c>
      <c r="E34" s="196">
        <v>0.89739999999999998</v>
      </c>
      <c r="F34" s="118">
        <f t="shared" si="8"/>
        <v>3.137570394207545E-2</v>
      </c>
      <c r="G34" s="196">
        <v>0.77200000000000002</v>
      </c>
      <c r="H34" s="118">
        <f t="shared" si="8"/>
        <v>-0.13973701805215066</v>
      </c>
      <c r="I34" s="196">
        <v>0.86569999999999991</v>
      </c>
      <c r="J34" s="118">
        <f t="shared" si="9"/>
        <v>0.1213730569948186</v>
      </c>
      <c r="K34" s="196">
        <v>0.70019999999999993</v>
      </c>
      <c r="L34" s="118">
        <f t="shared" si="10"/>
        <v>-0.1911747718609218</v>
      </c>
    </row>
    <row r="35" spans="2:12" x14ac:dyDescent="0.25">
      <c r="B35" s="116" t="s">
        <v>84</v>
      </c>
      <c r="C35" s="196">
        <v>0.91069999999999995</v>
      </c>
      <c r="D35" s="118">
        <v>0.27121719709659398</v>
      </c>
      <c r="E35" s="196">
        <v>0.78780000000000006</v>
      </c>
      <c r="F35" s="118">
        <f t="shared" si="8"/>
        <v>-0.13495113648841539</v>
      </c>
      <c r="G35" s="196">
        <v>0.80449999999999999</v>
      </c>
      <c r="H35" s="118">
        <f t="shared" si="8"/>
        <v>2.1198273673521006E-2</v>
      </c>
      <c r="I35" s="196">
        <v>0.74970000000000003</v>
      </c>
      <c r="J35" s="118">
        <f t="shared" si="9"/>
        <v>-6.8116842759477936E-2</v>
      </c>
      <c r="K35" s="196">
        <v>0.6835</v>
      </c>
      <c r="L35" s="118">
        <f t="shared" si="10"/>
        <v>-8.830198746165141E-2</v>
      </c>
    </row>
    <row r="36" spans="2:12" x14ac:dyDescent="0.25">
      <c r="B36" s="116" t="s">
        <v>86</v>
      </c>
      <c r="C36" s="196">
        <v>0.83409999999999995</v>
      </c>
      <c r="D36" s="118">
        <v>4.2624999999999913E-2</v>
      </c>
      <c r="E36" s="196">
        <v>0.94840000000000002</v>
      </c>
      <c r="F36" s="118">
        <f t="shared" si="8"/>
        <v>0.13703392878551734</v>
      </c>
      <c r="G36" s="196">
        <v>0.90610000000000002</v>
      </c>
      <c r="H36" s="118">
        <f t="shared" si="8"/>
        <v>-4.460143399409533E-2</v>
      </c>
      <c r="I36" s="196">
        <v>0.87650000000000006</v>
      </c>
      <c r="J36" s="118">
        <f t="shared" si="9"/>
        <v>-3.2667475996026929E-2</v>
      </c>
      <c r="K36" s="196"/>
      <c r="L36" s="118"/>
    </row>
    <row r="37" spans="2:12" x14ac:dyDescent="0.25">
      <c r="B37" s="116" t="s">
        <v>88</v>
      </c>
      <c r="C37" s="196">
        <v>0.71450000000000002</v>
      </c>
      <c r="D37" s="118">
        <v>-9.8422712933753931E-2</v>
      </c>
      <c r="E37" s="196">
        <v>0.85980000000000001</v>
      </c>
      <c r="F37" s="118">
        <f t="shared" si="8"/>
        <v>0.20335899230230936</v>
      </c>
      <c r="G37" s="196">
        <v>0.93030000000000002</v>
      </c>
      <c r="H37" s="118">
        <f t="shared" si="8"/>
        <v>8.1995812979762661E-2</v>
      </c>
      <c r="I37" s="196">
        <v>0.92290000000000005</v>
      </c>
      <c r="J37" s="118">
        <f t="shared" si="9"/>
        <v>-7.9544233043103985E-3</v>
      </c>
      <c r="K37" s="196"/>
      <c r="L37" s="118"/>
    </row>
    <row r="38" spans="2:12" x14ac:dyDescent="0.25">
      <c r="B38" s="116" t="s">
        <v>90</v>
      </c>
      <c r="C38" s="196">
        <v>0.9556</v>
      </c>
      <c r="D38" s="118">
        <v>2.7526881720430163E-2</v>
      </c>
      <c r="E38" s="196">
        <v>0.92110000000000003</v>
      </c>
      <c r="F38" s="118">
        <f t="shared" si="8"/>
        <v>-3.6102971954792729E-2</v>
      </c>
      <c r="G38" s="196">
        <v>1.0162</v>
      </c>
      <c r="H38" s="118">
        <f t="shared" si="8"/>
        <v>0.10324611877103451</v>
      </c>
      <c r="I38" s="196">
        <v>0.95069999999999988</v>
      </c>
      <c r="J38" s="118">
        <f t="shared" si="9"/>
        <v>-6.445581578429449E-2</v>
      </c>
      <c r="K38" s="196"/>
      <c r="L38" s="118"/>
    </row>
    <row r="39" spans="2:12" x14ac:dyDescent="0.25">
      <c r="B39" s="116" t="s">
        <v>92</v>
      </c>
      <c r="C39" s="196">
        <v>0.78689999999999993</v>
      </c>
      <c r="D39" s="118">
        <v>-0.15496134020618568</v>
      </c>
      <c r="E39" s="196">
        <v>0.90790000000000004</v>
      </c>
      <c r="F39" s="118">
        <f t="shared" si="8"/>
        <v>0.15376795018426748</v>
      </c>
      <c r="G39" s="196">
        <v>0.88029999999999997</v>
      </c>
      <c r="H39" s="118">
        <f t="shared" si="8"/>
        <v>-3.0399823769137635E-2</v>
      </c>
      <c r="I39" s="196">
        <v>0.76060000000000005</v>
      </c>
      <c r="J39" s="118">
        <f t="shared" si="9"/>
        <v>-0.1359763716914687</v>
      </c>
      <c r="K39" s="196"/>
      <c r="L39" s="118"/>
    </row>
    <row r="40" spans="2:12" x14ac:dyDescent="0.25">
      <c r="B40" s="116" t="s">
        <v>94</v>
      </c>
      <c r="C40" s="196">
        <v>0.94959999999999989</v>
      </c>
      <c r="D40" s="118">
        <v>5.8639910813823803E-2</v>
      </c>
      <c r="E40" s="196">
        <v>1.0544</v>
      </c>
      <c r="F40" s="118">
        <f t="shared" si="8"/>
        <v>0.11036225779275499</v>
      </c>
      <c r="G40" s="196">
        <v>0.83840000000000003</v>
      </c>
      <c r="H40" s="118">
        <f t="shared" si="8"/>
        <v>-0.20485584218512898</v>
      </c>
      <c r="I40" s="196">
        <v>0.81900000000000006</v>
      </c>
      <c r="J40" s="118">
        <f t="shared" si="9"/>
        <v>-2.3139312977099258E-2</v>
      </c>
      <c r="K40" s="196"/>
      <c r="L40" s="118"/>
    </row>
    <row r="41" spans="2:12" x14ac:dyDescent="0.25">
      <c r="B41" s="116" t="s">
        <v>96</v>
      </c>
      <c r="C41" s="196">
        <v>0.82230000000000003</v>
      </c>
      <c r="D41" s="118">
        <v>3.8782213239009655E-2</v>
      </c>
      <c r="E41" s="196">
        <v>0.84939999999999993</v>
      </c>
      <c r="F41" s="118">
        <f t="shared" si="8"/>
        <v>3.2956341967651515E-2</v>
      </c>
      <c r="G41" s="196">
        <v>0.75549999999999995</v>
      </c>
      <c r="H41" s="118">
        <f t="shared" si="8"/>
        <v>-0.11054862255709907</v>
      </c>
      <c r="I41" s="196">
        <v>0.65700000000000003</v>
      </c>
      <c r="J41" s="118">
        <f t="shared" si="9"/>
        <v>-0.13037723362011899</v>
      </c>
      <c r="K41" s="196"/>
      <c r="L41" s="118"/>
    </row>
    <row r="42" spans="2:12" x14ac:dyDescent="0.25">
      <c r="B42" s="116" t="s">
        <v>98</v>
      </c>
      <c r="C42" s="196">
        <v>0.74650000000000005</v>
      </c>
      <c r="D42" s="118">
        <v>-8.1456872154546445E-2</v>
      </c>
      <c r="E42" s="196">
        <v>0.81110000000000004</v>
      </c>
      <c r="F42" s="118">
        <f t="shared" si="8"/>
        <v>8.6537173476222362E-2</v>
      </c>
      <c r="G42" s="196">
        <v>0.61499999999999999</v>
      </c>
      <c r="H42" s="118">
        <f t="shared" si="8"/>
        <v>-0.24177043521144126</v>
      </c>
      <c r="I42" s="196">
        <v>0.75139999999999996</v>
      </c>
      <c r="J42" s="118">
        <f t="shared" si="9"/>
        <v>0.22178861788617876</v>
      </c>
      <c r="K42" s="196"/>
      <c r="L42" s="118"/>
    </row>
    <row r="43" spans="2:12" ht="15.75" x14ac:dyDescent="0.25">
      <c r="B43" s="119" t="s">
        <v>32</v>
      </c>
      <c r="C43" s="198">
        <v>0.85289463645208108</v>
      </c>
      <c r="D43" s="121">
        <v>0.10880705682045222</v>
      </c>
      <c r="E43" s="198">
        <v>0.85798212005108554</v>
      </c>
      <c r="F43" s="121">
        <f t="shared" si="8"/>
        <v>5.9649614167673892E-3</v>
      </c>
      <c r="G43" s="198">
        <v>0.82954099756436295</v>
      </c>
      <c r="H43" s="121">
        <f t="shared" si="8"/>
        <v>-3.3148852198725542E-2</v>
      </c>
      <c r="I43" s="198">
        <v>0.80922861036063498</v>
      </c>
      <c r="J43" s="121">
        <f t="shared" si="9"/>
        <v>-2.4486296956229614E-2</v>
      </c>
      <c r="K43" s="198">
        <v>0.70468305267485787</v>
      </c>
      <c r="L43" s="121">
        <v>-0.11302131533407744</v>
      </c>
    </row>
    <row r="44" spans="2:12" ht="6" customHeight="1" x14ac:dyDescent="0.25"/>
    <row r="45" spans="2:12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2" x14ac:dyDescent="0.25">
      <c r="C46" s="199"/>
      <c r="I46" s="199"/>
      <c r="J46" s="199"/>
    </row>
    <row r="50" spans="2:14" ht="21.75" customHeight="1" thickBot="1" x14ac:dyDescent="0.3">
      <c r="B50" s="277" t="s">
        <v>314</v>
      </c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N50" s="1" t="s">
        <v>161</v>
      </c>
    </row>
    <row r="51" spans="2:14" ht="10.5" customHeight="1" thickBot="1" x14ac:dyDescent="0.3">
      <c r="B51" s="109"/>
      <c r="C51" s="110"/>
      <c r="D51" s="109"/>
      <c r="E51" s="109"/>
      <c r="F51" s="109"/>
      <c r="G51" s="109"/>
      <c r="H51" s="109"/>
      <c r="I51" s="109"/>
      <c r="J51" s="109"/>
      <c r="K51" s="4"/>
      <c r="L51" s="4"/>
      <c r="N51" s="1" t="s">
        <v>162</v>
      </c>
    </row>
    <row r="52" spans="2:14" ht="22.5" thickTop="1" thickBot="1" x14ac:dyDescent="0.3">
      <c r="B52" s="112"/>
      <c r="C52" s="299" t="s">
        <v>34</v>
      </c>
      <c r="D52" s="300"/>
      <c r="E52" s="300"/>
      <c r="F52" s="300"/>
      <c r="G52" s="300"/>
      <c r="H52" s="300"/>
      <c r="I52" s="300"/>
      <c r="J52" s="300"/>
      <c r="K52" s="300"/>
      <c r="L52" s="300"/>
    </row>
    <row r="53" spans="2:14" ht="22.5" thickTop="1" thickBot="1" x14ac:dyDescent="0.3">
      <c r="B53" s="112"/>
      <c r="C53" s="301">
        <f t="shared" ref="C53" si="11">E53-1</f>
        <v>2022</v>
      </c>
      <c r="D53" s="302"/>
      <c r="E53" s="303">
        <f t="shared" ref="E53" si="12">G53-1</f>
        <v>2023</v>
      </c>
      <c r="F53" s="302"/>
      <c r="G53" s="303">
        <f t="shared" ref="G53" si="13">I53-1</f>
        <v>2024</v>
      </c>
      <c r="H53" s="302"/>
      <c r="I53" s="303">
        <f>K53-1</f>
        <v>2025</v>
      </c>
      <c r="J53" s="302"/>
      <c r="K53" s="303">
        <v>2026</v>
      </c>
      <c r="L53" s="304"/>
    </row>
    <row r="54" spans="2:14" ht="16.5" thickTop="1" thickBot="1" x14ac:dyDescent="0.3">
      <c r="B54" s="87"/>
      <c r="C54" s="113" t="s">
        <v>74</v>
      </c>
      <c r="D54" s="114" t="str">
        <f>CONCATENATE("var ",RIGHT(C53,2),"/",RIGHT(C53-1,2))</f>
        <v>var 22/21</v>
      </c>
      <c r="E54" s="115" t="s">
        <v>74</v>
      </c>
      <c r="F54" s="114" t="str">
        <f>CONCATENATE("var ",RIGHT(E53,2),"/",RIGHT(C53,2))</f>
        <v>var 23/22</v>
      </c>
      <c r="G54" s="115" t="s">
        <v>74</v>
      </c>
      <c r="H54" s="114" t="str">
        <f>CONCATENATE("var ",RIGHT(G53,2),"/",RIGHT(E53,2))</f>
        <v>var 24/23</v>
      </c>
      <c r="I54" s="115" t="s">
        <v>74</v>
      </c>
      <c r="J54" s="114" t="str">
        <f>CONCATENATE("var ",RIGHT(I53,2),"/",RIGHT(G53,2))</f>
        <v>var 25/24</v>
      </c>
      <c r="K54" s="115" t="s">
        <v>74</v>
      </c>
      <c r="L54" s="114" t="str">
        <f>CONCATENATE("var ",RIGHT(K53,2),"/",RIGHT(I53,2))</f>
        <v>var 26/25</v>
      </c>
    </row>
    <row r="55" spans="2:14" x14ac:dyDescent="0.25">
      <c r="B55" s="116" t="s">
        <v>76</v>
      </c>
      <c r="C55" s="196">
        <v>0.51159999999999994</v>
      </c>
      <c r="D55" s="118"/>
      <c r="E55" s="196">
        <v>0.65709999999999991</v>
      </c>
      <c r="F55" s="118">
        <f t="shared" ref="F55:H67" si="14">IFERROR(E55/C55-1,"-")</f>
        <v>0.28440187646598902</v>
      </c>
      <c r="G55" s="196">
        <v>0.7609999999999999</v>
      </c>
      <c r="H55" s="118">
        <f t="shared" si="14"/>
        <v>0.15811900776137566</v>
      </c>
      <c r="I55" s="196">
        <v>0.78</v>
      </c>
      <c r="J55" s="118">
        <f t="shared" ref="J55:J67" si="15">IFERROR(I55/G55-1,"-")</f>
        <v>2.4967148488830748E-2</v>
      </c>
      <c r="K55" s="196">
        <v>0.70849999999999991</v>
      </c>
      <c r="L55" s="118">
        <f t="shared" ref="L55:L59" si="16">IFERROR(K55/I55-1,"-")</f>
        <v>-9.1666666666666785E-2</v>
      </c>
    </row>
    <row r="56" spans="2:14" x14ac:dyDescent="0.25">
      <c r="B56" s="116" t="s">
        <v>78</v>
      </c>
      <c r="C56" s="196">
        <v>0.5756</v>
      </c>
      <c r="D56" s="118"/>
      <c r="E56" s="196">
        <v>0.65670000000000006</v>
      </c>
      <c r="F56" s="118">
        <f t="shared" si="14"/>
        <v>0.14089645587213351</v>
      </c>
      <c r="G56" s="196">
        <v>0.78780000000000006</v>
      </c>
      <c r="H56" s="118">
        <f t="shared" si="14"/>
        <v>0.19963453631795347</v>
      </c>
      <c r="I56" s="196">
        <v>0.78390000000000004</v>
      </c>
      <c r="J56" s="118">
        <f t="shared" si="15"/>
        <v>-4.9504950495049549E-3</v>
      </c>
      <c r="K56" s="196">
        <v>0.77239999999999998</v>
      </c>
      <c r="L56" s="118">
        <f t="shared" si="16"/>
        <v>-1.4670238550835601E-2</v>
      </c>
    </row>
    <row r="57" spans="2:14" x14ac:dyDescent="0.25">
      <c r="B57" s="116" t="s">
        <v>80</v>
      </c>
      <c r="C57" s="196">
        <v>0.52380000000000004</v>
      </c>
      <c r="D57" s="118"/>
      <c r="E57" s="196">
        <v>0.61909999999999998</v>
      </c>
      <c r="F57" s="118">
        <f t="shared" si="14"/>
        <v>0.18193967163039315</v>
      </c>
      <c r="G57" s="196">
        <v>0.75430000000000008</v>
      </c>
      <c r="H57" s="118">
        <f t="shared" si="14"/>
        <v>0.21838152156356028</v>
      </c>
      <c r="I57" s="196">
        <v>0.76700000000000002</v>
      </c>
      <c r="J57" s="118">
        <f t="shared" si="15"/>
        <v>1.6836802333288992E-2</v>
      </c>
      <c r="K57" s="196">
        <v>0.80680000000000007</v>
      </c>
      <c r="L57" s="118">
        <f t="shared" si="16"/>
        <v>5.1890482398956994E-2</v>
      </c>
    </row>
    <row r="58" spans="2:14" x14ac:dyDescent="0.25">
      <c r="B58" s="116" t="s">
        <v>82</v>
      </c>
      <c r="C58" s="196">
        <v>0.53670000000000007</v>
      </c>
      <c r="D58" s="118"/>
      <c r="E58" s="196">
        <v>0.64219999999999999</v>
      </c>
      <c r="F58" s="118">
        <f t="shared" si="14"/>
        <v>0.19657164151294926</v>
      </c>
      <c r="G58" s="196">
        <v>0.84499999999999997</v>
      </c>
      <c r="H58" s="118">
        <f t="shared" si="14"/>
        <v>0.3157894736842104</v>
      </c>
      <c r="I58" s="196">
        <v>0.97349999999999992</v>
      </c>
      <c r="J58" s="118">
        <f t="shared" si="15"/>
        <v>0.15207100591715972</v>
      </c>
      <c r="K58" s="196">
        <v>0.90879999999999994</v>
      </c>
      <c r="L58" s="118">
        <f t="shared" si="16"/>
        <v>-6.6461222393425778E-2</v>
      </c>
    </row>
    <row r="59" spans="2:14" x14ac:dyDescent="0.25">
      <c r="B59" s="116" t="s">
        <v>84</v>
      </c>
      <c r="C59" s="196">
        <v>0.46679999999999999</v>
      </c>
      <c r="D59" s="118"/>
      <c r="E59" s="196">
        <v>0.57789999999999997</v>
      </c>
      <c r="F59" s="118">
        <f t="shared" si="14"/>
        <v>0.23800342759211657</v>
      </c>
      <c r="G59" s="196">
        <v>0.74480000000000002</v>
      </c>
      <c r="H59" s="118">
        <f t="shared" si="14"/>
        <v>0.28880429139989627</v>
      </c>
      <c r="I59" s="196">
        <v>0.85439999999999994</v>
      </c>
      <c r="J59" s="118">
        <f t="shared" si="15"/>
        <v>0.14715359828141761</v>
      </c>
      <c r="K59" s="196">
        <v>0.81889999999999996</v>
      </c>
      <c r="L59" s="118">
        <f t="shared" si="16"/>
        <v>-4.1549625468164764E-2</v>
      </c>
    </row>
    <row r="60" spans="2:14" x14ac:dyDescent="0.25">
      <c r="B60" s="116" t="s">
        <v>86</v>
      </c>
      <c r="C60" s="196">
        <v>0.46140000000000003</v>
      </c>
      <c r="D60" s="118"/>
      <c r="E60" s="196">
        <v>0.64040000000000008</v>
      </c>
      <c r="F60" s="118">
        <f t="shared" si="14"/>
        <v>0.38794971824880808</v>
      </c>
      <c r="G60" s="196">
        <v>0.69950000000000001</v>
      </c>
      <c r="H60" s="118">
        <f t="shared" si="14"/>
        <v>9.2286071205496478E-2</v>
      </c>
      <c r="I60" s="196">
        <v>0.87730000000000008</v>
      </c>
      <c r="J60" s="118">
        <f t="shared" si="15"/>
        <v>0.25418155825589706</v>
      </c>
      <c r="K60" s="196"/>
      <c r="L60" s="118"/>
    </row>
    <row r="61" spans="2:14" x14ac:dyDescent="0.25">
      <c r="B61" s="116" t="s">
        <v>88</v>
      </c>
      <c r="C61" s="196">
        <v>0.59599999999999997</v>
      </c>
      <c r="D61" s="118"/>
      <c r="E61" s="196">
        <v>0.7965000000000001</v>
      </c>
      <c r="F61" s="118">
        <f t="shared" si="14"/>
        <v>0.33640939597315467</v>
      </c>
      <c r="G61" s="196">
        <v>0.93659999999999999</v>
      </c>
      <c r="H61" s="118">
        <f t="shared" si="14"/>
        <v>0.17589453860640281</v>
      </c>
      <c r="I61" s="196">
        <v>0.9890000000000001</v>
      </c>
      <c r="J61" s="118">
        <f t="shared" si="15"/>
        <v>5.5947042494127741E-2</v>
      </c>
      <c r="K61" s="196"/>
      <c r="L61" s="118"/>
    </row>
    <row r="62" spans="2:14" x14ac:dyDescent="0.25">
      <c r="B62" s="116" t="s">
        <v>90</v>
      </c>
      <c r="C62" s="196">
        <v>0.76709999999999989</v>
      </c>
      <c r="D62" s="118"/>
      <c r="E62" s="196">
        <v>0.88290000000000002</v>
      </c>
      <c r="F62" s="118">
        <f t="shared" si="14"/>
        <v>0.15095815408682078</v>
      </c>
      <c r="G62" s="196">
        <v>0.98499999999999999</v>
      </c>
      <c r="H62" s="118">
        <f t="shared" si="14"/>
        <v>0.11564163551931128</v>
      </c>
      <c r="I62" s="196">
        <v>1.0501</v>
      </c>
      <c r="J62" s="118">
        <f t="shared" si="15"/>
        <v>6.6091370558375662E-2</v>
      </c>
      <c r="K62" s="196"/>
      <c r="L62" s="118"/>
    </row>
    <row r="63" spans="2:14" x14ac:dyDescent="0.25">
      <c r="B63" s="116" t="s">
        <v>92</v>
      </c>
      <c r="C63" s="196">
        <v>0.57100000000000006</v>
      </c>
      <c r="D63" s="118"/>
      <c r="E63" s="196">
        <v>0.70790000000000008</v>
      </c>
      <c r="F63" s="118">
        <f t="shared" si="14"/>
        <v>0.23975481611208416</v>
      </c>
      <c r="G63" s="196">
        <v>0.78749999999999998</v>
      </c>
      <c r="H63" s="118">
        <f t="shared" si="14"/>
        <v>0.11244526063003235</v>
      </c>
      <c r="I63" s="196">
        <v>0.81830000000000003</v>
      </c>
      <c r="J63" s="118">
        <f t="shared" si="15"/>
        <v>3.9111111111111097E-2</v>
      </c>
      <c r="K63" s="196"/>
      <c r="L63" s="118"/>
    </row>
    <row r="64" spans="2:14" x14ac:dyDescent="0.25">
      <c r="B64" s="116" t="s">
        <v>94</v>
      </c>
      <c r="C64" s="196">
        <v>0.63929999999999998</v>
      </c>
      <c r="D64" s="118"/>
      <c r="E64" s="196">
        <v>0.70120000000000005</v>
      </c>
      <c r="F64" s="118">
        <f t="shared" si="14"/>
        <v>9.6824651963084651E-2</v>
      </c>
      <c r="G64" s="196">
        <v>0.88969999999999994</v>
      </c>
      <c r="H64" s="118">
        <f t="shared" si="14"/>
        <v>0.26882487164860214</v>
      </c>
      <c r="I64" s="196">
        <v>0.87129999999999996</v>
      </c>
      <c r="J64" s="118">
        <f t="shared" si="15"/>
        <v>-2.0681128470270815E-2</v>
      </c>
      <c r="K64" s="196"/>
      <c r="L64" s="118"/>
    </row>
    <row r="65" spans="2:12" x14ac:dyDescent="0.25">
      <c r="B65" s="116" t="s">
        <v>96</v>
      </c>
      <c r="C65" s="196">
        <v>0.65410000000000001</v>
      </c>
      <c r="D65" s="118"/>
      <c r="E65" s="196">
        <v>0.64529999999999998</v>
      </c>
      <c r="F65" s="118">
        <f t="shared" si="14"/>
        <v>-1.3453600366916452E-2</v>
      </c>
      <c r="G65" s="196">
        <v>0.7913</v>
      </c>
      <c r="H65" s="118">
        <f t="shared" si="14"/>
        <v>0.2262513559584689</v>
      </c>
      <c r="I65" s="196">
        <v>0.76419999999999999</v>
      </c>
      <c r="J65" s="118">
        <f t="shared" si="15"/>
        <v>-3.424744092000509E-2</v>
      </c>
      <c r="K65" s="196"/>
      <c r="L65" s="118"/>
    </row>
    <row r="66" spans="2:12" x14ac:dyDescent="0.25">
      <c r="B66" s="116" t="s">
        <v>98</v>
      </c>
      <c r="C66" s="196">
        <v>0.67709999999999992</v>
      </c>
      <c r="D66" s="118"/>
      <c r="E66" s="196">
        <v>0.7772</v>
      </c>
      <c r="F66" s="118">
        <f t="shared" si="14"/>
        <v>0.14783636095111508</v>
      </c>
      <c r="G66" s="196">
        <v>0.84849999999999992</v>
      </c>
      <c r="H66" s="118">
        <f t="shared" si="14"/>
        <v>9.1739577972207886E-2</v>
      </c>
      <c r="I66" s="196">
        <v>0.76439999999999997</v>
      </c>
      <c r="J66" s="118">
        <f t="shared" si="15"/>
        <v>-9.9116087212728243E-2</v>
      </c>
      <c r="K66" s="196"/>
      <c r="L66" s="118"/>
    </row>
    <row r="67" spans="2:12" ht="15.75" x14ac:dyDescent="0.25">
      <c r="B67" s="119" t="s">
        <v>32</v>
      </c>
      <c r="C67" s="200">
        <f>IFERROR(AVERAGE(C55:C66),"-")</f>
        <v>0.58170833333333338</v>
      </c>
      <c r="D67" s="121"/>
      <c r="E67" s="200">
        <f>IFERROR(AVERAGE(E55:E66),"-")</f>
        <v>0.69203333333333339</v>
      </c>
      <c r="F67" s="121">
        <f t="shared" si="14"/>
        <v>0.18965690136809688</v>
      </c>
      <c r="G67" s="200">
        <f>IFERROR(AVERAGE(G55:G66),"-")</f>
        <v>0.81924999999999992</v>
      </c>
      <c r="H67" s="121">
        <f t="shared" si="14"/>
        <v>0.18383025865806069</v>
      </c>
      <c r="I67" s="200">
        <f>IFERROR(AVERAGE(I55:I66),"-")</f>
        <v>0.85778333333333345</v>
      </c>
      <c r="J67" s="121">
        <f t="shared" si="15"/>
        <v>4.7034889634828936E-2</v>
      </c>
      <c r="K67" s="198">
        <f>(GETPIVOTDATA("[Measures].[Suma de n_pernoctaciones]",'[2]BBDD viajeros-pernocta'!$FA$7,"[v_istac_alojados_aloj].[c_anyo]","[v_istac_alojados_aloj].[c_anyo].&amp;["&amp;RIGHT(K$29,4)&amp;"]","[v_istac_alojados_aloj].[d_categoria]","[v_istac_alojados_aloj].[d_categoria].&amp;[Total]","[v_istac_alojados_aloj].[d_tipologia]","[v_istac_alojados_aloj].[d_tipologia].&amp;[apartamentos]","[v_istac_alojados_aloj].[d_municipio]","[v_istac_alojados_aloj].[d_municipio].&amp;["&amp;[2]Actualizaciones!$B$3&amp;"]","[v_istac_alojados_aloj].[d_isla]","[v_istac_alojados_aloj].[d_isla].&amp;[Tenerife]","[v_istac_alojados_aloj].[d_procedencia]","[v_istac_alojados_aloj].[d_procedencia].&amp;[Mundo (excluida España)]")+GETPIVOTDATA("[Measures].[Suma de n_pernoctaciones]",'[2]BBDD viajeros-pernocta'!$FA$7,"[v_istac_alojados_aloj].[c_anyo]","[v_istac_alojados_aloj].[c_anyo].&amp;["&amp;RIGHT(K$29,4)&amp;"]","[v_istac_alojados_aloj].[d_categoria]","[v_istac_alojados_aloj].[d_categoria].&amp;[Total]","[v_istac_alojados_aloj].[d_tipologia]","[v_istac_alojados_aloj].[d_tipologia].&amp;[apartamentos]","[v_istac_alojados_aloj].[d_municipio]","[v_istac_alojados_aloj].[d_municipio].&amp;["&amp;[2]Actualizaciones!$B$3&amp;"]","[v_istac_alojados_aloj].[d_isla]","[v_istac_alojados_aloj].[d_isla].&amp;[Tenerife]","[v_istac_alojados_aloj].[d_procedencia]","[v_istac_alojados_aloj].[d_procedencia].&amp;[España]"))/(GETPIVOTDATA("[Measures].[Suma de plazas por dias del mes]",'[2]BBDD rentabilidad y plazas'!$AQ$8,"[v_istac_alojados_trab_ocup].[c_anyo]","[v_istac_alojados_trab_ocup].[c_anyo].&amp;["&amp;RIGHT(K$29,4)&amp;"]","[v_istac_alojados_trab_ocup].[d_tipologia]","[v_istac_alojados_trab_ocup].[d_tipologia].&amp;[apartamentos]","[v_istac_alojados_trab_ocup].[d_categoria]","[v_istac_alojados_trab_ocup].[d_categoria].&amp;[Total]","[v_istac_alojados_trab_ocup].[d_isla]","[v_istac_alojados_trab_ocup].[d_isla].&amp;[tenerife]","[v_istac_alojados_trab_ocup].[d_municipio]","[v_istac_alojados_trab_ocup].[d_municipio].&amp;["&amp;[2]Actualizaciones!$B$3&amp;"]"))</f>
        <v>0.80299139523359009</v>
      </c>
      <c r="L67" s="121">
        <f>K67/((GETPIVOTDATA("[Measures].[Suma de n_pernoctaciones]",'[2]BBDD viajeros-pernocta'!$FA$7,"[v_istac_alojados_aloj].[c_anyo]","[v_istac_alojados_aloj].[c_anyo].&amp;["&amp;RIGHT(K$29,4)-1&amp;"]","[v_istac_alojados_aloj].[d_categoria]","[v_istac_alojados_aloj].[d_categoria].&amp;[Total]","[v_istac_alojados_aloj].[d_tipologia]","[v_istac_alojados_aloj].[d_tipologia].&amp;[apartamentos]","[v_istac_alojados_aloj].[d_municipio]","[v_istac_alojados_aloj].[d_municipio].&amp;["&amp;[2]Actualizaciones!$B$3&amp;"]","[v_istac_alojados_aloj].[d_isla]","[v_istac_alojados_aloj].[d_isla].&amp;[Tenerife]","[v_istac_alojados_aloj].[d_procedencia]","[v_istac_alojados_aloj].[d_procedencia].&amp;[Mundo (excluida España)]")+GETPIVOTDATA("[Measures].[Suma de n_pernoctaciones]",'[2]BBDD viajeros-pernocta'!$FA$7,"[v_istac_alojados_aloj].[c_anyo]","[v_istac_alojados_aloj].[c_anyo].&amp;["&amp;RIGHT(K$29,4)-1&amp;"]","[v_istac_alojados_aloj].[d_categoria]","[v_istac_alojados_aloj].[d_categoria].&amp;[Total]","[v_istac_alojados_aloj].[d_tipologia]","[v_istac_alojados_aloj].[d_tipologia].&amp;[apartamentos]","[v_istac_alojados_aloj].[d_municipio]","[v_istac_alojados_aloj].[d_municipio].&amp;["&amp;[2]Actualizaciones!$B$3&amp;"]","[v_istac_alojados_aloj].[d_isla]","[v_istac_alojados_aloj].[d_isla].&amp;[Tenerife]","[v_istac_alojados_aloj].[d_procedencia]","[v_istac_alojados_aloj].[d_procedencia].&amp;[España]"))/(GETPIVOTDATA("[Measures].[Suma de plazas por dias del mes]",'[2]BBDD rentabilidad y plazas'!$AQ$8,"[v_istac_alojados_trab_ocup].[c_anyo]","[v_istac_alojados_trab_ocup].[c_anyo].&amp;["&amp;RIGHT(K$29,4)-1&amp;"]","[v_istac_alojados_trab_ocup].[d_tipologia]","[v_istac_alojados_trab_ocup].[d_tipologia].&amp;[apartamentos]","[v_istac_alojados_trab_ocup].[d_categoria]","[v_istac_alojados_trab_ocup].[d_categoria].&amp;[Total]","[v_istac_alojados_trab_ocup].[d_isla]","[v_istac_alojados_trab_ocup].[d_isla].&amp;[tenerife]","[v_istac_alojados_trab_ocup].[d_municipio]","[v_istac_alojados_trab_ocup].[d_municipio].&amp;["&amp;[2]Actualizaciones!$B$3&amp;"]")))-1</f>
        <v>-3.4592330468693588E-2</v>
      </c>
    </row>
    <row r="68" spans="2:12" ht="6" customHeight="1" x14ac:dyDescent="0.25"/>
    <row r="69" spans="2:12" x14ac:dyDescent="0.25">
      <c r="B69" s="107" t="s">
        <v>57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</row>
    <row r="70" spans="2:12" x14ac:dyDescent="0.25">
      <c r="C70" s="199"/>
      <c r="I70" s="199"/>
      <c r="J70" s="199"/>
    </row>
  </sheetData>
  <mergeCells count="22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50:L50"/>
    <mergeCell ref="C52:L52"/>
    <mergeCell ref="C53:D53"/>
    <mergeCell ref="E53:F53"/>
    <mergeCell ref="G53:H53"/>
    <mergeCell ref="I53:J53"/>
    <mergeCell ref="K53:L5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9992-A08B-4E72-B1AA-170DB652E6FE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163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4BFA-583E-4B7F-A90A-FF31A7896106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1.28515625" bestFit="1" customWidth="1"/>
    <col min="38" max="38" width="14.140625" customWidth="1"/>
    <col min="39" max="43" width="14.140625" bestFit="1" customWidth="1"/>
    <col min="44" max="44" width="9.5703125" bestFit="1" customWidth="1"/>
    <col min="45" max="45" width="11.28515625" bestFit="1" customWidth="1"/>
    <col min="46" max="46" width="8.28515625" bestFit="1" customWidth="1"/>
    <col min="47" max="47" width="9" customWidth="1"/>
  </cols>
  <sheetData>
    <row r="1" spans="2:46" ht="42.75" customHeight="1" x14ac:dyDescent="0.25"/>
    <row r="3" spans="2:46" x14ac:dyDescent="0.25">
      <c r="N3" s="201"/>
    </row>
    <row r="5" spans="2:46" ht="50.25" customHeight="1" thickBot="1" x14ac:dyDescent="0.3">
      <c r="B5" s="277" t="s">
        <v>164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P5" s="277" t="s">
        <v>165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D5" s="277" t="s">
        <v>166</v>
      </c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2" t="s">
        <v>271</v>
      </c>
      <c r="D7" s="202" t="s">
        <v>272</v>
      </c>
      <c r="E7" s="202" t="s">
        <v>273</v>
      </c>
      <c r="F7" s="92" t="s">
        <v>274</v>
      </c>
      <c r="G7" s="92" t="s">
        <v>275</v>
      </c>
      <c r="H7" s="14" t="str">
        <f>CONCATENATE("var. ",RIGHT(G7,2),"/",RIGHT(F7,2))</f>
        <v>var. 26/25</v>
      </c>
      <c r="I7" s="202" t="s">
        <v>232</v>
      </c>
      <c r="J7" s="203" t="s">
        <v>233</v>
      </c>
      <c r="K7" s="203" t="s">
        <v>234</v>
      </c>
      <c r="L7" s="13" t="s">
        <v>235</v>
      </c>
      <c r="M7" s="13" t="s">
        <v>236</v>
      </c>
      <c r="N7" s="14" t="str">
        <f>CONCATENATE("var. ",RIGHT(M7,2),"/",RIGHT(L7,2))</f>
        <v>var. 26/25</v>
      </c>
      <c r="P7" s="87"/>
      <c r="Q7" s="202" t="s">
        <v>271</v>
      </c>
      <c r="R7" s="203" t="s">
        <v>272</v>
      </c>
      <c r="S7" s="203" t="s">
        <v>273</v>
      </c>
      <c r="T7" s="92" t="s">
        <v>274</v>
      </c>
      <c r="U7" s="92" t="s">
        <v>275</v>
      </c>
      <c r="V7" s="14" t="str">
        <f>CONCATENATE("var. ",RIGHT(U7,2),"/",RIGHT(T7,2))</f>
        <v>var. 26/25</v>
      </c>
      <c r="W7" s="202" t="s">
        <v>232</v>
      </c>
      <c r="X7" s="202" t="s">
        <v>233</v>
      </c>
      <c r="Y7" s="202" t="s">
        <v>234</v>
      </c>
      <c r="Z7" s="13" t="s">
        <v>235</v>
      </c>
      <c r="AA7" s="13" t="s">
        <v>236</v>
      </c>
      <c r="AB7" s="14" t="str">
        <f>CONCATENATE("var. ",RIGHT(AA7,2),"/",RIGHT(Z7,2))</f>
        <v>var. 26/25</v>
      </c>
      <c r="AD7" s="87"/>
      <c r="AE7" s="202" t="s">
        <v>271</v>
      </c>
      <c r="AF7" s="203" t="s">
        <v>272</v>
      </c>
      <c r="AG7" s="203" t="s">
        <v>273</v>
      </c>
      <c r="AH7" s="92" t="s">
        <v>274</v>
      </c>
      <c r="AI7" s="92" t="s">
        <v>275</v>
      </c>
      <c r="AJ7" s="14" t="str">
        <f>CONCATENATE("var. ",RIGHT(AI7,2),"/",RIGHT(AH7,2))</f>
        <v>var. 26/25</v>
      </c>
      <c r="AK7" s="204" t="str">
        <f>CONCATENATE("dif. ",RIGHT(AI7,2),"/",RIGHT(AH7,2))</f>
        <v>dif. 26/25</v>
      </c>
      <c r="AL7" s="205" t="str">
        <f>CONCATENATE("cuota ",RIGHT(AI7,2))</f>
        <v>cuota 26</v>
      </c>
      <c r="AM7" s="202" t="s">
        <v>232</v>
      </c>
      <c r="AN7" s="203" t="s">
        <v>233</v>
      </c>
      <c r="AO7" s="203" t="s">
        <v>234</v>
      </c>
      <c r="AP7" s="13" t="s">
        <v>235</v>
      </c>
      <c r="AQ7" s="13" t="s">
        <v>236</v>
      </c>
      <c r="AR7" s="14" t="str">
        <f>CONCATENATE("var. ",RIGHT(AQ7,2),"/",RIGHT(AP7,2))</f>
        <v>var. 26/25</v>
      </c>
      <c r="AS7" s="204" t="str">
        <f>CONCATENATE("dif. ",RIGHT(AQ7,2),"/",RIGHT(AP7,2))</f>
        <v>dif. 26/25</v>
      </c>
      <c r="AT7" s="205" t="str">
        <f>CONCATENATE("cuota ",RIGHT(AQ7,2))</f>
        <v>cuota 26</v>
      </c>
    </row>
    <row r="8" spans="2:46" ht="15.75" x14ac:dyDescent="0.25">
      <c r="B8" s="206" t="s">
        <v>45</v>
      </c>
      <c r="C8" s="207">
        <v>105.64044124934223</v>
      </c>
      <c r="D8" s="208">
        <v>111.34863739464058</v>
      </c>
      <c r="E8" s="208">
        <v>124.72314461944558</v>
      </c>
      <c r="F8" s="209">
        <v>133.37966119257888</v>
      </c>
      <c r="G8" s="208">
        <v>145.40177046675802</v>
      </c>
      <c r="H8" s="134">
        <f>G8/F8-1</f>
        <v>9.0134501517597609E-2</v>
      </c>
      <c r="I8" s="207">
        <v>2016.89</v>
      </c>
      <c r="J8" s="210">
        <v>2248.5700000000002</v>
      </c>
      <c r="K8" s="210">
        <v>2381.91</v>
      </c>
      <c r="L8" s="210">
        <v>2531.2999999999993</v>
      </c>
      <c r="M8" s="210">
        <v>2838.6899999999996</v>
      </c>
      <c r="N8" s="134">
        <f t="shared" ref="N8:N18" si="0">M8/L8-1</f>
        <v>0.1214356259629441</v>
      </c>
      <c r="P8" s="206" t="s">
        <v>45</v>
      </c>
      <c r="Q8" s="207">
        <v>76.315361633408344</v>
      </c>
      <c r="R8" s="209">
        <v>90.871739829036486</v>
      </c>
      <c r="S8" s="209">
        <v>105.44835801235168</v>
      </c>
      <c r="T8" s="209">
        <v>110.48556966297288</v>
      </c>
      <c r="U8" s="209">
        <v>116.28159167221632</v>
      </c>
      <c r="V8" s="134">
        <f t="shared" ref="V8:V18" si="1">U8/T8-1</f>
        <v>5.2459538625032387E-2</v>
      </c>
      <c r="W8" s="207">
        <v>1342.3</v>
      </c>
      <c r="X8" s="210">
        <v>1583.2599999999995</v>
      </c>
      <c r="Y8" s="210">
        <v>1768.2800000000002</v>
      </c>
      <c r="Z8" s="210">
        <v>1869.3099999999997</v>
      </c>
      <c r="AA8" s="210">
        <v>1995.3399999999997</v>
      </c>
      <c r="AB8" s="134">
        <f t="shared" ref="AB8:AB18" si="2">AA8/Z8-1</f>
        <v>6.742059904456732E-2</v>
      </c>
      <c r="AD8" s="67" t="s">
        <v>45</v>
      </c>
      <c r="AE8" s="211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2">
        <v>291080621.42999995</v>
      </c>
      <c r="AN8" s="213">
        <v>331089538.36999989</v>
      </c>
      <c r="AO8" s="213">
        <v>383243513.17999995</v>
      </c>
      <c r="AP8" s="213">
        <v>391259481.9000001</v>
      </c>
      <c r="AQ8" s="213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4">
        <v>132.23809490025505</v>
      </c>
      <c r="D9" s="215">
        <v>137.98804402669992</v>
      </c>
      <c r="E9" s="215">
        <v>153.21586082607323</v>
      </c>
      <c r="F9" s="215">
        <v>162.38391218939125</v>
      </c>
      <c r="G9" s="215">
        <v>175.17063307986376</v>
      </c>
      <c r="H9" s="76">
        <f>G9/F9-1</f>
        <v>7.8743766658110337E-2</v>
      </c>
      <c r="I9" s="214">
        <v>108.31</v>
      </c>
      <c r="J9" s="215">
        <v>112.07</v>
      </c>
      <c r="K9" s="215">
        <v>120.74</v>
      </c>
      <c r="L9" s="215">
        <v>123.41</v>
      </c>
      <c r="M9" s="215">
        <v>138.72999999999999</v>
      </c>
      <c r="N9" s="76">
        <f t="shared" si="0"/>
        <v>0.12413904869945713</v>
      </c>
      <c r="P9" s="15" t="s">
        <v>46</v>
      </c>
      <c r="Q9" s="214">
        <v>102.92898644100694</v>
      </c>
      <c r="R9" s="215">
        <v>118.25142482894157</v>
      </c>
      <c r="S9" s="215">
        <v>133.3754634891161</v>
      </c>
      <c r="T9" s="215">
        <v>139.78529855322412</v>
      </c>
      <c r="U9" s="215">
        <v>145.9066078045779</v>
      </c>
      <c r="V9" s="76">
        <f t="shared" si="1"/>
        <v>4.3790794273140587E-2</v>
      </c>
      <c r="W9" s="214">
        <v>83.6</v>
      </c>
      <c r="X9" s="215">
        <v>89.91</v>
      </c>
      <c r="Y9" s="215">
        <v>99.56</v>
      </c>
      <c r="Z9" s="215">
        <v>98.01</v>
      </c>
      <c r="AA9" s="215">
        <v>104.45</v>
      </c>
      <c r="AB9" s="76">
        <f t="shared" si="2"/>
        <v>6.5707580859095893E-2</v>
      </c>
      <c r="AD9" s="15" t="s">
        <v>46</v>
      </c>
      <c r="AE9" s="216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7">
        <v>49225047.260000005</v>
      </c>
      <c r="AN9" s="218">
        <v>54760619.089999996</v>
      </c>
      <c r="AO9" s="218">
        <v>60676985.259999998</v>
      </c>
      <c r="AP9" s="218">
        <v>55957188.730000004</v>
      </c>
      <c r="AQ9" s="218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4">
        <v>91.749378487789556</v>
      </c>
      <c r="D10" s="215">
        <v>99.585709874285456</v>
      </c>
      <c r="E10" s="215">
        <v>113.86205520663958</v>
      </c>
      <c r="F10" s="215">
        <v>123.90733032262719</v>
      </c>
      <c r="G10" s="215">
        <v>133.97793303689454</v>
      </c>
      <c r="H10" s="76">
        <f>G10/F10-1</f>
        <v>8.1275277968185788E-2</v>
      </c>
      <c r="I10" s="214">
        <v>79.27</v>
      </c>
      <c r="J10" s="215">
        <v>82.53</v>
      </c>
      <c r="K10" s="215">
        <v>97.02</v>
      </c>
      <c r="L10" s="215">
        <v>107.6</v>
      </c>
      <c r="M10" s="215">
        <v>109.91</v>
      </c>
      <c r="N10" s="76">
        <f t="shared" si="0"/>
        <v>2.1468401486988808E-2</v>
      </c>
      <c r="P10" s="19" t="s">
        <v>47</v>
      </c>
      <c r="Q10" s="214">
        <v>66.153062128445896</v>
      </c>
      <c r="R10" s="215">
        <v>81.414700866660823</v>
      </c>
      <c r="S10" s="215">
        <v>96.696950429411714</v>
      </c>
      <c r="T10" s="215">
        <v>101.31730150356091</v>
      </c>
      <c r="U10" s="215">
        <v>107.55051926598179</v>
      </c>
      <c r="V10" s="76">
        <f t="shared" si="1"/>
        <v>6.1521750677516751E-2</v>
      </c>
      <c r="W10" s="214">
        <v>53.96</v>
      </c>
      <c r="X10" s="215">
        <v>58.56</v>
      </c>
      <c r="Y10" s="215">
        <v>74.69</v>
      </c>
      <c r="Z10" s="215">
        <v>79.97</v>
      </c>
      <c r="AA10" s="215">
        <v>79.099999999999994</v>
      </c>
      <c r="AB10" s="76">
        <f t="shared" si="2"/>
        <v>-1.0879079654870671E-2</v>
      </c>
      <c r="AD10" s="19" t="s">
        <v>47</v>
      </c>
      <c r="AE10" s="216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7">
        <v>24139704.43</v>
      </c>
      <c r="AN10" s="218">
        <v>25469490.43</v>
      </c>
      <c r="AO10" s="218">
        <v>32488684.890000001</v>
      </c>
      <c r="AP10" s="218">
        <v>35469619.950000003</v>
      </c>
      <c r="AQ10" s="218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4">
        <v>69.053002298236152</v>
      </c>
      <c r="D11" s="215">
        <v>78.125708533032878</v>
      </c>
      <c r="E11" s="215">
        <v>81.56690730774929</v>
      </c>
      <c r="F11" s="215">
        <v>103.43789968721794</v>
      </c>
      <c r="G11" s="215">
        <v>102.15351318853614</v>
      </c>
      <c r="H11" s="76">
        <f>G11/F11-1</f>
        <v>-1.2416981614723488E-2</v>
      </c>
      <c r="I11" s="214">
        <v>66.709999999999994</v>
      </c>
      <c r="J11" s="215">
        <v>58.18</v>
      </c>
      <c r="K11" s="215">
        <v>76.709999999999994</v>
      </c>
      <c r="L11" s="215">
        <v>85.07</v>
      </c>
      <c r="M11" s="215">
        <v>75.83</v>
      </c>
      <c r="N11" s="76">
        <f t="shared" si="0"/>
        <v>-0.10861643352533201</v>
      </c>
      <c r="P11" s="19" t="s">
        <v>48</v>
      </c>
      <c r="Q11" s="214">
        <v>49.444334994722745</v>
      </c>
      <c r="R11" s="215">
        <v>54.895985344462289</v>
      </c>
      <c r="S11" s="215">
        <v>60.086097334687132</v>
      </c>
      <c r="T11" s="215">
        <v>70.782903103112488</v>
      </c>
      <c r="U11" s="215">
        <v>70.604671540289672</v>
      </c>
      <c r="V11" s="76">
        <f t="shared" si="1"/>
        <v>-2.5180030065053982E-3</v>
      </c>
      <c r="W11" s="214">
        <v>35.21</v>
      </c>
      <c r="X11" s="215">
        <v>27.56</v>
      </c>
      <c r="Y11" s="215">
        <v>28.5</v>
      </c>
      <c r="Z11" s="215">
        <v>40.020000000000003</v>
      </c>
      <c r="AA11" s="215">
        <v>38.86</v>
      </c>
      <c r="AB11" s="76">
        <f t="shared" si="2"/>
        <v>-2.898550724637694E-2</v>
      </c>
      <c r="AD11" s="19" t="s">
        <v>48</v>
      </c>
      <c r="AE11" s="216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7">
        <v>447473.94999999995</v>
      </c>
      <c r="AN11" s="218">
        <v>384494.2</v>
      </c>
      <c r="AO11" s="218">
        <v>397521.94999999995</v>
      </c>
      <c r="AP11" s="218">
        <v>560823.26</v>
      </c>
      <c r="AQ11" s="218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4">
        <v>236.67629712851516</v>
      </c>
      <c r="D12" s="215">
        <v>166.96534083631548</v>
      </c>
      <c r="E12" s="215">
        <v>188.28394512396022</v>
      </c>
      <c r="F12" s="215">
        <v>217.32573280048851</v>
      </c>
      <c r="G12" s="215">
        <v>234.3773956057326</v>
      </c>
      <c r="H12" s="76">
        <f t="shared" ref="H12:H18" si="9">G12/F12-1</f>
        <v>7.8461315121380659E-2</v>
      </c>
      <c r="I12" s="214">
        <v>104.86</v>
      </c>
      <c r="J12" s="215">
        <v>153.51</v>
      </c>
      <c r="K12" s="215">
        <v>130.86000000000001</v>
      </c>
      <c r="L12" s="215">
        <v>161.69999999999999</v>
      </c>
      <c r="M12" s="215">
        <v>172.54</v>
      </c>
      <c r="N12" s="76">
        <f t="shared" si="0"/>
        <v>6.7037724180581293E-2</v>
      </c>
      <c r="P12" s="19" t="s">
        <v>49</v>
      </c>
      <c r="Q12" s="214">
        <v>117.61546768022717</v>
      </c>
      <c r="R12" s="215">
        <v>92.168248419946877</v>
      </c>
      <c r="S12" s="215">
        <v>125.44430979552463</v>
      </c>
      <c r="T12" s="215">
        <v>160.40557580035642</v>
      </c>
      <c r="U12" s="215">
        <v>176.12592727980507</v>
      </c>
      <c r="V12" s="76">
        <f t="shared" si="1"/>
        <v>9.8003772007367651E-2</v>
      </c>
      <c r="W12" s="214">
        <v>40.42</v>
      </c>
      <c r="X12" s="215">
        <v>53.45</v>
      </c>
      <c r="Y12" s="215">
        <v>80.97</v>
      </c>
      <c r="Z12" s="215">
        <v>109.85</v>
      </c>
      <c r="AA12" s="215">
        <v>116.42</v>
      </c>
      <c r="AB12" s="76">
        <f t="shared" si="2"/>
        <v>5.9808830223031517E-2</v>
      </c>
      <c r="AD12" s="19" t="s">
        <v>49</v>
      </c>
      <c r="AE12" s="216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7">
        <v>2068539.8800000001</v>
      </c>
      <c r="AN12" s="218">
        <v>2536858.79</v>
      </c>
      <c r="AO12" s="218">
        <v>3516583.46</v>
      </c>
      <c r="AP12" s="218">
        <v>5754963.5300000003</v>
      </c>
      <c r="AQ12" s="218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4">
        <v>56.134315429729149</v>
      </c>
      <c r="D13" s="215">
        <v>63.521467355569442</v>
      </c>
      <c r="E13" s="215">
        <v>73.418366938323942</v>
      </c>
      <c r="F13" s="215">
        <v>80.740314642419662</v>
      </c>
      <c r="G13" s="215">
        <v>91.188882787754395</v>
      </c>
      <c r="H13" s="76">
        <f t="shared" si="9"/>
        <v>0.12940955446618019</v>
      </c>
      <c r="I13" s="214">
        <v>46.88</v>
      </c>
      <c r="J13" s="215">
        <v>54.44</v>
      </c>
      <c r="K13" s="215">
        <v>58.54</v>
      </c>
      <c r="L13" s="215">
        <v>66.95</v>
      </c>
      <c r="M13" s="215">
        <v>78.36</v>
      </c>
      <c r="N13" s="76">
        <f t="shared" si="0"/>
        <v>0.17042569081404024</v>
      </c>
      <c r="P13" s="19" t="s">
        <v>50</v>
      </c>
      <c r="Q13" s="214">
        <v>36.382449139046848</v>
      </c>
      <c r="R13" s="215">
        <v>50.331836134752095</v>
      </c>
      <c r="S13" s="215">
        <v>60.12349992674369</v>
      </c>
      <c r="T13" s="215">
        <v>65.332979640246435</v>
      </c>
      <c r="U13" s="215">
        <v>67.196756026119743</v>
      </c>
      <c r="V13" s="76">
        <f t="shared" si="1"/>
        <v>2.8527344017311274E-2</v>
      </c>
      <c r="W13" s="214">
        <v>30.01</v>
      </c>
      <c r="X13" s="215">
        <v>36.36</v>
      </c>
      <c r="Y13" s="215">
        <v>39.32</v>
      </c>
      <c r="Z13" s="215">
        <v>47.74</v>
      </c>
      <c r="AA13" s="215">
        <v>49.1</v>
      </c>
      <c r="AB13" s="76">
        <f t="shared" si="2"/>
        <v>2.8487641390867235E-2</v>
      </c>
      <c r="AD13" s="19" t="s">
        <v>50</v>
      </c>
      <c r="AE13" s="216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7">
        <v>8016409.6399999997</v>
      </c>
      <c r="AN13" s="218">
        <v>10194390.619999999</v>
      </c>
      <c r="AO13" s="218">
        <v>11946130.1</v>
      </c>
      <c r="AP13" s="218">
        <v>13971138.93</v>
      </c>
      <c r="AQ13" s="218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4">
        <v>89.354754765392457</v>
      </c>
      <c r="D14" s="215">
        <v>99.460677559462724</v>
      </c>
      <c r="E14" s="215">
        <v>111.53278240164596</v>
      </c>
      <c r="F14" s="215">
        <v>120.06942655265695</v>
      </c>
      <c r="G14" s="215">
        <v>123.8666637103491</v>
      </c>
      <c r="H14" s="76">
        <f t="shared" si="9"/>
        <v>3.1625345991195042E-2</v>
      </c>
      <c r="I14" s="214">
        <v>82.54</v>
      </c>
      <c r="J14" s="215">
        <v>86.96</v>
      </c>
      <c r="K14" s="215">
        <v>99.78</v>
      </c>
      <c r="L14" s="215">
        <v>106.08</v>
      </c>
      <c r="M14" s="215">
        <v>106.92</v>
      </c>
      <c r="N14" s="76">
        <f t="shared" si="0"/>
        <v>7.9185520361990669E-3</v>
      </c>
      <c r="P14" s="19" t="s">
        <v>51</v>
      </c>
      <c r="Q14" s="214">
        <v>69.287823586122954</v>
      </c>
      <c r="R14" s="215">
        <v>81.552824481819684</v>
      </c>
      <c r="S14" s="215">
        <v>94.692966044285313</v>
      </c>
      <c r="T14" s="215">
        <v>100.64893668336411</v>
      </c>
      <c r="U14" s="215">
        <v>95.469672737405034</v>
      </c>
      <c r="V14" s="76">
        <f t="shared" si="1"/>
        <v>-5.1458705045764663E-2</v>
      </c>
      <c r="W14" s="214">
        <v>59.7</v>
      </c>
      <c r="X14" s="215">
        <v>60.27</v>
      </c>
      <c r="Y14" s="215">
        <v>69.36</v>
      </c>
      <c r="Z14" s="215">
        <v>82.85</v>
      </c>
      <c r="AA14" s="215">
        <v>70.760000000000005</v>
      </c>
      <c r="AB14" s="76">
        <f t="shared" si="2"/>
        <v>-0.14592637296318633</v>
      </c>
      <c r="AD14" s="19" t="s">
        <v>51</v>
      </c>
      <c r="AE14" s="216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7">
        <v>627335.91</v>
      </c>
      <c r="AN14" s="218">
        <v>633392.22000000009</v>
      </c>
      <c r="AO14" s="218">
        <v>739635.33000000007</v>
      </c>
      <c r="AP14" s="218">
        <v>883542.71000000008</v>
      </c>
      <c r="AQ14" s="218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4">
        <v>118.83918536650482</v>
      </c>
      <c r="D15" s="215">
        <v>141.30959432666666</v>
      </c>
      <c r="E15" s="215">
        <v>163.99167209658253</v>
      </c>
      <c r="F15" s="215">
        <v>191.18215536599402</v>
      </c>
      <c r="G15" s="215">
        <v>204.47296403570977</v>
      </c>
      <c r="H15" s="76">
        <f t="shared" si="9"/>
        <v>6.9519085838697592E-2</v>
      </c>
      <c r="I15" s="214">
        <v>110.06</v>
      </c>
      <c r="J15" s="215">
        <v>137.72</v>
      </c>
      <c r="K15" s="215">
        <v>134.81</v>
      </c>
      <c r="L15" s="215">
        <v>156.78</v>
      </c>
      <c r="M15" s="215">
        <v>185.71</v>
      </c>
      <c r="N15" s="76">
        <f t="shared" si="0"/>
        <v>0.18452608751116228</v>
      </c>
      <c r="P15" s="19" t="s">
        <v>52</v>
      </c>
      <c r="Q15" s="214">
        <v>88.148081426396161</v>
      </c>
      <c r="R15" s="215">
        <v>111.84802044236955</v>
      </c>
      <c r="S15" s="215">
        <v>142.29764791304996</v>
      </c>
      <c r="T15" s="215">
        <v>158.99894520799913</v>
      </c>
      <c r="U15" s="215">
        <v>175.16644819314848</v>
      </c>
      <c r="V15" s="76">
        <f t="shared" si="1"/>
        <v>0.10168308326825293</v>
      </c>
      <c r="W15" s="214">
        <v>74.209999999999994</v>
      </c>
      <c r="X15" s="215">
        <v>101.32</v>
      </c>
      <c r="Y15" s="215">
        <v>107.84</v>
      </c>
      <c r="Z15" s="215">
        <v>121.14</v>
      </c>
      <c r="AA15" s="215">
        <v>145.19999999999999</v>
      </c>
      <c r="AB15" s="76">
        <f t="shared" si="2"/>
        <v>0.19861317483902918</v>
      </c>
      <c r="AD15" s="19" t="s">
        <v>52</v>
      </c>
      <c r="AE15" s="216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7">
        <v>3319775.68</v>
      </c>
      <c r="AN15" s="218">
        <v>5606630.8100000005</v>
      </c>
      <c r="AO15" s="218">
        <v>5977140.8700000001</v>
      </c>
      <c r="AP15" s="218">
        <v>6800983.6899999995</v>
      </c>
      <c r="AQ15" s="218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4">
        <v>75.761882314410343</v>
      </c>
      <c r="D16" s="215">
        <v>87.685735766659221</v>
      </c>
      <c r="E16" s="215">
        <v>97.35304705019287</v>
      </c>
      <c r="F16" s="215">
        <v>107.17649698300403</v>
      </c>
      <c r="G16" s="215">
        <v>106.98649545970937</v>
      </c>
      <c r="H16" s="76">
        <f t="shared" si="9"/>
        <v>-1.7727909443129297E-3</v>
      </c>
      <c r="I16" s="214">
        <v>71.44</v>
      </c>
      <c r="J16" s="215">
        <v>78.97</v>
      </c>
      <c r="K16" s="215">
        <v>79.5</v>
      </c>
      <c r="L16" s="215">
        <v>90.02</v>
      </c>
      <c r="M16" s="215">
        <v>93.22</v>
      </c>
      <c r="N16" s="76">
        <f t="shared" si="0"/>
        <v>3.5547656076427403E-2</v>
      </c>
      <c r="P16" s="19" t="s">
        <v>53</v>
      </c>
      <c r="Q16" s="214">
        <v>56.21857133151228</v>
      </c>
      <c r="R16" s="215">
        <v>64.730510163947514</v>
      </c>
      <c r="S16" s="215">
        <v>75.737193859350668</v>
      </c>
      <c r="T16" s="215">
        <v>81.884457754327443</v>
      </c>
      <c r="U16" s="215">
        <v>79.512310416348555</v>
      </c>
      <c r="V16" s="76">
        <f t="shared" si="1"/>
        <v>-2.8969445521589532E-2</v>
      </c>
      <c r="W16" s="214">
        <v>52.03</v>
      </c>
      <c r="X16" s="215">
        <v>48.39</v>
      </c>
      <c r="Y16" s="215">
        <v>46.6</v>
      </c>
      <c r="Z16" s="215">
        <v>60.98</v>
      </c>
      <c r="AA16" s="215">
        <v>60.94</v>
      </c>
      <c r="AB16" s="76">
        <f t="shared" si="2"/>
        <v>-6.559527714004032E-4</v>
      </c>
      <c r="AD16" s="19" t="s">
        <v>53</v>
      </c>
      <c r="AE16" s="216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7">
        <v>2327395.5500000003</v>
      </c>
      <c r="AN16" s="218">
        <v>2293561.5499999998</v>
      </c>
      <c r="AO16" s="218">
        <v>2123583.19</v>
      </c>
      <c r="AP16" s="218">
        <v>2661565.9</v>
      </c>
      <c r="AQ16" s="218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4">
        <v>108.55793877235132</v>
      </c>
      <c r="D17" s="215">
        <v>124.89683916108372</v>
      </c>
      <c r="E17" s="215">
        <v>138.7716252978714</v>
      </c>
      <c r="F17" s="215">
        <v>115.38530827077693</v>
      </c>
      <c r="G17" s="215">
        <v>124.85176105574068</v>
      </c>
      <c r="H17" s="76">
        <f t="shared" si="9"/>
        <v>8.2042098139120556E-2</v>
      </c>
      <c r="I17" s="214">
        <v>95.86</v>
      </c>
      <c r="J17" s="215">
        <v>113.97</v>
      </c>
      <c r="K17" s="215">
        <v>122.94</v>
      </c>
      <c r="L17" s="215">
        <v>91.08</v>
      </c>
      <c r="M17" s="215">
        <v>119.27</v>
      </c>
      <c r="N17" s="76">
        <f t="shared" si="0"/>
        <v>0.30950812472551603</v>
      </c>
      <c r="P17" s="19" t="s">
        <v>54</v>
      </c>
      <c r="Q17" s="214">
        <v>77.907610986334447</v>
      </c>
      <c r="R17" s="215">
        <v>103.81438075227628</v>
      </c>
      <c r="S17" s="215">
        <v>120.74275466248837</v>
      </c>
      <c r="T17" s="215">
        <v>98.652309276117322</v>
      </c>
      <c r="U17" s="215">
        <v>103.42703488392333</v>
      </c>
      <c r="V17" s="76">
        <f t="shared" si="1"/>
        <v>4.8399532082336272E-2</v>
      </c>
      <c r="W17" s="214">
        <v>65.599999999999994</v>
      </c>
      <c r="X17" s="215">
        <v>86.93</v>
      </c>
      <c r="Y17" s="215">
        <v>98.95</v>
      </c>
      <c r="Z17" s="215">
        <v>72.53</v>
      </c>
      <c r="AA17" s="215">
        <v>84.89</v>
      </c>
      <c r="AB17" s="76">
        <f t="shared" si="2"/>
        <v>0.17041224320970638</v>
      </c>
      <c r="AD17" s="19" t="s">
        <v>54</v>
      </c>
      <c r="AE17" s="216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7">
        <v>5533119.9100000001</v>
      </c>
      <c r="AN17" s="218">
        <v>7023051.9699999997</v>
      </c>
      <c r="AO17" s="218">
        <v>8349188.1500000004</v>
      </c>
      <c r="AP17" s="218">
        <v>6163335.5700000003</v>
      </c>
      <c r="AQ17" s="218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4">
        <v>62.000242937734299</v>
      </c>
      <c r="D18" s="215">
        <v>71.091270430905155</v>
      </c>
      <c r="E18" s="215">
        <v>77.128557689947456</v>
      </c>
      <c r="F18" s="215">
        <v>77.905957326338438</v>
      </c>
      <c r="G18" s="215">
        <v>97.858952431027248</v>
      </c>
      <c r="H18" s="76">
        <f t="shared" si="9"/>
        <v>0.25611642279303726</v>
      </c>
      <c r="I18" s="214">
        <v>51.13</v>
      </c>
      <c r="J18" s="215">
        <v>53.39</v>
      </c>
      <c r="K18" s="215">
        <v>54.91</v>
      </c>
      <c r="L18" s="215">
        <v>77.97</v>
      </c>
      <c r="M18" s="215">
        <v>81.260000000000005</v>
      </c>
      <c r="N18" s="76">
        <f t="shared" si="0"/>
        <v>4.2195716301141495E-2</v>
      </c>
      <c r="P18" s="23" t="s">
        <v>55</v>
      </c>
      <c r="Q18" s="214">
        <v>42.193841171498114</v>
      </c>
      <c r="R18" s="215">
        <v>57.983423626684512</v>
      </c>
      <c r="S18" s="215">
        <v>63.988192777944768</v>
      </c>
      <c r="T18" s="215">
        <v>61.640685361972558</v>
      </c>
      <c r="U18" s="215">
        <v>77.508382959456398</v>
      </c>
      <c r="V18" s="76">
        <f t="shared" si="1"/>
        <v>0.25742247193236034</v>
      </c>
      <c r="W18" s="214">
        <v>34.869999999999997</v>
      </c>
      <c r="X18" s="215">
        <v>38.43</v>
      </c>
      <c r="Y18" s="215">
        <v>39.17</v>
      </c>
      <c r="Z18" s="215">
        <v>55.49</v>
      </c>
      <c r="AA18" s="215">
        <v>55.99</v>
      </c>
      <c r="AB18" s="76">
        <f t="shared" si="2"/>
        <v>9.0106325464047732E-3</v>
      </c>
      <c r="AD18" s="23" t="s">
        <v>55</v>
      </c>
      <c r="AE18" s="216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7">
        <v>1322071.6099999999</v>
      </c>
      <c r="AN18" s="218">
        <v>1460689.78</v>
      </c>
      <c r="AO18" s="218">
        <v>1532384.51</v>
      </c>
      <c r="AP18" s="218">
        <v>2196665.04</v>
      </c>
      <c r="AQ18" s="218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5" t="s">
        <v>167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P21" s="275" t="s">
        <v>168</v>
      </c>
      <c r="Q21" s="275"/>
      <c r="R21" s="275"/>
      <c r="S21" s="275"/>
      <c r="T21" s="275"/>
      <c r="U21" s="275"/>
      <c r="V21" s="275"/>
      <c r="W21" s="275"/>
      <c r="X21" s="219"/>
      <c r="Y21" s="219"/>
      <c r="Z21" s="219"/>
      <c r="AA21" s="219"/>
      <c r="AB21" s="219"/>
      <c r="AD21" s="314" t="s">
        <v>169</v>
      </c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</row>
    <row r="22" spans="2:46" ht="24" customHeight="1" x14ac:dyDescent="0.25">
      <c r="B22" s="275" t="s">
        <v>170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P22" s="315" t="s">
        <v>171</v>
      </c>
      <c r="Q22" s="315"/>
      <c r="R22" s="315"/>
      <c r="S22" s="315"/>
      <c r="T22" s="315"/>
      <c r="U22" s="315"/>
      <c r="V22" s="315"/>
      <c r="W22" s="315"/>
      <c r="X22" s="220"/>
      <c r="Y22" s="220"/>
      <c r="Z22" s="220"/>
      <c r="AA22" s="220"/>
      <c r="AB22" s="220"/>
      <c r="AQ22" s="53"/>
    </row>
    <row r="23" spans="2:46" x14ac:dyDescent="0.25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7" spans="2:46" ht="50.25" customHeight="1" thickBot="1" x14ac:dyDescent="0.3">
      <c r="B27" s="277" t="s">
        <v>172</v>
      </c>
      <c r="C27" s="277"/>
      <c r="D27" s="277"/>
      <c r="E27" s="277"/>
      <c r="F27" s="277"/>
      <c r="G27" s="277"/>
      <c r="H27" s="277"/>
      <c r="I27" s="144"/>
      <c r="P27" s="277" t="s">
        <v>173</v>
      </c>
      <c r="Q27" s="277"/>
      <c r="R27" s="277"/>
      <c r="S27" s="277"/>
      <c r="T27" s="277"/>
      <c r="U27" s="277"/>
      <c r="V27" s="277"/>
      <c r="W27" s="277"/>
      <c r="AE27" s="277" t="s">
        <v>174</v>
      </c>
      <c r="AF27" s="277"/>
      <c r="AG27" s="277"/>
      <c r="AH27" s="277"/>
      <c r="AI27" s="277"/>
      <c r="AJ27" s="277"/>
      <c r="AK27" s="277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15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4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4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4" t="str">
        <f>CONCATENATE("dif. ",RIGHT(AJ29,2),"/",RIGHT(AI29,2))</f>
        <v>dif. 25/24</v>
      </c>
    </row>
    <row r="30" spans="2:46" ht="15.75" x14ac:dyDescent="0.25">
      <c r="B30" s="206" t="s">
        <v>45</v>
      </c>
      <c r="C30" s="207">
        <v>99.07</v>
      </c>
      <c r="D30" s="207">
        <v>105.64</v>
      </c>
      <c r="E30" s="207">
        <v>114.04</v>
      </c>
      <c r="F30" s="207">
        <v>125.24</v>
      </c>
      <c r="G30" s="207">
        <v>132.82</v>
      </c>
      <c r="H30" s="134">
        <f>G30/F30-1</f>
        <v>6.052379431491528E-2</v>
      </c>
      <c r="I30" s="207">
        <f>G30-F30</f>
        <v>7.5799999999999983</v>
      </c>
      <c r="P30" s="206" t="s">
        <v>45</v>
      </c>
      <c r="Q30" s="207">
        <v>53</v>
      </c>
      <c r="R30" s="207">
        <v>80.58</v>
      </c>
      <c r="S30" s="207">
        <v>93.36</v>
      </c>
      <c r="T30" s="207">
        <v>104.71</v>
      </c>
      <c r="U30" s="207">
        <v>109.91999999999999</v>
      </c>
      <c r="V30" s="134">
        <f>U30/T30-1</f>
        <v>4.9756470251169915E-2</v>
      </c>
      <c r="W30" s="207">
        <f>U30-T30</f>
        <v>5.2099999999999937</v>
      </c>
      <c r="AE30" s="206" t="s">
        <v>45</v>
      </c>
      <c r="AF30" s="212">
        <v>651901800.17999995</v>
      </c>
      <c r="AG30" s="212">
        <v>1529335375.5</v>
      </c>
      <c r="AH30" s="212">
        <v>1802709096.5</v>
      </c>
      <c r="AI30" s="212">
        <v>2047521372.4000001</v>
      </c>
      <c r="AJ30" s="212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4">
        <v>126.49</v>
      </c>
      <c r="D31" s="214">
        <v>131.02000000000001</v>
      </c>
      <c r="E31" s="214">
        <v>138.91</v>
      </c>
      <c r="F31" s="214">
        <v>151.52000000000001</v>
      </c>
      <c r="G31" s="214">
        <v>159.22</v>
      </c>
      <c r="H31" s="76">
        <f t="shared" ref="H31:H35" si="10">G31/F31-1</f>
        <v>5.081837381203802E-2</v>
      </c>
      <c r="I31" s="215">
        <f t="shared" ref="I31:I40" si="11">G31-F31</f>
        <v>7.6999999999999886</v>
      </c>
      <c r="P31" s="15" t="s">
        <v>46</v>
      </c>
      <c r="Q31" s="214">
        <v>72.88000000000001</v>
      </c>
      <c r="R31" s="215">
        <v>107.72</v>
      </c>
      <c r="S31" s="215">
        <v>119.28</v>
      </c>
      <c r="T31" s="215">
        <v>131.19999999999999</v>
      </c>
      <c r="U31" s="215">
        <v>135.62</v>
      </c>
      <c r="V31" s="76">
        <f t="shared" ref="V31:V40" si="12">U31/T31-1</f>
        <v>3.3689024390244127E-2</v>
      </c>
      <c r="W31" s="215">
        <f t="shared" ref="W31:W40" si="13">U31-T31</f>
        <v>4.4200000000000159</v>
      </c>
      <c r="AE31" s="15" t="s">
        <v>46</v>
      </c>
      <c r="AF31" s="217">
        <v>333738906.92999995</v>
      </c>
      <c r="AG31" s="218">
        <v>743382276.49000001</v>
      </c>
      <c r="AH31" s="218">
        <v>857198465.50999999</v>
      </c>
      <c r="AI31" s="218">
        <v>951397748.67999995</v>
      </c>
      <c r="AJ31" s="218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4">
        <v>85.87</v>
      </c>
      <c r="D32" s="214">
        <v>93.49</v>
      </c>
      <c r="E32" s="214">
        <v>101.3</v>
      </c>
      <c r="F32" s="214">
        <v>115.83999999999999</v>
      </c>
      <c r="G32" s="214">
        <v>124.52000000000001</v>
      </c>
      <c r="H32" s="76">
        <f t="shared" si="10"/>
        <v>7.4930939226519611E-2</v>
      </c>
      <c r="I32" s="215">
        <f t="shared" si="11"/>
        <v>8.680000000000021</v>
      </c>
      <c r="P32" s="19" t="s">
        <v>47</v>
      </c>
      <c r="Q32" s="214">
        <v>43.14</v>
      </c>
      <c r="R32" s="215">
        <v>71.260000000000005</v>
      </c>
      <c r="S32" s="215">
        <v>83.79</v>
      </c>
      <c r="T32" s="215">
        <v>97.15</v>
      </c>
      <c r="U32" s="215">
        <v>103.05</v>
      </c>
      <c r="V32" s="76">
        <f t="shared" si="12"/>
        <v>6.0730828615542798E-2</v>
      </c>
      <c r="W32" s="215">
        <f t="shared" si="13"/>
        <v>5.8999999999999915</v>
      </c>
      <c r="AE32" s="19" t="s">
        <v>47</v>
      </c>
      <c r="AF32" s="217">
        <v>137154616.22</v>
      </c>
      <c r="AG32" s="218">
        <v>381266756.46000004</v>
      </c>
      <c r="AH32" s="218">
        <v>437659233.52999997</v>
      </c>
      <c r="AI32" s="218">
        <v>514533652.09000003</v>
      </c>
      <c r="AJ32" s="218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4">
        <v>66.41</v>
      </c>
      <c r="D33" s="214">
        <v>77.45</v>
      </c>
      <c r="E33" s="214">
        <v>80.180000000000007</v>
      </c>
      <c r="F33" s="214">
        <v>87.94</v>
      </c>
      <c r="G33" s="214">
        <v>99.82</v>
      </c>
      <c r="H33" s="76">
        <f t="shared" si="10"/>
        <v>0.1350921082556289</v>
      </c>
      <c r="I33" s="215">
        <f t="shared" si="11"/>
        <v>11.879999999999995</v>
      </c>
      <c r="P33" s="19" t="s">
        <v>48</v>
      </c>
      <c r="Q33" s="214">
        <v>36.92</v>
      </c>
      <c r="R33" s="215">
        <v>53.92</v>
      </c>
      <c r="S33" s="215">
        <v>54.70000000000001</v>
      </c>
      <c r="T33" s="215">
        <v>63.160000000000004</v>
      </c>
      <c r="U33" s="215">
        <v>68.97</v>
      </c>
      <c r="V33" s="76">
        <f t="shared" si="12"/>
        <v>9.198860037998724E-2</v>
      </c>
      <c r="W33" s="215">
        <f t="shared" si="13"/>
        <v>5.8099999999999952</v>
      </c>
      <c r="AE33" s="19" t="s">
        <v>48</v>
      </c>
      <c r="AF33" s="217">
        <v>4381169.17</v>
      </c>
      <c r="AG33" s="218">
        <v>8179727.9700000007</v>
      </c>
      <c r="AH33" s="218">
        <v>8858381.8200000003</v>
      </c>
      <c r="AI33" s="218">
        <v>10237092.02</v>
      </c>
      <c r="AJ33" s="218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4">
        <v>154.08000000000001</v>
      </c>
      <c r="D34" s="214">
        <v>185.18</v>
      </c>
      <c r="E34" s="214">
        <v>211.21</v>
      </c>
      <c r="F34" s="214">
        <v>199.41</v>
      </c>
      <c r="G34" s="214">
        <v>220.58</v>
      </c>
      <c r="H34" s="76">
        <f t="shared" si="10"/>
        <v>0.10616318138508607</v>
      </c>
      <c r="I34" s="215">
        <f t="shared" si="11"/>
        <v>21.170000000000016</v>
      </c>
      <c r="P34" s="19" t="s">
        <v>49</v>
      </c>
      <c r="Q34" s="214">
        <v>46.13</v>
      </c>
      <c r="R34" s="215">
        <v>94.38</v>
      </c>
      <c r="S34" s="215">
        <v>117.35</v>
      </c>
      <c r="T34" s="215">
        <v>126.66000000000001</v>
      </c>
      <c r="U34" s="215">
        <v>163.08000000000001</v>
      </c>
      <c r="V34" s="76">
        <f t="shared" si="12"/>
        <v>0.2875414495499764</v>
      </c>
      <c r="W34" s="215">
        <f t="shared" si="13"/>
        <v>36.42</v>
      </c>
      <c r="AE34" s="19" t="s">
        <v>49</v>
      </c>
      <c r="AF34" s="217">
        <v>22694182.549999997</v>
      </c>
      <c r="AG34" s="218">
        <v>56883669.170000002</v>
      </c>
      <c r="AH34" s="218">
        <v>67682841.399999991</v>
      </c>
      <c r="AI34" s="218">
        <v>67200118.379999995</v>
      </c>
      <c r="AJ34" s="218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4">
        <v>51.25</v>
      </c>
      <c r="D35" s="214">
        <v>59.12</v>
      </c>
      <c r="E35" s="214">
        <v>65.930000000000007</v>
      </c>
      <c r="F35" s="214">
        <v>74.61</v>
      </c>
      <c r="G35" s="214">
        <v>82.59</v>
      </c>
      <c r="H35" s="76">
        <f t="shared" si="10"/>
        <v>0.1069561720948935</v>
      </c>
      <c r="I35" s="215">
        <f t="shared" si="11"/>
        <v>7.980000000000004</v>
      </c>
      <c r="P35" s="19" t="s">
        <v>50</v>
      </c>
      <c r="Q35" s="214">
        <v>28.24</v>
      </c>
      <c r="R35" s="215">
        <v>42.01</v>
      </c>
      <c r="S35" s="215">
        <v>52.07</v>
      </c>
      <c r="T35" s="215">
        <v>61.36999999999999</v>
      </c>
      <c r="U35" s="215">
        <v>67.099999999999994</v>
      </c>
      <c r="V35" s="76">
        <f t="shared" si="12"/>
        <v>9.336809516050204E-2</v>
      </c>
      <c r="W35" s="215">
        <f t="shared" si="13"/>
        <v>5.730000000000004</v>
      </c>
      <c r="AE35" s="19" t="s">
        <v>50</v>
      </c>
      <c r="AF35" s="217">
        <v>54944687.289999999</v>
      </c>
      <c r="AG35" s="218">
        <v>136922674.63999999</v>
      </c>
      <c r="AH35" s="218">
        <v>177906116.87</v>
      </c>
      <c r="AI35" s="218">
        <v>218084310.92000002</v>
      </c>
      <c r="AJ35" s="218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4">
        <v>84.44</v>
      </c>
      <c r="D36" s="214">
        <v>89.45</v>
      </c>
      <c r="E36" s="214">
        <v>98.5</v>
      </c>
      <c r="F36" s="214">
        <v>108.5</v>
      </c>
      <c r="G36" s="214">
        <v>115.69</v>
      </c>
      <c r="H36" s="76">
        <f>G36/F36-1</f>
        <v>6.6267281105990783E-2</v>
      </c>
      <c r="I36" s="215">
        <f t="shared" si="11"/>
        <v>7.1899999999999977</v>
      </c>
      <c r="P36" s="19" t="s">
        <v>51</v>
      </c>
      <c r="Q36" s="214">
        <v>45.63</v>
      </c>
      <c r="R36" s="215">
        <v>64.64</v>
      </c>
      <c r="S36" s="215">
        <v>73.62</v>
      </c>
      <c r="T36" s="215">
        <v>81.849999999999994</v>
      </c>
      <c r="U36" s="215">
        <v>88.52</v>
      </c>
      <c r="V36" s="76">
        <f t="shared" si="12"/>
        <v>8.1490531459987858E-2</v>
      </c>
      <c r="W36" s="215">
        <f t="shared" si="13"/>
        <v>6.6700000000000017</v>
      </c>
      <c r="AE36" s="19" t="s">
        <v>51</v>
      </c>
      <c r="AF36" s="217">
        <v>4498900.47</v>
      </c>
      <c r="AG36" s="218">
        <v>7864755.4300000006</v>
      </c>
      <c r="AH36" s="218">
        <v>9097368.0999999996</v>
      </c>
      <c r="AI36" s="218">
        <v>10277452.130000001</v>
      </c>
      <c r="AJ36" s="218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4">
        <v>125.31</v>
      </c>
      <c r="D37" s="214">
        <v>128.21</v>
      </c>
      <c r="E37" s="214">
        <v>149.08000000000001</v>
      </c>
      <c r="F37" s="214">
        <v>167.62</v>
      </c>
      <c r="G37" s="214">
        <v>191.89</v>
      </c>
      <c r="H37" s="76">
        <f t="shared" ref="H37:H40" si="16">G37/F37-1</f>
        <v>0.14479179095573302</v>
      </c>
      <c r="I37" s="215">
        <f t="shared" si="11"/>
        <v>24.269999999999982</v>
      </c>
      <c r="P37" s="19" t="s">
        <v>52</v>
      </c>
      <c r="Q37" s="214">
        <v>82.55</v>
      </c>
      <c r="R37" s="215">
        <v>96.820000000000007</v>
      </c>
      <c r="S37" s="215">
        <v>122.12</v>
      </c>
      <c r="T37" s="215">
        <v>143.97</v>
      </c>
      <c r="U37" s="215">
        <v>163.12</v>
      </c>
      <c r="V37" s="76">
        <f t="shared" si="12"/>
        <v>0.13301382232409531</v>
      </c>
      <c r="W37" s="215">
        <f t="shared" si="13"/>
        <v>19.150000000000006</v>
      </c>
      <c r="AE37" s="19" t="s">
        <v>52</v>
      </c>
      <c r="AF37" s="217">
        <v>30921945.879999999</v>
      </c>
      <c r="AG37" s="218">
        <v>58546964.609999999</v>
      </c>
      <c r="AH37" s="218">
        <v>79534420.480000004</v>
      </c>
      <c r="AI37" s="218">
        <v>93956888.709999993</v>
      </c>
      <c r="AJ37" s="218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4">
        <v>68.989999999999995</v>
      </c>
      <c r="D38" s="214">
        <v>76.34</v>
      </c>
      <c r="E38" s="214">
        <v>86.56</v>
      </c>
      <c r="F38" s="214">
        <v>96.87</v>
      </c>
      <c r="G38" s="214">
        <v>102.34</v>
      </c>
      <c r="H38" s="76">
        <f t="shared" si="16"/>
        <v>5.646743057706205E-2</v>
      </c>
      <c r="I38" s="215">
        <f t="shared" si="11"/>
        <v>5.4699999999999989</v>
      </c>
      <c r="P38" s="19" t="s">
        <v>53</v>
      </c>
      <c r="Q38" s="214">
        <v>37.840000000000003</v>
      </c>
      <c r="R38" s="215">
        <v>53.16</v>
      </c>
      <c r="S38" s="215">
        <v>62.009999999999991</v>
      </c>
      <c r="T38" s="215">
        <v>69.75</v>
      </c>
      <c r="U38" s="215">
        <v>76.260000000000005</v>
      </c>
      <c r="V38" s="76">
        <f t="shared" si="12"/>
        <v>9.333333333333349E-2</v>
      </c>
      <c r="W38" s="215">
        <f t="shared" si="13"/>
        <v>6.5100000000000051</v>
      </c>
      <c r="AE38" s="19" t="s">
        <v>53</v>
      </c>
      <c r="AF38" s="217">
        <v>16610861.379999999</v>
      </c>
      <c r="AG38" s="218">
        <v>27747259.210000001</v>
      </c>
      <c r="AH38" s="218">
        <v>33481132.210000001</v>
      </c>
      <c r="AI38" s="218">
        <v>36544291.980000004</v>
      </c>
      <c r="AJ38" s="218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4">
        <v>98.71</v>
      </c>
      <c r="D39" s="214">
        <v>114.5</v>
      </c>
      <c r="E39" s="214">
        <v>129.22</v>
      </c>
      <c r="F39" s="214">
        <v>138.65</v>
      </c>
      <c r="G39" s="214">
        <v>118.45999999999998</v>
      </c>
      <c r="H39" s="76">
        <f t="shared" si="16"/>
        <v>-0.14561846375766341</v>
      </c>
      <c r="I39" s="215">
        <f t="shared" si="11"/>
        <v>-20.190000000000026</v>
      </c>
      <c r="P39" s="19" t="s">
        <v>54</v>
      </c>
      <c r="Q39" s="214">
        <v>53.72</v>
      </c>
      <c r="R39" s="215">
        <v>88.72</v>
      </c>
      <c r="S39" s="215">
        <v>109.01</v>
      </c>
      <c r="T39" s="215">
        <v>119.74</v>
      </c>
      <c r="U39" s="215">
        <v>101.6</v>
      </c>
      <c r="V39" s="76">
        <f t="shared" si="12"/>
        <v>-0.15149490562886259</v>
      </c>
      <c r="W39" s="215">
        <f t="shared" si="13"/>
        <v>-18.14</v>
      </c>
      <c r="AE39" s="19" t="s">
        <v>54</v>
      </c>
      <c r="AF39" s="217">
        <v>34127770.07</v>
      </c>
      <c r="AG39" s="218">
        <v>88124626.280000001</v>
      </c>
      <c r="AH39" s="218">
        <v>107150132.73</v>
      </c>
      <c r="AI39" s="218">
        <v>119099527.73999999</v>
      </c>
      <c r="AJ39" s="218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4">
        <v>74.28</v>
      </c>
      <c r="D40" s="214">
        <v>64.23</v>
      </c>
      <c r="E40" s="214">
        <v>69.86</v>
      </c>
      <c r="F40" s="214">
        <v>72.73</v>
      </c>
      <c r="G40" s="214">
        <v>77.06</v>
      </c>
      <c r="H40" s="76">
        <f t="shared" si="16"/>
        <v>5.9535267427471394E-2</v>
      </c>
      <c r="I40" s="215">
        <f t="shared" si="11"/>
        <v>4.3299999999999983</v>
      </c>
      <c r="P40" s="23" t="s">
        <v>55</v>
      </c>
      <c r="Q40" s="214">
        <v>29.35</v>
      </c>
      <c r="R40" s="215">
        <v>43.18</v>
      </c>
      <c r="S40" s="215">
        <v>54</v>
      </c>
      <c r="T40" s="215">
        <v>56.56</v>
      </c>
      <c r="U40" s="215">
        <v>58.49</v>
      </c>
      <c r="V40" s="76">
        <f t="shared" si="12"/>
        <v>3.4123055162659011E-2</v>
      </c>
      <c r="W40" s="215">
        <f t="shared" si="13"/>
        <v>1.9299999999999997</v>
      </c>
      <c r="AE40" s="23" t="s">
        <v>55</v>
      </c>
      <c r="AF40" s="217">
        <v>12828760.219999999</v>
      </c>
      <c r="AG40" s="218">
        <v>20416665.23</v>
      </c>
      <c r="AH40" s="218">
        <v>24141003.859999999</v>
      </c>
      <c r="AI40" s="218">
        <v>26190289.780000001</v>
      </c>
      <c r="AJ40" s="218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3" t="s">
        <v>57</v>
      </c>
      <c r="C42" s="313"/>
      <c r="D42" s="313"/>
      <c r="E42" s="313"/>
      <c r="F42" s="313"/>
      <c r="G42" s="313"/>
      <c r="H42" s="313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5" t="s">
        <v>167</v>
      </c>
      <c r="C43" s="275"/>
      <c r="D43" s="275"/>
      <c r="E43" s="275"/>
      <c r="F43" s="275"/>
      <c r="G43" s="275"/>
      <c r="H43" s="275"/>
      <c r="P43" s="275" t="s">
        <v>168</v>
      </c>
      <c r="Q43" s="275"/>
      <c r="R43" s="275"/>
      <c r="S43" s="275"/>
      <c r="T43" s="275"/>
      <c r="U43" s="275"/>
      <c r="V43" s="275"/>
      <c r="W43" s="275"/>
      <c r="AE43" s="314" t="s">
        <v>169</v>
      </c>
      <c r="AF43" s="314"/>
      <c r="AG43" s="314"/>
      <c r="AH43" s="314"/>
      <c r="AI43" s="314"/>
      <c r="AJ43" s="314"/>
      <c r="AK43" s="314"/>
      <c r="AL43" s="314"/>
      <c r="AM43" s="314"/>
    </row>
    <row r="44" spans="2:39" ht="24" customHeight="1" x14ac:dyDescent="0.25">
      <c r="B44" s="275" t="s">
        <v>170</v>
      </c>
      <c r="C44" s="275"/>
      <c r="D44" s="275"/>
      <c r="E44" s="275"/>
      <c r="F44" s="275"/>
      <c r="G44" s="275"/>
      <c r="H44" s="275"/>
      <c r="P44" s="315" t="s">
        <v>171</v>
      </c>
      <c r="Q44" s="315"/>
      <c r="R44" s="315"/>
      <c r="S44" s="315"/>
      <c r="T44" s="315"/>
      <c r="U44" s="315"/>
      <c r="V44" s="315"/>
      <c r="W44" s="315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70E9-2675-4E4C-A623-941853933790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95.01</v>
      </c>
      <c r="D6" s="222">
        <v>99.07</v>
      </c>
      <c r="E6" s="222">
        <v>105.64</v>
      </c>
      <c r="F6" s="222">
        <v>114.04</v>
      </c>
      <c r="G6" s="222">
        <v>125.24</v>
      </c>
      <c r="H6" s="222">
        <v>132.82</v>
      </c>
      <c r="I6" s="95">
        <f t="shared" ref="I6:I51" si="0">IFERROR(H6/G6-1,"-")</f>
        <v>6.052379431491528E-2</v>
      </c>
      <c r="J6" s="222">
        <f t="shared" ref="J6:J51" si="1">IFERROR(H6-G6,"-")</f>
        <v>7.5799999999999983</v>
      </c>
      <c r="K6" s="223">
        <v>2016.89</v>
      </c>
      <c r="L6" s="223">
        <v>2248.5700000000002</v>
      </c>
      <c r="M6" s="223">
        <v>2381.91</v>
      </c>
      <c r="N6" s="223">
        <v>2531.2999999999993</v>
      </c>
      <c r="O6" s="223">
        <v>2838.6899999999996</v>
      </c>
      <c r="P6" s="95">
        <f t="shared" ref="P6:P51" si="2">IFERROR(O6/N6-1,"-")</f>
        <v>0.1214356259629441</v>
      </c>
      <c r="Q6" s="222">
        <f t="shared" ref="Q6:Q51" si="3">IFERROR(O6-N6,"-")</f>
        <v>307.39000000000033</v>
      </c>
    </row>
    <row r="7" spans="2:17" x14ac:dyDescent="0.25">
      <c r="B7" s="96" t="s">
        <v>62</v>
      </c>
      <c r="C7" s="224">
        <v>103.69</v>
      </c>
      <c r="D7" s="224">
        <v>107.45</v>
      </c>
      <c r="E7" s="224">
        <v>114.17</v>
      </c>
      <c r="F7" s="224">
        <v>123.63</v>
      </c>
      <c r="G7" s="224">
        <v>135.81</v>
      </c>
      <c r="H7" s="224">
        <v>143.28</v>
      </c>
      <c r="I7" s="98">
        <f t="shared" si="0"/>
        <v>5.5003313452617553E-2</v>
      </c>
      <c r="J7" s="224">
        <f t="shared" si="1"/>
        <v>7.4699999999999989</v>
      </c>
      <c r="K7" s="225">
        <v>93.56</v>
      </c>
      <c r="L7" s="225">
        <v>102.22</v>
      </c>
      <c r="M7" s="225">
        <v>110.27</v>
      </c>
      <c r="N7" s="225">
        <v>115.62</v>
      </c>
      <c r="O7" s="225">
        <v>129.53</v>
      </c>
      <c r="P7" s="98">
        <f t="shared" si="2"/>
        <v>0.12030790520671153</v>
      </c>
      <c r="Q7" s="224">
        <f t="shared" si="3"/>
        <v>13.909999999999997</v>
      </c>
    </row>
    <row r="8" spans="2:17" x14ac:dyDescent="0.25">
      <c r="B8" s="99" t="s">
        <v>63</v>
      </c>
      <c r="C8" s="226">
        <v>113.97</v>
      </c>
      <c r="D8" s="226">
        <v>117.1</v>
      </c>
      <c r="E8" s="226">
        <v>123.96</v>
      </c>
      <c r="F8" s="226">
        <v>133.49</v>
      </c>
      <c r="G8" s="226">
        <v>146.25</v>
      </c>
      <c r="H8" s="226">
        <v>154.19</v>
      </c>
      <c r="I8" s="100">
        <f t="shared" si="0"/>
        <v>5.4290598290598346E-2</v>
      </c>
      <c r="J8" s="226">
        <f t="shared" si="1"/>
        <v>7.9399999999999977</v>
      </c>
      <c r="K8" s="227">
        <v>100.8</v>
      </c>
      <c r="L8" s="227">
        <v>109.95</v>
      </c>
      <c r="M8" s="227">
        <v>118.34</v>
      </c>
      <c r="N8" s="227">
        <v>124.12</v>
      </c>
      <c r="O8" s="227">
        <v>139.44999999999999</v>
      </c>
      <c r="P8" s="100">
        <f t="shared" si="2"/>
        <v>0.12350950692877838</v>
      </c>
      <c r="Q8" s="226">
        <f t="shared" si="3"/>
        <v>15.329999999999984</v>
      </c>
    </row>
    <row r="9" spans="2:17" x14ac:dyDescent="0.25">
      <c r="B9" s="99" t="s">
        <v>70</v>
      </c>
      <c r="C9" s="226">
        <v>59.3</v>
      </c>
      <c r="D9" s="226">
        <v>59.54</v>
      </c>
      <c r="E9" s="226">
        <v>65.25</v>
      </c>
      <c r="F9" s="226">
        <v>72.2</v>
      </c>
      <c r="G9" s="226">
        <v>79.78</v>
      </c>
      <c r="H9" s="226">
        <v>84.79</v>
      </c>
      <c r="I9" s="100">
        <f t="shared" si="0"/>
        <v>6.2797693657558273E-2</v>
      </c>
      <c r="J9" s="226">
        <f t="shared" si="1"/>
        <v>5.0100000000000051</v>
      </c>
      <c r="K9" s="227">
        <v>53.93</v>
      </c>
      <c r="L9" s="227">
        <v>58.18</v>
      </c>
      <c r="M9" s="227">
        <v>63.87</v>
      </c>
      <c r="N9" s="227">
        <v>68.12</v>
      </c>
      <c r="O9" s="227">
        <v>72.790000000000006</v>
      </c>
      <c r="P9" s="100">
        <f t="shared" si="2"/>
        <v>6.855549031121555E-2</v>
      </c>
      <c r="Q9" s="226">
        <f t="shared" si="3"/>
        <v>4.6700000000000017</v>
      </c>
    </row>
    <row r="10" spans="2:17" x14ac:dyDescent="0.25">
      <c r="B10" s="96" t="s">
        <v>65</v>
      </c>
      <c r="C10" s="224">
        <v>69.31</v>
      </c>
      <c r="D10" s="224">
        <v>67.12</v>
      </c>
      <c r="E10" s="224">
        <v>73.209999999999994</v>
      </c>
      <c r="F10" s="224">
        <v>78.930000000000007</v>
      </c>
      <c r="G10" s="224">
        <v>86.93</v>
      </c>
      <c r="H10" s="224">
        <v>96.43</v>
      </c>
      <c r="I10" s="98">
        <f t="shared" si="0"/>
        <v>0.10928333141608193</v>
      </c>
      <c r="J10" s="224">
        <f t="shared" si="1"/>
        <v>9.5</v>
      </c>
      <c r="K10" s="225">
        <v>62</v>
      </c>
      <c r="L10" s="225">
        <v>61.19</v>
      </c>
      <c r="M10" s="225">
        <v>72.44</v>
      </c>
      <c r="N10" s="225">
        <v>78.62</v>
      </c>
      <c r="O10" s="225">
        <v>80.8</v>
      </c>
      <c r="P10" s="98">
        <f t="shared" si="2"/>
        <v>2.772831340625781E-2</v>
      </c>
      <c r="Q10" s="224">
        <f t="shared" si="3"/>
        <v>2.1799999999999926</v>
      </c>
    </row>
    <row r="11" spans="2:17" x14ac:dyDescent="0.25">
      <c r="B11" s="93" t="s">
        <v>46</v>
      </c>
      <c r="C11" s="228">
        <v>119.42</v>
      </c>
      <c r="D11" s="228">
        <v>126.49</v>
      </c>
      <c r="E11" s="228">
        <v>131.02000000000001</v>
      </c>
      <c r="F11" s="228">
        <v>138.91</v>
      </c>
      <c r="G11" s="228">
        <v>151.52000000000001</v>
      </c>
      <c r="H11" s="228">
        <v>159.22</v>
      </c>
      <c r="I11" s="102">
        <f t="shared" si="0"/>
        <v>5.081837381203802E-2</v>
      </c>
      <c r="J11" s="228">
        <f t="shared" si="1"/>
        <v>7.6999999999999886</v>
      </c>
      <c r="K11" s="229">
        <v>108.31</v>
      </c>
      <c r="L11" s="229">
        <v>112.07</v>
      </c>
      <c r="M11" s="229">
        <v>120.74</v>
      </c>
      <c r="N11" s="229">
        <v>123.41</v>
      </c>
      <c r="O11" s="229">
        <v>138.72999999999999</v>
      </c>
      <c r="P11" s="102">
        <f t="shared" si="2"/>
        <v>0.12413904869945713</v>
      </c>
      <c r="Q11" s="228">
        <f t="shared" si="3"/>
        <v>15.319999999999993</v>
      </c>
    </row>
    <row r="12" spans="2:17" x14ac:dyDescent="0.25">
      <c r="B12" s="96" t="s">
        <v>62</v>
      </c>
      <c r="C12" s="224">
        <v>130.44999999999999</v>
      </c>
      <c r="D12" s="224">
        <v>134.97</v>
      </c>
      <c r="E12" s="224">
        <v>140.36000000000001</v>
      </c>
      <c r="F12" s="224">
        <v>150.29</v>
      </c>
      <c r="G12" s="224">
        <v>166.01</v>
      </c>
      <c r="H12" s="224">
        <v>174.46</v>
      </c>
      <c r="I12" s="98">
        <f t="shared" si="0"/>
        <v>5.0900548159749537E-2</v>
      </c>
      <c r="J12" s="224">
        <f t="shared" si="1"/>
        <v>8.4500000000000171</v>
      </c>
      <c r="K12" s="225">
        <v>114.25</v>
      </c>
      <c r="L12" s="225">
        <v>121.58</v>
      </c>
      <c r="M12" s="225">
        <v>131.06</v>
      </c>
      <c r="N12" s="225">
        <v>134.24</v>
      </c>
      <c r="O12" s="225">
        <v>150.6</v>
      </c>
      <c r="P12" s="98">
        <f t="shared" si="2"/>
        <v>0.12187127532777109</v>
      </c>
      <c r="Q12" s="224">
        <f t="shared" si="3"/>
        <v>16.359999999999985</v>
      </c>
    </row>
    <row r="13" spans="2:17" x14ac:dyDescent="0.25">
      <c r="B13" s="99" t="s">
        <v>63</v>
      </c>
      <c r="C13" s="226">
        <v>138.85</v>
      </c>
      <c r="D13" s="226">
        <v>143.38999999999999</v>
      </c>
      <c r="E13" s="226">
        <v>150.34</v>
      </c>
      <c r="F13" s="226">
        <v>160.88</v>
      </c>
      <c r="G13" s="226">
        <v>176.82</v>
      </c>
      <c r="H13" s="226">
        <v>186.36</v>
      </c>
      <c r="I13" s="100">
        <f t="shared" si="0"/>
        <v>5.3953172718018472E-2</v>
      </c>
      <c r="J13" s="226">
        <f t="shared" si="1"/>
        <v>9.5400000000000205</v>
      </c>
      <c r="K13" s="227">
        <v>121.39</v>
      </c>
      <c r="L13" s="227">
        <v>129.54</v>
      </c>
      <c r="M13" s="227">
        <v>139.09</v>
      </c>
      <c r="N13" s="227">
        <v>143.36000000000001</v>
      </c>
      <c r="O13" s="227">
        <v>158.69</v>
      </c>
      <c r="P13" s="100">
        <f t="shared" si="2"/>
        <v>0.10693359374999978</v>
      </c>
      <c r="Q13" s="226">
        <f t="shared" si="3"/>
        <v>15.329999999999984</v>
      </c>
    </row>
    <row r="14" spans="2:17" x14ac:dyDescent="0.25">
      <c r="B14" s="99" t="s">
        <v>70</v>
      </c>
      <c r="C14" s="226">
        <v>65.55</v>
      </c>
      <c r="D14" s="226">
        <v>60.97</v>
      </c>
      <c r="E14" s="226">
        <v>62.16</v>
      </c>
      <c r="F14" s="226">
        <v>62.3</v>
      </c>
      <c r="G14" s="226">
        <v>64.11</v>
      </c>
      <c r="H14" s="226">
        <v>71.02</v>
      </c>
      <c r="I14" s="100">
        <f t="shared" si="0"/>
        <v>0.10778349711433477</v>
      </c>
      <c r="J14" s="226">
        <f t="shared" si="1"/>
        <v>6.9099999999999966</v>
      </c>
      <c r="K14" s="227">
        <v>48.12</v>
      </c>
      <c r="L14" s="227">
        <v>49.27</v>
      </c>
      <c r="M14" s="227">
        <v>51.81</v>
      </c>
      <c r="N14" s="227">
        <v>55.62</v>
      </c>
      <c r="O14" s="227">
        <v>75.790000000000006</v>
      </c>
      <c r="P14" s="100">
        <f t="shared" si="2"/>
        <v>0.36263933836749396</v>
      </c>
      <c r="Q14" s="226">
        <f t="shared" si="3"/>
        <v>20.170000000000009</v>
      </c>
    </row>
    <row r="15" spans="2:17" x14ac:dyDescent="0.25">
      <c r="B15" s="96" t="s">
        <v>65</v>
      </c>
      <c r="C15" s="224">
        <v>76.66</v>
      </c>
      <c r="D15" s="224">
        <v>74.13</v>
      </c>
      <c r="E15" s="224">
        <v>78.930000000000007</v>
      </c>
      <c r="F15" s="224">
        <v>83.06</v>
      </c>
      <c r="G15" s="224">
        <v>86.47</v>
      </c>
      <c r="H15" s="224">
        <v>96.49</v>
      </c>
      <c r="I15" s="98">
        <f t="shared" si="0"/>
        <v>0.11587833930843061</v>
      </c>
      <c r="J15" s="224">
        <f t="shared" si="1"/>
        <v>10.019999999999996</v>
      </c>
      <c r="K15" s="225">
        <v>72.819999999999993</v>
      </c>
      <c r="L15" s="225">
        <v>61.59</v>
      </c>
      <c r="M15" s="225">
        <v>71.89</v>
      </c>
      <c r="N15" s="225">
        <v>74.7</v>
      </c>
      <c r="O15" s="225">
        <v>81.59</v>
      </c>
      <c r="P15" s="98">
        <f t="shared" si="2"/>
        <v>9.223560910307893E-2</v>
      </c>
      <c r="Q15" s="224">
        <f t="shared" si="3"/>
        <v>6.8900000000000006</v>
      </c>
    </row>
    <row r="16" spans="2:17" x14ac:dyDescent="0.25">
      <c r="B16" s="93" t="s">
        <v>52</v>
      </c>
      <c r="C16" s="228">
        <v>106.13</v>
      </c>
      <c r="D16" s="228">
        <v>125.31</v>
      </c>
      <c r="E16" s="228">
        <v>128.21</v>
      </c>
      <c r="F16" s="228">
        <v>149.08000000000001</v>
      </c>
      <c r="G16" s="228">
        <v>167.62</v>
      </c>
      <c r="H16" s="228">
        <v>191.89</v>
      </c>
      <c r="I16" s="102">
        <f t="shared" si="0"/>
        <v>0.14479179095573302</v>
      </c>
      <c r="J16" s="228">
        <f t="shared" si="1"/>
        <v>24.269999999999982</v>
      </c>
      <c r="K16" s="229">
        <v>110.06</v>
      </c>
      <c r="L16" s="229">
        <v>137.72</v>
      </c>
      <c r="M16" s="229">
        <v>134.81</v>
      </c>
      <c r="N16" s="229">
        <v>156.78</v>
      </c>
      <c r="O16" s="229">
        <v>185.71</v>
      </c>
      <c r="P16" s="102">
        <f t="shared" si="2"/>
        <v>0.18452608751116228</v>
      </c>
      <c r="Q16" s="228">
        <f t="shared" si="3"/>
        <v>28.930000000000007</v>
      </c>
    </row>
    <row r="17" spans="2:17" x14ac:dyDescent="0.25">
      <c r="B17" s="96" t="s">
        <v>62</v>
      </c>
      <c r="C17" s="224">
        <v>133.72</v>
      </c>
      <c r="D17" s="224">
        <v>131.41999999999999</v>
      </c>
      <c r="E17" s="224">
        <v>137.6</v>
      </c>
      <c r="F17" s="224">
        <v>157.52000000000001</v>
      </c>
      <c r="G17" s="224">
        <v>177.79</v>
      </c>
      <c r="H17" s="224">
        <v>204.84</v>
      </c>
      <c r="I17" s="98">
        <f t="shared" si="0"/>
        <v>0.15214578997693917</v>
      </c>
      <c r="J17" s="224">
        <f t="shared" si="1"/>
        <v>27.050000000000011</v>
      </c>
      <c r="K17" s="225">
        <v>121.74</v>
      </c>
      <c r="L17" s="225">
        <v>147.33000000000001</v>
      </c>
      <c r="M17" s="225">
        <v>145.06</v>
      </c>
      <c r="N17" s="225">
        <v>171.52</v>
      </c>
      <c r="O17" s="225">
        <v>209.31</v>
      </c>
      <c r="P17" s="98">
        <f t="shared" si="2"/>
        <v>0.22032416044776104</v>
      </c>
      <c r="Q17" s="224">
        <f t="shared" si="3"/>
        <v>37.789999999999992</v>
      </c>
    </row>
    <row r="18" spans="2:17" x14ac:dyDescent="0.25">
      <c r="B18" s="99" t="s">
        <v>68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100" t="str">
        <f t="shared" si="0"/>
        <v>-</v>
      </c>
      <c r="J18" s="226">
        <f t="shared" si="1"/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100" t="str">
        <f t="shared" si="2"/>
        <v>-</v>
      </c>
      <c r="Q18" s="226">
        <f t="shared" si="3"/>
        <v>0</v>
      </c>
    </row>
    <row r="19" spans="2:17" x14ac:dyDescent="0.25">
      <c r="B19" s="99" t="s">
        <v>175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100" t="str">
        <f t="shared" si="0"/>
        <v>-</v>
      </c>
      <c r="J19" s="226">
        <f t="shared" si="1"/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100" t="str">
        <f t="shared" si="2"/>
        <v>-</v>
      </c>
      <c r="Q19" s="226">
        <f t="shared" si="3"/>
        <v>0</v>
      </c>
    </row>
    <row r="20" spans="2:17" x14ac:dyDescent="0.25">
      <c r="B20" s="96" t="s">
        <v>65</v>
      </c>
      <c r="C20" s="224">
        <v>41.89</v>
      </c>
      <c r="D20" s="224">
        <v>74.180000000000007</v>
      </c>
      <c r="E20" s="224">
        <v>79.56</v>
      </c>
      <c r="F20" s="224">
        <v>104.15</v>
      </c>
      <c r="G20" s="224">
        <v>109.88</v>
      </c>
      <c r="H20" s="224">
        <v>124.4</v>
      </c>
      <c r="I20" s="98">
        <f t="shared" si="0"/>
        <v>0.1321441572624682</v>
      </c>
      <c r="J20" s="224">
        <f t="shared" si="1"/>
        <v>14.52000000000001</v>
      </c>
      <c r="K20" s="225">
        <v>51.26</v>
      </c>
      <c r="L20" s="225">
        <v>89.3</v>
      </c>
      <c r="M20" s="225">
        <v>73.790000000000006</v>
      </c>
      <c r="N20" s="225">
        <v>80.510000000000005</v>
      </c>
      <c r="O20" s="225">
        <v>74.17</v>
      </c>
      <c r="P20" s="98">
        <f t="shared" si="2"/>
        <v>-7.8747981617190432E-2</v>
      </c>
      <c r="Q20" s="224">
        <f t="shared" si="3"/>
        <v>-6.3400000000000034</v>
      </c>
    </row>
    <row r="21" spans="2:17" x14ac:dyDescent="0.25">
      <c r="B21" s="93" t="s">
        <v>48</v>
      </c>
      <c r="C21" s="228">
        <v>70.819999999999993</v>
      </c>
      <c r="D21" s="228">
        <v>66.41</v>
      </c>
      <c r="E21" s="228">
        <v>77.45</v>
      </c>
      <c r="F21" s="228">
        <v>80.180000000000007</v>
      </c>
      <c r="G21" s="228">
        <v>87.94</v>
      </c>
      <c r="H21" s="228">
        <v>99.82</v>
      </c>
      <c r="I21" s="102">
        <f t="shared" si="0"/>
        <v>0.1350921082556289</v>
      </c>
      <c r="J21" s="228">
        <f t="shared" si="1"/>
        <v>11.879999999999995</v>
      </c>
      <c r="K21" s="229">
        <v>66.709999999999994</v>
      </c>
      <c r="L21" s="229">
        <v>58.18</v>
      </c>
      <c r="M21" s="229">
        <v>76.709999999999994</v>
      </c>
      <c r="N21" s="229">
        <v>85.07</v>
      </c>
      <c r="O21" s="229">
        <v>75.83</v>
      </c>
      <c r="P21" s="102">
        <f t="shared" si="2"/>
        <v>-0.10861643352533201</v>
      </c>
      <c r="Q21" s="228">
        <f t="shared" si="3"/>
        <v>-9.2399999999999949</v>
      </c>
    </row>
    <row r="22" spans="2:17" x14ac:dyDescent="0.25">
      <c r="B22" s="96" t="s">
        <v>62</v>
      </c>
      <c r="C22" s="224">
        <v>68.510000000000005</v>
      </c>
      <c r="D22" s="224">
        <v>66.41</v>
      </c>
      <c r="E22" s="224">
        <v>77.510000000000005</v>
      </c>
      <c r="F22" s="224">
        <v>80.36</v>
      </c>
      <c r="G22" s="224">
        <v>88.03</v>
      </c>
      <c r="H22" s="224">
        <v>99.96</v>
      </c>
      <c r="I22" s="98">
        <f t="shared" si="0"/>
        <v>0.13552198114279213</v>
      </c>
      <c r="J22" s="224">
        <f t="shared" si="1"/>
        <v>11.929999999999993</v>
      </c>
      <c r="K22" s="225">
        <v>66.709999999999994</v>
      </c>
      <c r="L22" s="225">
        <v>57.99</v>
      </c>
      <c r="M22" s="225">
        <v>76.84</v>
      </c>
      <c r="N22" s="225">
        <v>85.03</v>
      </c>
      <c r="O22" s="225">
        <v>75.900000000000006</v>
      </c>
      <c r="P22" s="98">
        <f t="shared" si="2"/>
        <v>-0.10737386804657179</v>
      </c>
      <c r="Q22" s="224">
        <f t="shared" si="3"/>
        <v>-9.1299999999999955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134.75</v>
      </c>
      <c r="D24" s="228">
        <v>154.08000000000001</v>
      </c>
      <c r="E24" s="228">
        <v>185.18</v>
      </c>
      <c r="F24" s="228">
        <v>211.21</v>
      </c>
      <c r="G24" s="228">
        <v>199.41</v>
      </c>
      <c r="H24" s="228">
        <v>220.58</v>
      </c>
      <c r="I24" s="102">
        <f t="shared" si="0"/>
        <v>0.10616318138508607</v>
      </c>
      <c r="J24" s="228">
        <f t="shared" si="1"/>
        <v>21.170000000000016</v>
      </c>
      <c r="K24" s="229">
        <v>104.86</v>
      </c>
      <c r="L24" s="229">
        <v>153.51</v>
      </c>
      <c r="M24" s="229">
        <v>130.86000000000001</v>
      </c>
      <c r="N24" s="229">
        <v>161.69999999999999</v>
      </c>
      <c r="O24" s="229">
        <v>172.54</v>
      </c>
      <c r="P24" s="102">
        <f t="shared" si="2"/>
        <v>6.7037724180581293E-2</v>
      </c>
      <c r="Q24" s="228">
        <f t="shared" si="3"/>
        <v>10.840000000000003</v>
      </c>
    </row>
    <row r="25" spans="2:17" x14ac:dyDescent="0.25">
      <c r="B25" s="96" t="s">
        <v>62</v>
      </c>
      <c r="C25" s="224">
        <v>134.66999999999999</v>
      </c>
      <c r="D25" s="224">
        <v>151.52000000000001</v>
      </c>
      <c r="E25" s="224">
        <v>180.18</v>
      </c>
      <c r="F25" s="224">
        <v>206.52</v>
      </c>
      <c r="G25" s="224">
        <v>205.17</v>
      </c>
      <c r="H25" s="224">
        <v>231.5</v>
      </c>
      <c r="I25" s="98">
        <f t="shared" si="0"/>
        <v>0.12833260223229526</v>
      </c>
      <c r="J25" s="224">
        <f t="shared" si="1"/>
        <v>26.330000000000013</v>
      </c>
      <c r="K25" s="225">
        <v>100.03</v>
      </c>
      <c r="L25" s="225">
        <v>149.26</v>
      </c>
      <c r="M25" s="225">
        <v>130.86000000000001</v>
      </c>
      <c r="N25" s="225">
        <v>167.18</v>
      </c>
      <c r="O25" s="225">
        <v>176.74</v>
      </c>
      <c r="P25" s="98">
        <f t="shared" si="2"/>
        <v>5.7183873669099272E-2</v>
      </c>
      <c r="Q25" s="224">
        <f t="shared" si="3"/>
        <v>9.5600000000000023</v>
      </c>
    </row>
    <row r="26" spans="2:17" x14ac:dyDescent="0.25">
      <c r="B26" s="99" t="s">
        <v>63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53.52</v>
      </c>
      <c r="D28" s="228">
        <v>51.25</v>
      </c>
      <c r="E28" s="228">
        <v>59.12</v>
      </c>
      <c r="F28" s="228">
        <v>65.930000000000007</v>
      </c>
      <c r="G28" s="228">
        <v>74.61</v>
      </c>
      <c r="H28" s="228">
        <v>82.59</v>
      </c>
      <c r="I28" s="102">
        <f t="shared" si="0"/>
        <v>0.1069561720948935</v>
      </c>
      <c r="J28" s="228">
        <f t="shared" si="1"/>
        <v>7.980000000000004</v>
      </c>
      <c r="K28" s="229">
        <v>46.88</v>
      </c>
      <c r="L28" s="229">
        <v>54.44</v>
      </c>
      <c r="M28" s="229">
        <v>58.54</v>
      </c>
      <c r="N28" s="229">
        <v>66.95</v>
      </c>
      <c r="O28" s="229">
        <v>78.36</v>
      </c>
      <c r="P28" s="102">
        <f t="shared" si="2"/>
        <v>0.17042569081404024</v>
      </c>
      <c r="Q28" s="228">
        <f t="shared" si="3"/>
        <v>11.409999999999997</v>
      </c>
    </row>
    <row r="29" spans="2:17" x14ac:dyDescent="0.25">
      <c r="B29" s="96" t="s">
        <v>62</v>
      </c>
      <c r="C29" s="224">
        <v>56.97</v>
      </c>
      <c r="D29" s="224">
        <v>54.03</v>
      </c>
      <c r="E29" s="224">
        <v>62.9</v>
      </c>
      <c r="F29" s="224">
        <v>70.19</v>
      </c>
      <c r="G29" s="224">
        <v>78.77</v>
      </c>
      <c r="H29" s="224">
        <v>88.12</v>
      </c>
      <c r="I29" s="98">
        <f t="shared" si="0"/>
        <v>0.11870001269518871</v>
      </c>
      <c r="J29" s="224">
        <f t="shared" si="1"/>
        <v>9.3500000000000085</v>
      </c>
      <c r="K29" s="225">
        <v>49.86</v>
      </c>
      <c r="L29" s="225">
        <v>58.2</v>
      </c>
      <c r="M29" s="225">
        <v>61.51</v>
      </c>
      <c r="N29" s="225">
        <v>71.97</v>
      </c>
      <c r="O29" s="225">
        <v>83.64</v>
      </c>
      <c r="P29" s="98">
        <f t="shared" si="2"/>
        <v>0.16215089620675283</v>
      </c>
      <c r="Q29" s="224">
        <f t="shared" si="3"/>
        <v>11.670000000000002</v>
      </c>
    </row>
    <row r="30" spans="2:17" x14ac:dyDescent="0.25">
      <c r="B30" s="99" t="s">
        <v>63</v>
      </c>
      <c r="C30" s="226">
        <v>59.93</v>
      </c>
      <c r="D30" s="226">
        <v>57.07</v>
      </c>
      <c r="E30" s="226">
        <v>65.52</v>
      </c>
      <c r="F30" s="226">
        <v>73.069999999999993</v>
      </c>
      <c r="G30" s="226">
        <v>81.81</v>
      </c>
      <c r="H30" s="226">
        <v>92.23</v>
      </c>
      <c r="I30" s="100">
        <f t="shared" si="0"/>
        <v>0.12736829238479408</v>
      </c>
      <c r="J30" s="226">
        <f t="shared" si="1"/>
        <v>10.420000000000002</v>
      </c>
      <c r="K30" s="227">
        <v>51.38</v>
      </c>
      <c r="L30" s="227">
        <v>60.53</v>
      </c>
      <c r="M30" s="227">
        <v>63.9</v>
      </c>
      <c r="N30" s="227">
        <v>75.59</v>
      </c>
      <c r="O30" s="227">
        <v>89.54</v>
      </c>
      <c r="P30" s="100">
        <f t="shared" si="2"/>
        <v>0.18454822066410914</v>
      </c>
      <c r="Q30" s="226">
        <f t="shared" si="3"/>
        <v>13.950000000000003</v>
      </c>
    </row>
    <row r="31" spans="2:17" x14ac:dyDescent="0.25">
      <c r="B31" s="99" t="s">
        <v>70</v>
      </c>
      <c r="C31" s="226">
        <v>42.61</v>
      </c>
      <c r="D31" s="226">
        <v>41.43</v>
      </c>
      <c r="E31" s="226">
        <v>46.25</v>
      </c>
      <c r="F31" s="226">
        <v>50.85</v>
      </c>
      <c r="G31" s="226">
        <v>58.4</v>
      </c>
      <c r="H31" s="226">
        <v>61.07</v>
      </c>
      <c r="I31" s="100">
        <f t="shared" si="0"/>
        <v>4.5719178082191725E-2</v>
      </c>
      <c r="J31" s="226">
        <f t="shared" si="1"/>
        <v>2.6700000000000017</v>
      </c>
      <c r="K31" s="227">
        <v>38.99</v>
      </c>
      <c r="L31" s="227">
        <v>43.24</v>
      </c>
      <c r="M31" s="227">
        <v>45.79</v>
      </c>
      <c r="N31" s="227">
        <v>49.31</v>
      </c>
      <c r="O31" s="227">
        <v>46.93</v>
      </c>
      <c r="P31" s="100">
        <f t="shared" si="2"/>
        <v>-4.8266071790711851E-2</v>
      </c>
      <c r="Q31" s="226">
        <f t="shared" si="3"/>
        <v>-2.3800000000000026</v>
      </c>
    </row>
    <row r="32" spans="2:17" x14ac:dyDescent="0.25">
      <c r="B32" s="96" t="s">
        <v>65</v>
      </c>
      <c r="C32" s="224">
        <v>43.27</v>
      </c>
      <c r="D32" s="224">
        <v>41.41</v>
      </c>
      <c r="E32" s="224">
        <v>43.49</v>
      </c>
      <c r="F32" s="224">
        <v>48.39</v>
      </c>
      <c r="G32" s="224">
        <v>55.81</v>
      </c>
      <c r="H32" s="224">
        <v>59.46</v>
      </c>
      <c r="I32" s="98">
        <f t="shared" si="0"/>
        <v>6.540046586633208E-2</v>
      </c>
      <c r="J32" s="224">
        <f t="shared" si="1"/>
        <v>3.6499999999999986</v>
      </c>
      <c r="K32" s="225">
        <v>33.19</v>
      </c>
      <c r="L32" s="225">
        <v>37.479999999999997</v>
      </c>
      <c r="M32" s="225">
        <v>43.95</v>
      </c>
      <c r="N32" s="225">
        <v>46.29</v>
      </c>
      <c r="O32" s="225">
        <v>54.29</v>
      </c>
      <c r="P32" s="98">
        <f t="shared" si="2"/>
        <v>0.17282350399654356</v>
      </c>
      <c r="Q32" s="224">
        <f t="shared" si="3"/>
        <v>8</v>
      </c>
    </row>
    <row r="33" spans="2:17" x14ac:dyDescent="0.25">
      <c r="B33" s="93" t="s">
        <v>51</v>
      </c>
      <c r="C33" s="228">
        <v>86.79</v>
      </c>
      <c r="D33" s="228">
        <v>84.44</v>
      </c>
      <c r="E33" s="228">
        <v>89.45</v>
      </c>
      <c r="F33" s="228">
        <v>98.5</v>
      </c>
      <c r="G33" s="228">
        <v>108.5</v>
      </c>
      <c r="H33" s="228">
        <v>115.69</v>
      </c>
      <c r="I33" s="102">
        <f t="shared" si="0"/>
        <v>6.6267281105990783E-2</v>
      </c>
      <c r="J33" s="228">
        <f t="shared" si="1"/>
        <v>7.1899999999999977</v>
      </c>
      <c r="K33" s="229">
        <v>82.54</v>
      </c>
      <c r="L33" s="229">
        <v>86.96</v>
      </c>
      <c r="M33" s="229">
        <v>99.78</v>
      </c>
      <c r="N33" s="229">
        <v>106.08</v>
      </c>
      <c r="O33" s="229">
        <v>106.92</v>
      </c>
      <c r="P33" s="102">
        <f t="shared" si="2"/>
        <v>7.9185520361990669E-3</v>
      </c>
      <c r="Q33" s="228">
        <f t="shared" si="3"/>
        <v>0.84000000000000341</v>
      </c>
    </row>
    <row r="34" spans="2:17" x14ac:dyDescent="0.25">
      <c r="B34" s="96" t="s">
        <v>62</v>
      </c>
      <c r="C34" s="224">
        <v>86.79</v>
      </c>
      <c r="D34" s="224">
        <v>84.44</v>
      </c>
      <c r="E34" s="224">
        <v>89.45</v>
      </c>
      <c r="F34" s="224">
        <v>97.58</v>
      </c>
      <c r="G34" s="224">
        <v>108.5</v>
      </c>
      <c r="H34" s="224">
        <v>115.69</v>
      </c>
      <c r="I34" s="98">
        <f t="shared" si="0"/>
        <v>6.6267281105990783E-2</v>
      </c>
      <c r="J34" s="224">
        <f t="shared" si="1"/>
        <v>7.1899999999999977</v>
      </c>
      <c r="K34" s="225">
        <v>82.54</v>
      </c>
      <c r="L34" s="225">
        <v>86.96</v>
      </c>
      <c r="M34" s="225">
        <v>99.78</v>
      </c>
      <c r="N34" s="225">
        <v>106.08</v>
      </c>
      <c r="O34" s="225">
        <v>106.92</v>
      </c>
      <c r="P34" s="98">
        <f t="shared" si="2"/>
        <v>7.9185520361990669E-3</v>
      </c>
      <c r="Q34" s="224">
        <f t="shared" si="3"/>
        <v>0.84000000000000341</v>
      </c>
    </row>
    <row r="35" spans="2:17" x14ac:dyDescent="0.25">
      <c r="B35" s="93" t="s">
        <v>52</v>
      </c>
      <c r="C35" s="228">
        <v>106.13</v>
      </c>
      <c r="D35" s="228">
        <v>125.31</v>
      </c>
      <c r="E35" s="228">
        <v>128.21</v>
      </c>
      <c r="F35" s="228">
        <v>149.08000000000001</v>
      </c>
      <c r="G35" s="228">
        <v>167.62</v>
      </c>
      <c r="H35" s="228">
        <v>191.89</v>
      </c>
      <c r="I35" s="102">
        <f t="shared" si="0"/>
        <v>0.14479179095573302</v>
      </c>
      <c r="J35" s="228">
        <f t="shared" si="1"/>
        <v>24.269999999999982</v>
      </c>
      <c r="K35" s="229">
        <v>110.06</v>
      </c>
      <c r="L35" s="229">
        <v>137.72</v>
      </c>
      <c r="M35" s="229">
        <v>134.81</v>
      </c>
      <c r="N35" s="229">
        <v>156.78</v>
      </c>
      <c r="O35" s="229">
        <v>185.71</v>
      </c>
      <c r="P35" s="102">
        <f t="shared" si="2"/>
        <v>0.18452608751116228</v>
      </c>
      <c r="Q35" s="228">
        <f t="shared" si="3"/>
        <v>28.930000000000007</v>
      </c>
    </row>
    <row r="36" spans="2:17" x14ac:dyDescent="0.25">
      <c r="B36" s="96" t="s">
        <v>62</v>
      </c>
      <c r="C36" s="224">
        <v>133.72</v>
      </c>
      <c r="D36" s="224">
        <v>131.41999999999999</v>
      </c>
      <c r="E36" s="224">
        <v>137.6</v>
      </c>
      <c r="F36" s="224">
        <v>157.52000000000001</v>
      </c>
      <c r="G36" s="224">
        <v>177.79</v>
      </c>
      <c r="H36" s="224">
        <v>204.84</v>
      </c>
      <c r="I36" s="98">
        <f t="shared" si="0"/>
        <v>0.15214578997693917</v>
      </c>
      <c r="J36" s="224">
        <f t="shared" si="1"/>
        <v>27.050000000000011</v>
      </c>
      <c r="K36" s="225">
        <v>121.74</v>
      </c>
      <c r="L36" s="225">
        <v>147.33000000000001</v>
      </c>
      <c r="M36" s="225">
        <v>145.06</v>
      </c>
      <c r="N36" s="225">
        <v>171.52</v>
      </c>
      <c r="O36" s="225">
        <v>209.31</v>
      </c>
      <c r="P36" s="98">
        <f t="shared" si="2"/>
        <v>0.22032416044776104</v>
      </c>
      <c r="Q36" s="224">
        <f t="shared" si="3"/>
        <v>37.789999999999992</v>
      </c>
    </row>
    <row r="37" spans="2:17" x14ac:dyDescent="0.25">
      <c r="B37" s="96" t="s">
        <v>65</v>
      </c>
      <c r="C37" s="224">
        <v>41.89</v>
      </c>
      <c r="D37" s="224">
        <v>74.180000000000007</v>
      </c>
      <c r="E37" s="224">
        <v>79.56</v>
      </c>
      <c r="F37" s="224">
        <v>104.15</v>
      </c>
      <c r="G37" s="224">
        <v>109.88</v>
      </c>
      <c r="H37" s="224">
        <v>124.4</v>
      </c>
      <c r="I37" s="98">
        <f t="shared" si="0"/>
        <v>0.1321441572624682</v>
      </c>
      <c r="J37" s="224">
        <f t="shared" si="1"/>
        <v>14.52000000000001</v>
      </c>
      <c r="K37" s="225">
        <v>51.26</v>
      </c>
      <c r="L37" s="225">
        <v>89.3</v>
      </c>
      <c r="M37" s="225">
        <v>73.790000000000006</v>
      </c>
      <c r="N37" s="225">
        <v>80.510000000000005</v>
      </c>
      <c r="O37" s="225">
        <v>74.17</v>
      </c>
      <c r="P37" s="98">
        <f t="shared" si="2"/>
        <v>-7.8747981617190432E-2</v>
      </c>
      <c r="Q37" s="224">
        <f t="shared" si="3"/>
        <v>-6.3400000000000034</v>
      </c>
    </row>
    <row r="38" spans="2:17" x14ac:dyDescent="0.25">
      <c r="B38" s="93" t="s">
        <v>53</v>
      </c>
      <c r="C38" s="228">
        <v>64.19</v>
      </c>
      <c r="D38" s="228">
        <v>68.989999999999995</v>
      </c>
      <c r="E38" s="228">
        <v>76.34</v>
      </c>
      <c r="F38" s="228">
        <v>86.56</v>
      </c>
      <c r="G38" s="228">
        <v>96.87</v>
      </c>
      <c r="H38" s="228">
        <v>102.34</v>
      </c>
      <c r="I38" s="102">
        <f t="shared" si="0"/>
        <v>5.646743057706205E-2</v>
      </c>
      <c r="J38" s="228">
        <f t="shared" si="1"/>
        <v>5.4699999999999989</v>
      </c>
      <c r="K38" s="229">
        <v>71.44</v>
      </c>
      <c r="L38" s="229">
        <v>78.97</v>
      </c>
      <c r="M38" s="229">
        <v>79.5</v>
      </c>
      <c r="N38" s="229">
        <v>90.02</v>
      </c>
      <c r="O38" s="229">
        <v>93.22</v>
      </c>
      <c r="P38" s="102">
        <f t="shared" si="2"/>
        <v>3.5547656076427403E-2</v>
      </c>
      <c r="Q38" s="228">
        <f t="shared" si="3"/>
        <v>3.2000000000000028</v>
      </c>
    </row>
    <row r="39" spans="2:17" x14ac:dyDescent="0.25">
      <c r="B39" s="96" t="s">
        <v>62</v>
      </c>
      <c r="C39" s="224">
        <v>64.19</v>
      </c>
      <c r="D39" s="224">
        <v>68.989999999999995</v>
      </c>
      <c r="E39" s="224">
        <v>76.34</v>
      </c>
      <c r="F39" s="224">
        <v>85.99</v>
      </c>
      <c r="G39" s="224">
        <v>96.87</v>
      </c>
      <c r="H39" s="224">
        <v>102.34</v>
      </c>
      <c r="I39" s="98">
        <f t="shared" si="0"/>
        <v>5.646743057706205E-2</v>
      </c>
      <c r="J39" s="224">
        <f t="shared" si="1"/>
        <v>5.4699999999999989</v>
      </c>
      <c r="K39" s="225">
        <v>71.44</v>
      </c>
      <c r="L39" s="225">
        <v>78.97</v>
      </c>
      <c r="M39" s="225">
        <v>79.5</v>
      </c>
      <c r="N39" s="225">
        <v>90.02</v>
      </c>
      <c r="O39" s="225">
        <v>93.22</v>
      </c>
      <c r="P39" s="98">
        <f t="shared" si="2"/>
        <v>3.5547656076427403E-2</v>
      </c>
      <c r="Q39" s="224">
        <f t="shared" si="3"/>
        <v>3.2000000000000028</v>
      </c>
    </row>
    <row r="40" spans="2:17" x14ac:dyDescent="0.25">
      <c r="B40" s="99" t="s">
        <v>63</v>
      </c>
      <c r="C40" s="226">
        <v>76.319999999999993</v>
      </c>
      <c r="D40" s="226">
        <v>76.47</v>
      </c>
      <c r="E40" s="226">
        <v>90.03</v>
      </c>
      <c r="F40" s="226">
        <v>100.71</v>
      </c>
      <c r="G40" s="226">
        <v>115.08</v>
      </c>
      <c r="H40" s="226">
        <v>119.72</v>
      </c>
      <c r="I40" s="100">
        <f t="shared" si="0"/>
        <v>4.0319777546054869E-2</v>
      </c>
      <c r="J40" s="226">
        <f t="shared" si="1"/>
        <v>4.6400000000000006</v>
      </c>
      <c r="K40" s="227">
        <v>84.79</v>
      </c>
      <c r="L40" s="227">
        <v>93.22</v>
      </c>
      <c r="M40" s="227">
        <v>93.48</v>
      </c>
      <c r="N40" s="227">
        <v>102.66</v>
      </c>
      <c r="O40" s="227">
        <v>104.41</v>
      </c>
      <c r="P40" s="100">
        <f t="shared" si="2"/>
        <v>1.7046561465030141E-2</v>
      </c>
      <c r="Q40" s="226">
        <f t="shared" si="3"/>
        <v>1.75</v>
      </c>
    </row>
    <row r="41" spans="2:17" x14ac:dyDescent="0.25">
      <c r="B41" s="99" t="s">
        <v>70</v>
      </c>
      <c r="C41" s="226">
        <v>52.19</v>
      </c>
      <c r="D41" s="226">
        <v>57.98</v>
      </c>
      <c r="E41" s="226">
        <v>57.94</v>
      </c>
      <c r="F41" s="226">
        <v>66.849999999999994</v>
      </c>
      <c r="G41" s="226">
        <v>70.069999999999993</v>
      </c>
      <c r="H41" s="226">
        <v>70.59</v>
      </c>
      <c r="I41" s="100">
        <f t="shared" si="0"/>
        <v>7.4211502782932648E-3</v>
      </c>
      <c r="J41" s="226">
        <f t="shared" si="1"/>
        <v>0.52000000000001023</v>
      </c>
      <c r="K41" s="227">
        <v>54.77</v>
      </c>
      <c r="L41" s="227">
        <v>60.7</v>
      </c>
      <c r="M41" s="227">
        <v>62.18</v>
      </c>
      <c r="N41" s="227">
        <v>67.88</v>
      </c>
      <c r="O41" s="227">
        <v>68.16</v>
      </c>
      <c r="P41" s="100">
        <f t="shared" si="2"/>
        <v>4.1249263406011316E-3</v>
      </c>
      <c r="Q41" s="226">
        <f t="shared" si="3"/>
        <v>0.28000000000000114</v>
      </c>
    </row>
    <row r="42" spans="2:17" x14ac:dyDescent="0.25">
      <c r="B42" s="93" t="s">
        <v>54</v>
      </c>
      <c r="C42" s="228">
        <v>102.24</v>
      </c>
      <c r="D42" s="228">
        <v>98.71</v>
      </c>
      <c r="E42" s="228">
        <v>114.5</v>
      </c>
      <c r="F42" s="228">
        <v>129.22</v>
      </c>
      <c r="G42" s="228">
        <v>138.65</v>
      </c>
      <c r="H42" s="228">
        <v>118.46</v>
      </c>
      <c r="I42" s="102">
        <f t="shared" si="0"/>
        <v>-0.1456184637576633</v>
      </c>
      <c r="J42" s="228">
        <f t="shared" si="1"/>
        <v>-20.190000000000012</v>
      </c>
      <c r="K42" s="229">
        <v>95.86</v>
      </c>
      <c r="L42" s="229">
        <v>113.97</v>
      </c>
      <c r="M42" s="229">
        <v>122.94</v>
      </c>
      <c r="N42" s="229">
        <v>91.08</v>
      </c>
      <c r="O42" s="229">
        <v>119.27</v>
      </c>
      <c r="P42" s="102">
        <f t="shared" si="2"/>
        <v>0.30950812472551603</v>
      </c>
      <c r="Q42" s="228">
        <f t="shared" si="3"/>
        <v>28.189999999999998</v>
      </c>
    </row>
    <row r="43" spans="2:17" x14ac:dyDescent="0.25">
      <c r="B43" s="96" t="s">
        <v>62</v>
      </c>
      <c r="C43" s="224">
        <v>108.14</v>
      </c>
      <c r="D43" s="224">
        <v>104.52</v>
      </c>
      <c r="E43" s="224">
        <v>121.1</v>
      </c>
      <c r="F43" s="224">
        <v>138.26</v>
      </c>
      <c r="G43" s="224">
        <v>145.62</v>
      </c>
      <c r="H43" s="224">
        <v>121.32</v>
      </c>
      <c r="I43" s="98">
        <f t="shared" si="0"/>
        <v>-0.16687268232385666</v>
      </c>
      <c r="J43" s="224">
        <f t="shared" si="1"/>
        <v>-24.300000000000011</v>
      </c>
      <c r="K43" s="225">
        <v>101.74</v>
      </c>
      <c r="L43" s="225">
        <v>120.85</v>
      </c>
      <c r="M43" s="225">
        <v>130.04</v>
      </c>
      <c r="N43" s="225">
        <v>93.36</v>
      </c>
      <c r="O43" s="225">
        <v>125.7</v>
      </c>
      <c r="P43" s="98">
        <f t="shared" si="2"/>
        <v>0.34640102827763508</v>
      </c>
      <c r="Q43" s="224">
        <f t="shared" si="3"/>
        <v>32.340000000000003</v>
      </c>
    </row>
    <row r="44" spans="2:17" x14ac:dyDescent="0.25">
      <c r="B44" s="99" t="s">
        <v>63</v>
      </c>
      <c r="C44" s="226">
        <v>0</v>
      </c>
      <c r="D44" s="226">
        <v>111.35</v>
      </c>
      <c r="E44" s="226">
        <v>128.75</v>
      </c>
      <c r="F44" s="226">
        <v>147.52000000000001</v>
      </c>
      <c r="G44" s="226">
        <v>153.44</v>
      </c>
      <c r="H44" s="226">
        <v>124</v>
      </c>
      <c r="I44" s="100">
        <f t="shared" si="0"/>
        <v>-0.19186652763295098</v>
      </c>
      <c r="J44" s="226">
        <f t="shared" si="1"/>
        <v>-29.439999999999998</v>
      </c>
      <c r="K44" s="227">
        <v>109.9</v>
      </c>
      <c r="L44" s="227">
        <v>126.67</v>
      </c>
      <c r="M44" s="227">
        <v>137.72</v>
      </c>
      <c r="N44" s="227">
        <v>90.94</v>
      </c>
      <c r="O44" s="227">
        <v>131.97</v>
      </c>
      <c r="P44" s="100">
        <f t="shared" si="2"/>
        <v>0.45117659995601489</v>
      </c>
      <c r="Q44" s="226">
        <f t="shared" si="3"/>
        <v>41.03</v>
      </c>
    </row>
    <row r="45" spans="2:17" x14ac:dyDescent="0.25">
      <c r="B45" s="99" t="s">
        <v>70</v>
      </c>
      <c r="C45" s="226">
        <v>0</v>
      </c>
      <c r="D45" s="226">
        <v>79.67</v>
      </c>
      <c r="E45" s="226">
        <v>92.67</v>
      </c>
      <c r="F45" s="226">
        <v>101.68</v>
      </c>
      <c r="G45" s="226">
        <v>114.46</v>
      </c>
      <c r="H45" s="226">
        <v>110.64</v>
      </c>
      <c r="I45" s="100">
        <f t="shared" si="0"/>
        <v>-3.3374104490651701E-2</v>
      </c>
      <c r="J45" s="226">
        <f t="shared" si="1"/>
        <v>-3.8199999999999932</v>
      </c>
      <c r="K45" s="227">
        <v>74.56</v>
      </c>
      <c r="L45" s="227">
        <v>99.77</v>
      </c>
      <c r="M45" s="227">
        <v>99.71</v>
      </c>
      <c r="N45" s="227">
        <v>103.12</v>
      </c>
      <c r="O45" s="227">
        <v>100.6</v>
      </c>
      <c r="P45" s="100">
        <f t="shared" si="2"/>
        <v>-2.4437548487199479E-2</v>
      </c>
      <c r="Q45" s="226">
        <f t="shared" si="3"/>
        <v>-2.5200000000000102</v>
      </c>
    </row>
    <row r="46" spans="2:17" x14ac:dyDescent="0.25">
      <c r="B46" s="96" t="s">
        <v>65</v>
      </c>
      <c r="C46" s="224">
        <v>76.39</v>
      </c>
      <c r="D46" s="224">
        <v>66.930000000000007</v>
      </c>
      <c r="E46" s="224">
        <v>72.900000000000006</v>
      </c>
      <c r="F46" s="224">
        <v>77.459999999999994</v>
      </c>
      <c r="G46" s="224">
        <v>94.86</v>
      </c>
      <c r="H46" s="224">
        <v>101.95</v>
      </c>
      <c r="I46" s="98">
        <f t="shared" si="0"/>
        <v>7.4741724646848029E-2</v>
      </c>
      <c r="J46" s="224">
        <f t="shared" si="1"/>
        <v>7.0900000000000034</v>
      </c>
      <c r="K46" s="225">
        <v>42.61</v>
      </c>
      <c r="L46" s="225">
        <v>59.51</v>
      </c>
      <c r="M46" s="225">
        <v>68.319999999999993</v>
      </c>
      <c r="N46" s="225">
        <v>74.400000000000006</v>
      </c>
      <c r="O46" s="225">
        <v>68.33</v>
      </c>
      <c r="P46" s="98">
        <f t="shared" si="2"/>
        <v>-8.1586021505376416E-2</v>
      </c>
      <c r="Q46" s="224">
        <f t="shared" si="3"/>
        <v>-6.0700000000000074</v>
      </c>
    </row>
    <row r="47" spans="2:17" x14ac:dyDescent="0.25">
      <c r="B47" s="93" t="s">
        <v>55</v>
      </c>
      <c r="C47" s="228">
        <v>58.1</v>
      </c>
      <c r="D47" s="228">
        <v>74.28</v>
      </c>
      <c r="E47" s="228">
        <v>64.23</v>
      </c>
      <c r="F47" s="228">
        <v>69.86</v>
      </c>
      <c r="G47" s="228">
        <v>72.73</v>
      </c>
      <c r="H47" s="228">
        <v>77.06</v>
      </c>
      <c r="I47" s="102">
        <f t="shared" si="0"/>
        <v>5.9535267427471394E-2</v>
      </c>
      <c r="J47" s="228">
        <f t="shared" si="1"/>
        <v>4.3299999999999983</v>
      </c>
      <c r="K47" s="229">
        <v>51.13</v>
      </c>
      <c r="L47" s="229">
        <v>53.39</v>
      </c>
      <c r="M47" s="229">
        <v>54.91</v>
      </c>
      <c r="N47" s="229">
        <v>77.97</v>
      </c>
      <c r="O47" s="229">
        <v>81.260000000000005</v>
      </c>
      <c r="P47" s="102">
        <f t="shared" si="2"/>
        <v>4.2195716301141495E-2</v>
      </c>
      <c r="Q47" s="228">
        <f t="shared" si="3"/>
        <v>3.2900000000000063</v>
      </c>
    </row>
    <row r="48" spans="2:17" x14ac:dyDescent="0.25">
      <c r="B48" s="96" t="s">
        <v>62</v>
      </c>
      <c r="C48" s="224">
        <v>57.83</v>
      </c>
      <c r="D48" s="224">
        <v>74.63</v>
      </c>
      <c r="E48" s="224">
        <v>64.650000000000006</v>
      </c>
      <c r="F48" s="224">
        <v>69.67</v>
      </c>
      <c r="G48" s="224">
        <v>73.94</v>
      </c>
      <c r="H48" s="224">
        <v>78.400000000000006</v>
      </c>
      <c r="I48" s="98">
        <f t="shared" si="0"/>
        <v>6.0319177711658289E-2</v>
      </c>
      <c r="J48" s="224">
        <f t="shared" si="1"/>
        <v>4.460000000000008</v>
      </c>
      <c r="K48" s="225">
        <v>51.4</v>
      </c>
      <c r="L48" s="225">
        <v>52.45</v>
      </c>
      <c r="M48" s="225">
        <v>55.89</v>
      </c>
      <c r="N48" s="225">
        <v>80.12</v>
      </c>
      <c r="O48" s="225">
        <v>83.31</v>
      </c>
      <c r="P48" s="98">
        <f t="shared" si="2"/>
        <v>3.9815277084373379E-2</v>
      </c>
      <c r="Q48" s="224">
        <f t="shared" si="3"/>
        <v>3.1899999999999977</v>
      </c>
    </row>
    <row r="49" spans="2:17" x14ac:dyDescent="0.25">
      <c r="B49" s="99" t="s">
        <v>63</v>
      </c>
      <c r="C49" s="226">
        <v>59.72</v>
      </c>
      <c r="D49" s="226">
        <v>75.540000000000006</v>
      </c>
      <c r="E49" s="226">
        <v>69.69</v>
      </c>
      <c r="F49" s="226">
        <v>75.87</v>
      </c>
      <c r="G49" s="226">
        <v>79.3</v>
      </c>
      <c r="H49" s="226">
        <v>83.59</v>
      </c>
      <c r="I49" s="100">
        <f t="shared" si="0"/>
        <v>5.4098360655737698E-2</v>
      </c>
      <c r="J49" s="226">
        <f t="shared" si="1"/>
        <v>4.2900000000000063</v>
      </c>
      <c r="K49" s="227">
        <v>56.79</v>
      </c>
      <c r="L49" s="227">
        <v>57.55</v>
      </c>
      <c r="M49" s="227">
        <v>58.48</v>
      </c>
      <c r="N49" s="227">
        <v>91.49</v>
      </c>
      <c r="O49" s="227">
        <v>93.07</v>
      </c>
      <c r="P49" s="100">
        <f t="shared" si="2"/>
        <v>1.7269646955951456E-2</v>
      </c>
      <c r="Q49" s="226">
        <f t="shared" si="3"/>
        <v>1.5799999999999983</v>
      </c>
    </row>
    <row r="50" spans="2:17" x14ac:dyDescent="0.25">
      <c r="B50" s="99" t="s">
        <v>70</v>
      </c>
      <c r="C50" s="226">
        <v>52.07</v>
      </c>
      <c r="D50" s="226">
        <v>70.77</v>
      </c>
      <c r="E50" s="226">
        <v>51.36</v>
      </c>
      <c r="F50" s="226">
        <v>51.62</v>
      </c>
      <c r="G50" s="226">
        <v>60.16</v>
      </c>
      <c r="H50" s="226">
        <v>64.61</v>
      </c>
      <c r="I50" s="100">
        <f t="shared" si="0"/>
        <v>7.3969414893616969E-2</v>
      </c>
      <c r="J50" s="226">
        <f t="shared" si="1"/>
        <v>4.4500000000000028</v>
      </c>
      <c r="K50" s="227">
        <v>40.46</v>
      </c>
      <c r="L50" s="227">
        <v>40.31</v>
      </c>
      <c r="M50" s="227">
        <v>49.95</v>
      </c>
      <c r="N50" s="227">
        <v>53</v>
      </c>
      <c r="O50" s="227">
        <v>60.63</v>
      </c>
      <c r="P50" s="100">
        <f t="shared" si="2"/>
        <v>0.14396226415094349</v>
      </c>
      <c r="Q50" s="226">
        <f t="shared" si="3"/>
        <v>7.6300000000000026</v>
      </c>
    </row>
    <row r="51" spans="2:17" x14ac:dyDescent="0.25">
      <c r="B51" s="96" t="s">
        <v>65</v>
      </c>
      <c r="C51" s="224">
        <v>83.93</v>
      </c>
      <c r="D51" s="224">
        <v>154.72</v>
      </c>
      <c r="E51" s="224">
        <v>187.76</v>
      </c>
      <c r="F51" s="224">
        <v>163.5</v>
      </c>
      <c r="G51" s="224">
        <v>90.36</v>
      </c>
      <c r="H51" s="224">
        <v>97.54</v>
      </c>
      <c r="I51" s="98">
        <f t="shared" si="0"/>
        <v>7.9459938025675081E-2</v>
      </c>
      <c r="J51" s="224">
        <f t="shared" si="1"/>
        <v>7.1800000000000068</v>
      </c>
      <c r="K51" s="225">
        <v>132.30000000000001</v>
      </c>
      <c r="L51" s="225">
        <v>118.26</v>
      </c>
      <c r="M51" s="225">
        <v>45.82</v>
      </c>
      <c r="N51" s="225">
        <v>84.07</v>
      </c>
      <c r="O51" s="225">
        <v>94.67</v>
      </c>
      <c r="P51" s="98">
        <f t="shared" si="2"/>
        <v>0.12608540501962651</v>
      </c>
      <c r="Q51" s="224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D080-A9D4-4F0E-8EB1-B35445D65A50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48.13</v>
      </c>
      <c r="D6" s="222">
        <v>53</v>
      </c>
      <c r="E6" s="222">
        <v>80.58</v>
      </c>
      <c r="F6" s="222">
        <v>93.36</v>
      </c>
      <c r="G6" s="222">
        <v>104.71</v>
      </c>
      <c r="H6" s="222">
        <v>109.92</v>
      </c>
      <c r="I6" s="95">
        <f t="shared" ref="I6:I51" si="0">IFERROR(H6/G6-1,"-")</f>
        <v>4.9756470251169915E-2</v>
      </c>
      <c r="J6" s="222">
        <f t="shared" ref="J6:J51" si="1">IFERROR(H6-G6,"-")</f>
        <v>5.210000000000008</v>
      </c>
      <c r="K6" s="223">
        <v>1342.3</v>
      </c>
      <c r="L6" s="223">
        <v>1583.2599999999995</v>
      </c>
      <c r="M6" s="223">
        <v>1768.2800000000002</v>
      </c>
      <c r="N6" s="223">
        <v>1869.3099999999997</v>
      </c>
      <c r="O6" s="223">
        <v>1995.3399999999997</v>
      </c>
      <c r="P6" s="95">
        <f t="shared" ref="P6:P51" si="2">IFERROR(O6/N6-1,"-")</f>
        <v>6.742059904456732E-2</v>
      </c>
      <c r="Q6" s="222">
        <f t="shared" ref="Q6:Q51" si="3">IFERROR(O6-N6,"-")</f>
        <v>126.02999999999997</v>
      </c>
    </row>
    <row r="7" spans="2:17" x14ac:dyDescent="0.25">
      <c r="B7" s="96" t="s">
        <v>62</v>
      </c>
      <c r="C7" s="224">
        <v>53.19</v>
      </c>
      <c r="D7" s="224">
        <v>60.01</v>
      </c>
      <c r="E7" s="224">
        <v>88.2</v>
      </c>
      <c r="F7" s="224">
        <v>102.78</v>
      </c>
      <c r="G7" s="224">
        <v>114.6</v>
      </c>
      <c r="H7" s="224">
        <v>119.42</v>
      </c>
      <c r="I7" s="98">
        <f t="shared" si="0"/>
        <v>4.205933682373475E-2</v>
      </c>
      <c r="J7" s="224">
        <f t="shared" si="1"/>
        <v>4.8200000000000074</v>
      </c>
      <c r="K7" s="225">
        <v>67.489999999999995</v>
      </c>
      <c r="L7" s="225">
        <v>77.17</v>
      </c>
      <c r="M7" s="225">
        <v>85.04</v>
      </c>
      <c r="N7" s="225">
        <v>88.82</v>
      </c>
      <c r="O7" s="225">
        <v>94.11</v>
      </c>
      <c r="P7" s="98">
        <f t="shared" si="2"/>
        <v>5.9558657959918992E-2</v>
      </c>
      <c r="Q7" s="224">
        <f t="shared" si="3"/>
        <v>5.2900000000000063</v>
      </c>
    </row>
    <row r="8" spans="2:17" x14ac:dyDescent="0.25">
      <c r="B8" s="99" t="s">
        <v>63</v>
      </c>
      <c r="C8" s="226">
        <v>58.8</v>
      </c>
      <c r="D8" s="226">
        <v>66.349999999999994</v>
      </c>
      <c r="E8" s="226">
        <v>96.91</v>
      </c>
      <c r="F8" s="226">
        <v>111.51</v>
      </c>
      <c r="G8" s="226">
        <v>124.22</v>
      </c>
      <c r="H8" s="226">
        <v>128.75</v>
      </c>
      <c r="I8" s="100">
        <f t="shared" si="0"/>
        <v>3.6467557559169306E-2</v>
      </c>
      <c r="J8" s="226">
        <f t="shared" si="1"/>
        <v>4.5300000000000011</v>
      </c>
      <c r="K8" s="227">
        <v>74.41</v>
      </c>
      <c r="L8" s="227">
        <v>84.42</v>
      </c>
      <c r="M8" s="227">
        <v>92.88</v>
      </c>
      <c r="N8" s="227">
        <v>96.25</v>
      </c>
      <c r="O8" s="227">
        <v>102.36</v>
      </c>
      <c r="P8" s="100">
        <f t="shared" si="2"/>
        <v>6.3480519480519471E-2</v>
      </c>
      <c r="Q8" s="226">
        <f t="shared" si="3"/>
        <v>6.1099999999999994</v>
      </c>
    </row>
    <row r="9" spans="2:17" x14ac:dyDescent="0.25">
      <c r="B9" s="99" t="s">
        <v>70</v>
      </c>
      <c r="C9" s="226">
        <v>29.69</v>
      </c>
      <c r="D9" s="226">
        <v>31.06</v>
      </c>
      <c r="E9" s="226">
        <v>47.58</v>
      </c>
      <c r="F9" s="226">
        <v>58.53</v>
      </c>
      <c r="G9" s="226">
        <v>65.06</v>
      </c>
      <c r="H9" s="226">
        <v>70</v>
      </c>
      <c r="I9" s="100">
        <f t="shared" si="0"/>
        <v>7.5929910851521676E-2</v>
      </c>
      <c r="J9" s="226">
        <f t="shared" si="1"/>
        <v>4.9399999999999977</v>
      </c>
      <c r="K9" s="227">
        <v>34.58</v>
      </c>
      <c r="L9" s="227">
        <v>40.07</v>
      </c>
      <c r="M9" s="227">
        <v>44.77</v>
      </c>
      <c r="N9" s="227">
        <v>49.74</v>
      </c>
      <c r="O9" s="227">
        <v>49.95</v>
      </c>
      <c r="P9" s="100">
        <f t="shared" si="2"/>
        <v>4.2219541616406175E-3</v>
      </c>
      <c r="Q9" s="226">
        <f t="shared" si="3"/>
        <v>0.21000000000000085</v>
      </c>
    </row>
    <row r="10" spans="2:17" x14ac:dyDescent="0.25">
      <c r="B10" s="96" t="s">
        <v>65</v>
      </c>
      <c r="C10" s="224">
        <v>33.86</v>
      </c>
      <c r="D10" s="224">
        <v>30.93</v>
      </c>
      <c r="E10" s="224">
        <v>53.27</v>
      </c>
      <c r="F10" s="224">
        <v>60.79</v>
      </c>
      <c r="G10" s="224">
        <v>70.34</v>
      </c>
      <c r="H10" s="224">
        <v>77.86</v>
      </c>
      <c r="I10" s="98">
        <f t="shared" si="0"/>
        <v>0.10690929769690061</v>
      </c>
      <c r="J10" s="224">
        <f t="shared" si="1"/>
        <v>7.519999999999996</v>
      </c>
      <c r="K10" s="225">
        <v>38.340000000000003</v>
      </c>
      <c r="L10" s="225">
        <v>38.380000000000003</v>
      </c>
      <c r="M10" s="225">
        <v>52.34</v>
      </c>
      <c r="N10" s="225">
        <v>55.16</v>
      </c>
      <c r="O10" s="225">
        <v>52.7</v>
      </c>
      <c r="P10" s="98">
        <f t="shared" si="2"/>
        <v>-4.4597534445250053E-2</v>
      </c>
      <c r="Q10" s="224">
        <f t="shared" si="3"/>
        <v>-2.4599999999999937</v>
      </c>
    </row>
    <row r="11" spans="2:17" x14ac:dyDescent="0.25">
      <c r="B11" s="93" t="s">
        <v>46</v>
      </c>
      <c r="C11" s="228">
        <v>61.17</v>
      </c>
      <c r="D11" s="228">
        <v>72.88</v>
      </c>
      <c r="E11" s="228">
        <v>107.72</v>
      </c>
      <c r="F11" s="228">
        <v>119.28</v>
      </c>
      <c r="G11" s="228">
        <v>131.19999999999999</v>
      </c>
      <c r="H11" s="228">
        <v>135.62</v>
      </c>
      <c r="I11" s="102">
        <f t="shared" si="0"/>
        <v>3.3689024390244127E-2</v>
      </c>
      <c r="J11" s="228">
        <f t="shared" si="1"/>
        <v>4.4200000000000159</v>
      </c>
      <c r="K11" s="229">
        <v>83.6</v>
      </c>
      <c r="L11" s="229">
        <v>89.91</v>
      </c>
      <c r="M11" s="229">
        <v>99.56</v>
      </c>
      <c r="N11" s="229">
        <v>98.01</v>
      </c>
      <c r="O11" s="229">
        <v>104.45</v>
      </c>
      <c r="P11" s="102">
        <f t="shared" si="2"/>
        <v>6.5707580859095893E-2</v>
      </c>
      <c r="Q11" s="228">
        <f t="shared" si="3"/>
        <v>6.4399999999999977</v>
      </c>
    </row>
    <row r="12" spans="2:17" x14ac:dyDescent="0.25">
      <c r="B12" s="96" t="s">
        <v>62</v>
      </c>
      <c r="C12" s="224">
        <v>66.36</v>
      </c>
      <c r="D12" s="224">
        <v>79.650000000000006</v>
      </c>
      <c r="E12" s="224">
        <v>116.54</v>
      </c>
      <c r="F12" s="224">
        <v>130.32</v>
      </c>
      <c r="G12" s="224">
        <v>144.96</v>
      </c>
      <c r="H12" s="224">
        <v>149.71</v>
      </c>
      <c r="I12" s="98">
        <f t="shared" si="0"/>
        <v>3.2767660044150215E-2</v>
      </c>
      <c r="J12" s="224">
        <f t="shared" si="1"/>
        <v>4.75</v>
      </c>
      <c r="K12" s="225">
        <v>90.64</v>
      </c>
      <c r="L12" s="225">
        <v>100.62</v>
      </c>
      <c r="M12" s="225">
        <v>109.83</v>
      </c>
      <c r="N12" s="225">
        <v>109.22</v>
      </c>
      <c r="O12" s="225">
        <v>116.59</v>
      </c>
      <c r="P12" s="98">
        <f t="shared" si="2"/>
        <v>6.7478483794176869E-2</v>
      </c>
      <c r="Q12" s="224">
        <f t="shared" si="3"/>
        <v>7.3700000000000045</v>
      </c>
    </row>
    <row r="13" spans="2:17" x14ac:dyDescent="0.25">
      <c r="B13" s="99" t="s">
        <v>63</v>
      </c>
      <c r="C13" s="226">
        <v>71.150000000000006</v>
      </c>
      <c r="D13" s="226">
        <v>85.14</v>
      </c>
      <c r="E13" s="226">
        <v>125.38</v>
      </c>
      <c r="F13" s="226">
        <v>139.61000000000001</v>
      </c>
      <c r="G13" s="226">
        <v>154.63999999999999</v>
      </c>
      <c r="H13" s="226">
        <v>159.75</v>
      </c>
      <c r="I13" s="100">
        <f t="shared" si="0"/>
        <v>3.304449042938451E-2</v>
      </c>
      <c r="J13" s="226">
        <f t="shared" si="1"/>
        <v>5.1100000000000136</v>
      </c>
      <c r="K13" s="227">
        <v>98.47</v>
      </c>
      <c r="L13" s="227">
        <v>108.06</v>
      </c>
      <c r="M13" s="227">
        <v>117.13</v>
      </c>
      <c r="N13" s="227">
        <v>116.81</v>
      </c>
      <c r="O13" s="227">
        <v>123.07</v>
      </c>
      <c r="P13" s="100">
        <f t="shared" si="2"/>
        <v>5.3591302114544881E-2</v>
      </c>
      <c r="Q13" s="226">
        <f t="shared" si="3"/>
        <v>6.2599999999999909</v>
      </c>
    </row>
    <row r="14" spans="2:17" x14ac:dyDescent="0.25">
      <c r="B14" s="99" t="s">
        <v>70</v>
      </c>
      <c r="C14" s="226">
        <v>31.55</v>
      </c>
      <c r="D14" s="226">
        <v>34.18</v>
      </c>
      <c r="E14" s="226">
        <v>49.88</v>
      </c>
      <c r="F14" s="226">
        <v>53.68</v>
      </c>
      <c r="G14" s="226">
        <v>55.19</v>
      </c>
      <c r="H14" s="226">
        <v>61.52</v>
      </c>
      <c r="I14" s="100">
        <f t="shared" si="0"/>
        <v>0.11469469106722241</v>
      </c>
      <c r="J14" s="226">
        <f t="shared" si="1"/>
        <v>6.3300000000000054</v>
      </c>
      <c r="K14" s="227">
        <v>31.71</v>
      </c>
      <c r="L14" s="227">
        <v>38.020000000000003</v>
      </c>
      <c r="M14" s="227">
        <v>41.42</v>
      </c>
      <c r="N14" s="227">
        <v>44.68</v>
      </c>
      <c r="O14" s="227">
        <v>57.74</v>
      </c>
      <c r="P14" s="100">
        <f t="shared" si="2"/>
        <v>0.29230080572963302</v>
      </c>
      <c r="Q14" s="226">
        <f t="shared" si="3"/>
        <v>13.060000000000002</v>
      </c>
    </row>
    <row r="15" spans="2:17" x14ac:dyDescent="0.25">
      <c r="B15" s="96" t="s">
        <v>65</v>
      </c>
      <c r="C15" s="224">
        <v>40.36</v>
      </c>
      <c r="D15" s="224">
        <v>37.26</v>
      </c>
      <c r="E15" s="224">
        <v>61.52</v>
      </c>
      <c r="F15" s="224">
        <v>67.89</v>
      </c>
      <c r="G15" s="224">
        <v>72.16</v>
      </c>
      <c r="H15" s="224">
        <v>79.77</v>
      </c>
      <c r="I15" s="98">
        <f t="shared" si="0"/>
        <v>0.10546008869179602</v>
      </c>
      <c r="J15" s="224">
        <f t="shared" si="1"/>
        <v>7.6099999999999994</v>
      </c>
      <c r="K15" s="225">
        <v>48.39</v>
      </c>
      <c r="L15" s="225">
        <v>42.53</v>
      </c>
      <c r="M15" s="225">
        <v>55.08</v>
      </c>
      <c r="N15" s="225">
        <v>53.58</v>
      </c>
      <c r="O15" s="225">
        <v>54.26</v>
      </c>
      <c r="P15" s="98">
        <f t="shared" si="2"/>
        <v>1.269130272489738E-2</v>
      </c>
      <c r="Q15" s="224">
        <f t="shared" si="3"/>
        <v>0.67999999999999972</v>
      </c>
    </row>
    <row r="16" spans="2:17" x14ac:dyDescent="0.25">
      <c r="B16" s="93" t="s">
        <v>52</v>
      </c>
      <c r="C16" s="228">
        <v>64.31</v>
      </c>
      <c r="D16" s="228">
        <v>82.55</v>
      </c>
      <c r="E16" s="228">
        <v>96.82</v>
      </c>
      <c r="F16" s="228">
        <v>122.12</v>
      </c>
      <c r="G16" s="228">
        <v>143.97</v>
      </c>
      <c r="H16" s="228">
        <v>163.12</v>
      </c>
      <c r="I16" s="102">
        <f t="shared" si="0"/>
        <v>0.13301382232409531</v>
      </c>
      <c r="J16" s="228">
        <f t="shared" si="1"/>
        <v>19.150000000000006</v>
      </c>
      <c r="K16" s="229">
        <v>74.209999999999994</v>
      </c>
      <c r="L16" s="229">
        <v>101.32</v>
      </c>
      <c r="M16" s="229">
        <v>107.84</v>
      </c>
      <c r="N16" s="229">
        <v>121.14</v>
      </c>
      <c r="O16" s="229">
        <v>145.19999999999999</v>
      </c>
      <c r="P16" s="102">
        <f t="shared" si="2"/>
        <v>0.19861317483902918</v>
      </c>
      <c r="Q16" s="228">
        <f t="shared" si="3"/>
        <v>24.059999999999988</v>
      </c>
    </row>
    <row r="17" spans="2:17" x14ac:dyDescent="0.25">
      <c r="B17" s="96" t="s">
        <v>62</v>
      </c>
      <c r="C17" s="224">
        <v>75.77</v>
      </c>
      <c r="D17" s="224">
        <v>86.58</v>
      </c>
      <c r="E17" s="224">
        <v>103.27</v>
      </c>
      <c r="F17" s="224">
        <v>127.35</v>
      </c>
      <c r="G17" s="224">
        <v>152.83000000000001</v>
      </c>
      <c r="H17" s="224">
        <v>172.79</v>
      </c>
      <c r="I17" s="98">
        <f t="shared" si="0"/>
        <v>0.13060263037361763</v>
      </c>
      <c r="J17" s="224">
        <f t="shared" si="1"/>
        <v>19.95999999999998</v>
      </c>
      <c r="K17" s="225">
        <v>83.18</v>
      </c>
      <c r="L17" s="225">
        <v>106.29</v>
      </c>
      <c r="M17" s="225">
        <v>116.94</v>
      </c>
      <c r="N17" s="225">
        <v>130.44</v>
      </c>
      <c r="O17" s="225">
        <v>160.54</v>
      </c>
      <c r="P17" s="98">
        <f t="shared" si="2"/>
        <v>0.23075743636921175</v>
      </c>
      <c r="Q17" s="224">
        <f t="shared" si="3"/>
        <v>30.099999999999994</v>
      </c>
    </row>
    <row r="18" spans="2:17" x14ac:dyDescent="0.25">
      <c r="B18" s="99" t="s">
        <v>63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100" t="str">
        <f t="shared" si="0"/>
        <v>-</v>
      </c>
      <c r="J18" s="226">
        <f t="shared" si="1"/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100" t="str">
        <f t="shared" si="2"/>
        <v>-</v>
      </c>
      <c r="Q18" s="226">
        <f t="shared" si="3"/>
        <v>0</v>
      </c>
    </row>
    <row r="19" spans="2:17" x14ac:dyDescent="0.25">
      <c r="B19" s="99" t="s">
        <v>70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100" t="str">
        <f t="shared" si="0"/>
        <v>-</v>
      </c>
      <c r="J19" s="226">
        <f t="shared" si="1"/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100" t="str">
        <f t="shared" si="2"/>
        <v>-</v>
      </c>
      <c r="Q19" s="226">
        <f t="shared" si="3"/>
        <v>0</v>
      </c>
    </row>
    <row r="20" spans="2:17" x14ac:dyDescent="0.25">
      <c r="B20" s="96" t="s">
        <v>65</v>
      </c>
      <c r="C20" s="224">
        <v>30.29</v>
      </c>
      <c r="D20" s="224">
        <v>48.86</v>
      </c>
      <c r="E20" s="224">
        <v>62.08</v>
      </c>
      <c r="F20" s="224">
        <v>90.45</v>
      </c>
      <c r="G20" s="224">
        <v>93.94</v>
      </c>
      <c r="H20" s="224">
        <v>110.2</v>
      </c>
      <c r="I20" s="98">
        <f t="shared" si="0"/>
        <v>0.17308920587609111</v>
      </c>
      <c r="J20" s="224">
        <f t="shared" si="1"/>
        <v>16.260000000000005</v>
      </c>
      <c r="K20" s="225">
        <v>32.43</v>
      </c>
      <c r="L20" s="225">
        <v>72.94</v>
      </c>
      <c r="M20" s="225">
        <v>56.4</v>
      </c>
      <c r="N20" s="225">
        <v>67.84</v>
      </c>
      <c r="O20" s="225">
        <v>63.85</v>
      </c>
      <c r="P20" s="98">
        <f t="shared" si="2"/>
        <v>-5.8814858490566113E-2</v>
      </c>
      <c r="Q20" s="224">
        <f t="shared" si="3"/>
        <v>-3.990000000000002</v>
      </c>
    </row>
    <row r="21" spans="2:17" x14ac:dyDescent="0.25">
      <c r="B21" s="93" t="s">
        <v>48</v>
      </c>
      <c r="C21" s="228">
        <v>38.090000000000003</v>
      </c>
      <c r="D21" s="228">
        <v>36.92</v>
      </c>
      <c r="E21" s="228">
        <v>53.92</v>
      </c>
      <c r="F21" s="228">
        <v>54.7</v>
      </c>
      <c r="G21" s="228">
        <v>63.16</v>
      </c>
      <c r="H21" s="228">
        <v>68.97</v>
      </c>
      <c r="I21" s="102">
        <f t="shared" si="0"/>
        <v>9.1988600379987462E-2</v>
      </c>
      <c r="J21" s="228">
        <f t="shared" si="1"/>
        <v>5.8100000000000023</v>
      </c>
      <c r="K21" s="229">
        <v>35.21</v>
      </c>
      <c r="L21" s="229">
        <v>27.56</v>
      </c>
      <c r="M21" s="229">
        <v>28.5</v>
      </c>
      <c r="N21" s="229">
        <v>40.020000000000003</v>
      </c>
      <c r="O21" s="229">
        <v>38.86</v>
      </c>
      <c r="P21" s="102">
        <f t="shared" si="2"/>
        <v>-2.898550724637694E-2</v>
      </c>
      <c r="Q21" s="228">
        <f t="shared" si="3"/>
        <v>-1.1600000000000037</v>
      </c>
    </row>
    <row r="22" spans="2:17" x14ac:dyDescent="0.25">
      <c r="B22" s="96" t="s">
        <v>62</v>
      </c>
      <c r="C22" s="224">
        <v>35.92</v>
      </c>
      <c r="D22" s="224">
        <v>36.92</v>
      </c>
      <c r="E22" s="224">
        <v>53.99</v>
      </c>
      <c r="F22" s="224">
        <v>54.07</v>
      </c>
      <c r="G22" s="224">
        <v>63.29</v>
      </c>
      <c r="H22" s="224">
        <v>69.45</v>
      </c>
      <c r="I22" s="98">
        <f t="shared" si="0"/>
        <v>9.7329751935534947E-2</v>
      </c>
      <c r="J22" s="224">
        <f t="shared" si="1"/>
        <v>6.1600000000000037</v>
      </c>
      <c r="K22" s="225">
        <v>35.21</v>
      </c>
      <c r="L22" s="225">
        <v>27.47</v>
      </c>
      <c r="M22" s="225">
        <v>28.43</v>
      </c>
      <c r="N22" s="225">
        <v>40.43</v>
      </c>
      <c r="O22" s="225">
        <v>39.4</v>
      </c>
      <c r="P22" s="98">
        <f t="shared" si="2"/>
        <v>-2.5476131585456363E-2</v>
      </c>
      <c r="Q22" s="224">
        <f t="shared" si="3"/>
        <v>-1.0300000000000011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52.22</v>
      </c>
      <c r="D24" s="228">
        <v>46.13</v>
      </c>
      <c r="E24" s="228">
        <v>94.38</v>
      </c>
      <c r="F24" s="228">
        <v>117.35</v>
      </c>
      <c r="G24" s="228">
        <v>126.66</v>
      </c>
      <c r="H24" s="228">
        <v>163.08000000000001</v>
      </c>
      <c r="I24" s="102">
        <f t="shared" si="0"/>
        <v>0.2875414495499764</v>
      </c>
      <c r="J24" s="228">
        <f t="shared" si="1"/>
        <v>36.420000000000016</v>
      </c>
      <c r="K24" s="229">
        <v>40.42</v>
      </c>
      <c r="L24" s="229">
        <v>53.45</v>
      </c>
      <c r="M24" s="229">
        <v>80.97</v>
      </c>
      <c r="N24" s="229">
        <v>109.85</v>
      </c>
      <c r="O24" s="229">
        <v>116.42</v>
      </c>
      <c r="P24" s="102">
        <f t="shared" si="2"/>
        <v>5.9808830223031517E-2</v>
      </c>
      <c r="Q24" s="228">
        <f t="shared" si="3"/>
        <v>6.5700000000000074</v>
      </c>
    </row>
    <row r="25" spans="2:17" x14ac:dyDescent="0.25">
      <c r="B25" s="96" t="s">
        <v>62</v>
      </c>
      <c r="C25" s="224">
        <v>55.84</v>
      </c>
      <c r="D25" s="224">
        <v>48.11</v>
      </c>
      <c r="E25" s="224">
        <v>95.49</v>
      </c>
      <c r="F25" s="224">
        <v>120.23</v>
      </c>
      <c r="G25" s="224">
        <v>126.93</v>
      </c>
      <c r="H25" s="224">
        <v>168.8</v>
      </c>
      <c r="I25" s="98">
        <f t="shared" si="0"/>
        <v>0.32986685574726238</v>
      </c>
      <c r="J25" s="224">
        <f t="shared" si="1"/>
        <v>41.870000000000005</v>
      </c>
      <c r="K25" s="225">
        <v>40.369999999999997</v>
      </c>
      <c r="L25" s="225">
        <v>53.19</v>
      </c>
      <c r="M25" s="225">
        <v>80.97</v>
      </c>
      <c r="N25" s="225">
        <v>113.58</v>
      </c>
      <c r="O25" s="225">
        <v>120.81</v>
      </c>
      <c r="P25" s="98">
        <f t="shared" si="2"/>
        <v>6.3655573164289603E-2</v>
      </c>
      <c r="Q25" s="224">
        <f t="shared" si="3"/>
        <v>7.230000000000004</v>
      </c>
    </row>
    <row r="26" spans="2:17" x14ac:dyDescent="0.25">
      <c r="B26" s="99" t="s">
        <v>68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175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28.76</v>
      </c>
      <c r="D28" s="228">
        <v>28.24</v>
      </c>
      <c r="E28" s="228">
        <v>42.01</v>
      </c>
      <c r="F28" s="228">
        <v>52.07</v>
      </c>
      <c r="G28" s="228">
        <v>61.37</v>
      </c>
      <c r="H28" s="228">
        <v>67.099999999999994</v>
      </c>
      <c r="I28" s="102">
        <f t="shared" si="0"/>
        <v>9.3368095160501818E-2</v>
      </c>
      <c r="J28" s="228">
        <f t="shared" si="1"/>
        <v>5.7299999999999969</v>
      </c>
      <c r="K28" s="229">
        <v>30.01</v>
      </c>
      <c r="L28" s="229">
        <v>36.36</v>
      </c>
      <c r="M28" s="229">
        <v>39.32</v>
      </c>
      <c r="N28" s="229">
        <v>47.74</v>
      </c>
      <c r="O28" s="229">
        <v>49.1</v>
      </c>
      <c r="P28" s="102">
        <f t="shared" si="2"/>
        <v>2.8487641390867235E-2</v>
      </c>
      <c r="Q28" s="228">
        <f t="shared" si="3"/>
        <v>1.3599999999999994</v>
      </c>
    </row>
    <row r="29" spans="2:17" x14ac:dyDescent="0.25">
      <c r="B29" s="96" t="s">
        <v>62</v>
      </c>
      <c r="C29" s="224">
        <v>30.7</v>
      </c>
      <c r="D29" s="224">
        <v>30.01</v>
      </c>
      <c r="E29" s="224">
        <v>44.97</v>
      </c>
      <c r="F29" s="224">
        <v>56.03</v>
      </c>
      <c r="G29" s="224">
        <v>65.56</v>
      </c>
      <c r="H29" s="224">
        <v>71.599999999999994</v>
      </c>
      <c r="I29" s="98">
        <f t="shared" si="0"/>
        <v>9.2129347162904107E-2</v>
      </c>
      <c r="J29" s="224">
        <f t="shared" si="1"/>
        <v>6.039999999999992</v>
      </c>
      <c r="K29" s="225">
        <v>32.770000000000003</v>
      </c>
      <c r="L29" s="225">
        <v>40.01</v>
      </c>
      <c r="M29" s="225">
        <v>42.37</v>
      </c>
      <c r="N29" s="225">
        <v>51.46</v>
      </c>
      <c r="O29" s="225">
        <v>52.78</v>
      </c>
      <c r="P29" s="98">
        <f t="shared" si="2"/>
        <v>2.5650991061018313E-2</v>
      </c>
      <c r="Q29" s="224">
        <f t="shared" si="3"/>
        <v>1.3200000000000003</v>
      </c>
    </row>
    <row r="30" spans="2:17" x14ac:dyDescent="0.25">
      <c r="B30" s="99" t="s">
        <v>63</v>
      </c>
      <c r="C30" s="226">
        <v>32.35</v>
      </c>
      <c r="D30" s="226">
        <v>31.51</v>
      </c>
      <c r="E30" s="226">
        <v>47.15</v>
      </c>
      <c r="F30" s="226">
        <v>58.72</v>
      </c>
      <c r="G30" s="226">
        <v>68.16</v>
      </c>
      <c r="H30" s="226">
        <v>75.09</v>
      </c>
      <c r="I30" s="100">
        <f t="shared" si="0"/>
        <v>0.10167253521126773</v>
      </c>
      <c r="J30" s="226">
        <f t="shared" si="1"/>
        <v>6.9300000000000068</v>
      </c>
      <c r="K30" s="227">
        <v>34.24</v>
      </c>
      <c r="L30" s="227">
        <v>41.71</v>
      </c>
      <c r="M30" s="227">
        <v>43.9</v>
      </c>
      <c r="N30" s="227">
        <v>53.95</v>
      </c>
      <c r="O30" s="227">
        <v>56.95</v>
      </c>
      <c r="P30" s="100">
        <f t="shared" si="2"/>
        <v>5.5607043558850711E-2</v>
      </c>
      <c r="Q30" s="226">
        <f t="shared" si="3"/>
        <v>3</v>
      </c>
    </row>
    <row r="31" spans="2:17" x14ac:dyDescent="0.25">
      <c r="B31" s="99" t="s">
        <v>70</v>
      </c>
      <c r="C31" s="226">
        <v>22.76</v>
      </c>
      <c r="D31" s="226">
        <v>23.58</v>
      </c>
      <c r="E31" s="226">
        <v>31.76</v>
      </c>
      <c r="F31" s="226">
        <v>38.83</v>
      </c>
      <c r="G31" s="226">
        <v>48.3</v>
      </c>
      <c r="H31" s="226">
        <v>48.98</v>
      </c>
      <c r="I31" s="100">
        <f t="shared" si="0"/>
        <v>1.4078674948240222E-2</v>
      </c>
      <c r="J31" s="226">
        <f t="shared" si="1"/>
        <v>0.67999999999999972</v>
      </c>
      <c r="K31" s="227">
        <v>23.36</v>
      </c>
      <c r="L31" s="227">
        <v>29.28</v>
      </c>
      <c r="M31" s="227">
        <v>32.090000000000003</v>
      </c>
      <c r="N31" s="227">
        <v>35.700000000000003</v>
      </c>
      <c r="O31" s="227">
        <v>28.24</v>
      </c>
      <c r="P31" s="100">
        <f t="shared" si="2"/>
        <v>-0.20896358543417382</v>
      </c>
      <c r="Q31" s="226">
        <f t="shared" si="3"/>
        <v>-7.4600000000000044</v>
      </c>
    </row>
    <row r="32" spans="2:17" x14ac:dyDescent="0.25">
      <c r="B32" s="96" t="s">
        <v>65</v>
      </c>
      <c r="C32" s="224">
        <v>23.06</v>
      </c>
      <c r="D32" s="224">
        <v>22.18</v>
      </c>
      <c r="E32" s="224">
        <v>30.16</v>
      </c>
      <c r="F32" s="224">
        <v>36.21</v>
      </c>
      <c r="G32" s="224">
        <v>43.58</v>
      </c>
      <c r="H32" s="224">
        <v>48.3</v>
      </c>
      <c r="I32" s="98">
        <f t="shared" si="0"/>
        <v>0.10830656264341432</v>
      </c>
      <c r="J32" s="224">
        <f t="shared" si="1"/>
        <v>4.7199999999999989</v>
      </c>
      <c r="K32" s="225">
        <v>18.98</v>
      </c>
      <c r="L32" s="225">
        <v>22.18</v>
      </c>
      <c r="M32" s="225">
        <v>26.33</v>
      </c>
      <c r="N32" s="225">
        <v>32.619999999999997</v>
      </c>
      <c r="O32" s="225">
        <v>32.950000000000003</v>
      </c>
      <c r="P32" s="98">
        <f t="shared" si="2"/>
        <v>1.01164929491111E-2</v>
      </c>
      <c r="Q32" s="224">
        <f t="shared" si="3"/>
        <v>0.3300000000000054</v>
      </c>
    </row>
    <row r="33" spans="2:17" x14ac:dyDescent="0.25">
      <c r="B33" s="93" t="s">
        <v>51</v>
      </c>
      <c r="C33" s="228">
        <v>49.1</v>
      </c>
      <c r="D33" s="228">
        <v>45.63</v>
      </c>
      <c r="E33" s="228">
        <v>64.64</v>
      </c>
      <c r="F33" s="228">
        <v>73.62</v>
      </c>
      <c r="G33" s="228">
        <v>81.849999999999994</v>
      </c>
      <c r="H33" s="228">
        <v>88.52</v>
      </c>
      <c r="I33" s="102">
        <f t="shared" si="0"/>
        <v>8.1490531459987858E-2</v>
      </c>
      <c r="J33" s="228">
        <f t="shared" si="1"/>
        <v>6.6700000000000017</v>
      </c>
      <c r="K33" s="229">
        <v>59.7</v>
      </c>
      <c r="L33" s="229">
        <v>60.27</v>
      </c>
      <c r="M33" s="229">
        <v>69.36</v>
      </c>
      <c r="N33" s="229">
        <v>82.85</v>
      </c>
      <c r="O33" s="229">
        <v>70.760000000000005</v>
      </c>
      <c r="P33" s="102">
        <f t="shared" si="2"/>
        <v>-0.14592637296318633</v>
      </c>
      <c r="Q33" s="228">
        <f t="shared" si="3"/>
        <v>-12.089999999999989</v>
      </c>
    </row>
    <row r="34" spans="2:17" x14ac:dyDescent="0.25">
      <c r="B34" s="96" t="s">
        <v>62</v>
      </c>
      <c r="C34" s="224">
        <v>49.1</v>
      </c>
      <c r="D34" s="224">
        <v>45.63</v>
      </c>
      <c r="E34" s="224">
        <v>64.64</v>
      </c>
      <c r="F34" s="224">
        <v>71.349999999999994</v>
      </c>
      <c r="G34" s="224">
        <v>81.849999999999994</v>
      </c>
      <c r="H34" s="224">
        <v>88.52</v>
      </c>
      <c r="I34" s="98">
        <f t="shared" si="0"/>
        <v>8.1490531459987858E-2</v>
      </c>
      <c r="J34" s="224">
        <f t="shared" si="1"/>
        <v>6.6700000000000017</v>
      </c>
      <c r="K34" s="225">
        <v>59.7</v>
      </c>
      <c r="L34" s="225">
        <v>60.27</v>
      </c>
      <c r="M34" s="225">
        <v>69.36</v>
      </c>
      <c r="N34" s="225">
        <v>82.85</v>
      </c>
      <c r="O34" s="225">
        <v>70.760000000000005</v>
      </c>
      <c r="P34" s="98">
        <f t="shared" si="2"/>
        <v>-0.14592637296318633</v>
      </c>
      <c r="Q34" s="224">
        <f t="shared" si="3"/>
        <v>-12.089999999999989</v>
      </c>
    </row>
    <row r="35" spans="2:17" x14ac:dyDescent="0.25">
      <c r="B35" s="93" t="s">
        <v>52</v>
      </c>
      <c r="C35" s="228">
        <v>64.31</v>
      </c>
      <c r="D35" s="228">
        <v>82.55</v>
      </c>
      <c r="E35" s="228">
        <v>96.82</v>
      </c>
      <c r="F35" s="228">
        <v>122.12</v>
      </c>
      <c r="G35" s="228">
        <v>143.97</v>
      </c>
      <c r="H35" s="228">
        <v>163.12</v>
      </c>
      <c r="I35" s="102">
        <f t="shared" si="0"/>
        <v>0.13301382232409531</v>
      </c>
      <c r="J35" s="228">
        <f t="shared" si="1"/>
        <v>19.150000000000006</v>
      </c>
      <c r="K35" s="229">
        <v>74.209999999999994</v>
      </c>
      <c r="L35" s="229">
        <v>101.32</v>
      </c>
      <c r="M35" s="229">
        <v>107.84</v>
      </c>
      <c r="N35" s="229">
        <v>121.14</v>
      </c>
      <c r="O35" s="229">
        <v>145.19999999999999</v>
      </c>
      <c r="P35" s="102">
        <f t="shared" si="2"/>
        <v>0.19861317483902918</v>
      </c>
      <c r="Q35" s="228">
        <f t="shared" si="3"/>
        <v>24.059999999999988</v>
      </c>
    </row>
    <row r="36" spans="2:17" x14ac:dyDescent="0.25">
      <c r="B36" s="96" t="s">
        <v>62</v>
      </c>
      <c r="C36" s="224">
        <v>75.77</v>
      </c>
      <c r="D36" s="224">
        <v>86.58</v>
      </c>
      <c r="E36" s="224">
        <v>103.27</v>
      </c>
      <c r="F36" s="224">
        <v>127.35</v>
      </c>
      <c r="G36" s="224">
        <v>152.83000000000001</v>
      </c>
      <c r="H36" s="224">
        <v>172.79</v>
      </c>
      <c r="I36" s="98">
        <f t="shared" si="0"/>
        <v>0.13060263037361763</v>
      </c>
      <c r="J36" s="224">
        <f t="shared" si="1"/>
        <v>19.95999999999998</v>
      </c>
      <c r="K36" s="225">
        <v>83.18</v>
      </c>
      <c r="L36" s="225">
        <v>106.29</v>
      </c>
      <c r="M36" s="225">
        <v>116.94</v>
      </c>
      <c r="N36" s="225">
        <v>130.44</v>
      </c>
      <c r="O36" s="225">
        <v>160.54</v>
      </c>
      <c r="P36" s="98">
        <f t="shared" si="2"/>
        <v>0.23075743636921175</v>
      </c>
      <c r="Q36" s="224">
        <f t="shared" si="3"/>
        <v>30.099999999999994</v>
      </c>
    </row>
    <row r="37" spans="2:17" x14ac:dyDescent="0.25">
      <c r="B37" s="96" t="s">
        <v>65</v>
      </c>
      <c r="C37" s="224">
        <v>30.29</v>
      </c>
      <c r="D37" s="224">
        <v>48.86</v>
      </c>
      <c r="E37" s="224">
        <v>62.08</v>
      </c>
      <c r="F37" s="224">
        <v>90.45</v>
      </c>
      <c r="G37" s="224">
        <v>93.94</v>
      </c>
      <c r="H37" s="224">
        <v>110.2</v>
      </c>
      <c r="I37" s="98">
        <f t="shared" si="0"/>
        <v>0.17308920587609111</v>
      </c>
      <c r="J37" s="224">
        <f t="shared" si="1"/>
        <v>16.260000000000005</v>
      </c>
      <c r="K37" s="225">
        <v>32.43</v>
      </c>
      <c r="L37" s="225">
        <v>72.94</v>
      </c>
      <c r="M37" s="225">
        <v>56.4</v>
      </c>
      <c r="N37" s="225">
        <v>67.84</v>
      </c>
      <c r="O37" s="225">
        <v>63.85</v>
      </c>
      <c r="P37" s="98">
        <f t="shared" si="2"/>
        <v>-5.8814858490566113E-2</v>
      </c>
      <c r="Q37" s="224">
        <f t="shared" si="3"/>
        <v>-3.990000000000002</v>
      </c>
    </row>
    <row r="38" spans="2:17" x14ac:dyDescent="0.25">
      <c r="B38" s="93" t="s">
        <v>53</v>
      </c>
      <c r="C38" s="228">
        <v>33.54</v>
      </c>
      <c r="D38" s="228">
        <v>37.840000000000003</v>
      </c>
      <c r="E38" s="228">
        <v>53.16</v>
      </c>
      <c r="F38" s="228">
        <v>62.01</v>
      </c>
      <c r="G38" s="228">
        <v>69.75</v>
      </c>
      <c r="H38" s="228">
        <v>76.260000000000005</v>
      </c>
      <c r="I38" s="102">
        <f t="shared" si="0"/>
        <v>9.333333333333349E-2</v>
      </c>
      <c r="J38" s="228">
        <f t="shared" si="1"/>
        <v>6.5100000000000051</v>
      </c>
      <c r="K38" s="229">
        <v>52.03</v>
      </c>
      <c r="L38" s="229">
        <v>48.39</v>
      </c>
      <c r="M38" s="229">
        <v>46.6</v>
      </c>
      <c r="N38" s="229">
        <v>60.98</v>
      </c>
      <c r="O38" s="229">
        <v>60.94</v>
      </c>
      <c r="P38" s="102">
        <f t="shared" si="2"/>
        <v>-6.559527714004032E-4</v>
      </c>
      <c r="Q38" s="228">
        <f t="shared" si="3"/>
        <v>-3.9999999999999147E-2</v>
      </c>
    </row>
    <row r="39" spans="2:17" x14ac:dyDescent="0.25">
      <c r="B39" s="96" t="s">
        <v>62</v>
      </c>
      <c r="C39" s="224">
        <v>33.54</v>
      </c>
      <c r="D39" s="224">
        <v>37.840000000000003</v>
      </c>
      <c r="E39" s="224">
        <v>53.16</v>
      </c>
      <c r="F39" s="224">
        <v>61.03</v>
      </c>
      <c r="G39" s="224">
        <v>69.75</v>
      </c>
      <c r="H39" s="224">
        <v>76.260000000000005</v>
      </c>
      <c r="I39" s="98">
        <f t="shared" si="0"/>
        <v>9.333333333333349E-2</v>
      </c>
      <c r="J39" s="224">
        <f t="shared" si="1"/>
        <v>6.5100000000000051</v>
      </c>
      <c r="K39" s="225">
        <v>52.03</v>
      </c>
      <c r="L39" s="225">
        <v>48.39</v>
      </c>
      <c r="M39" s="225">
        <v>46.6</v>
      </c>
      <c r="N39" s="225">
        <v>60.98</v>
      </c>
      <c r="O39" s="225">
        <v>60.94</v>
      </c>
      <c r="P39" s="98">
        <f t="shared" si="2"/>
        <v>-6.559527714004032E-4</v>
      </c>
      <c r="Q39" s="224">
        <f t="shared" si="3"/>
        <v>-3.9999999999999147E-2</v>
      </c>
    </row>
    <row r="40" spans="2:17" x14ac:dyDescent="0.25">
      <c r="B40" s="99" t="s">
        <v>63</v>
      </c>
      <c r="C40" s="226">
        <v>39.090000000000003</v>
      </c>
      <c r="D40" s="226">
        <v>40.1</v>
      </c>
      <c r="E40" s="226">
        <v>62.85</v>
      </c>
      <c r="F40" s="226">
        <v>72.180000000000007</v>
      </c>
      <c r="G40" s="226">
        <v>84.16</v>
      </c>
      <c r="H40" s="226">
        <v>89.79</v>
      </c>
      <c r="I40" s="100">
        <f t="shared" si="0"/>
        <v>6.68963878326998E-2</v>
      </c>
      <c r="J40" s="226">
        <f t="shared" si="1"/>
        <v>5.6300000000000097</v>
      </c>
      <c r="K40" s="227">
        <v>59.98</v>
      </c>
      <c r="L40" s="227">
        <v>59.48</v>
      </c>
      <c r="M40" s="227">
        <v>53.97</v>
      </c>
      <c r="N40" s="227">
        <v>68.59</v>
      </c>
      <c r="O40" s="227">
        <v>70.739999999999995</v>
      </c>
      <c r="P40" s="100">
        <f t="shared" si="2"/>
        <v>3.134567721242143E-2</v>
      </c>
      <c r="Q40" s="226">
        <f t="shared" si="3"/>
        <v>2.1499999999999915</v>
      </c>
    </row>
    <row r="41" spans="2:17" x14ac:dyDescent="0.25">
      <c r="B41" s="99" t="s">
        <v>70</v>
      </c>
      <c r="C41" s="226">
        <v>27.82</v>
      </c>
      <c r="D41" s="226">
        <v>34.1</v>
      </c>
      <c r="E41" s="226">
        <v>40.229999999999997</v>
      </c>
      <c r="F41" s="226">
        <v>46.85</v>
      </c>
      <c r="G41" s="226">
        <v>49.34</v>
      </c>
      <c r="H41" s="226">
        <v>51.98</v>
      </c>
      <c r="I41" s="100">
        <f t="shared" si="0"/>
        <v>5.3506282934738358E-2</v>
      </c>
      <c r="J41" s="226">
        <f t="shared" si="1"/>
        <v>2.6399999999999935</v>
      </c>
      <c r="K41" s="227">
        <v>41.41</v>
      </c>
      <c r="L41" s="227">
        <v>35.39</v>
      </c>
      <c r="M41" s="227">
        <v>37.15</v>
      </c>
      <c r="N41" s="227">
        <v>47.12</v>
      </c>
      <c r="O41" s="227">
        <v>41.28</v>
      </c>
      <c r="P41" s="100">
        <f t="shared" si="2"/>
        <v>-0.12393887945670623</v>
      </c>
      <c r="Q41" s="226">
        <f t="shared" si="3"/>
        <v>-5.8399999999999963</v>
      </c>
    </row>
    <row r="42" spans="2:17" x14ac:dyDescent="0.25">
      <c r="B42" s="93" t="s">
        <v>54</v>
      </c>
      <c r="C42" s="228">
        <v>50.94</v>
      </c>
      <c r="D42" s="228">
        <v>53.72</v>
      </c>
      <c r="E42" s="228">
        <v>88.72</v>
      </c>
      <c r="F42" s="228">
        <v>109.01</v>
      </c>
      <c r="G42" s="228">
        <v>119.74</v>
      </c>
      <c r="H42" s="228">
        <v>101.6</v>
      </c>
      <c r="I42" s="102">
        <f t="shared" si="0"/>
        <v>-0.15149490562886259</v>
      </c>
      <c r="J42" s="228">
        <f t="shared" si="1"/>
        <v>-18.14</v>
      </c>
      <c r="K42" s="229">
        <v>65.599999999999994</v>
      </c>
      <c r="L42" s="229">
        <v>86.93</v>
      </c>
      <c r="M42" s="229">
        <v>98.95</v>
      </c>
      <c r="N42" s="229">
        <v>72.53</v>
      </c>
      <c r="O42" s="229">
        <v>84.89</v>
      </c>
      <c r="P42" s="102">
        <f t="shared" si="2"/>
        <v>0.17041224320970638</v>
      </c>
      <c r="Q42" s="228">
        <f t="shared" si="3"/>
        <v>12.36</v>
      </c>
    </row>
    <row r="43" spans="2:17" x14ac:dyDescent="0.25">
      <c r="B43" s="96" t="s">
        <v>62</v>
      </c>
      <c r="C43" s="224">
        <v>56.41</v>
      </c>
      <c r="D43" s="224">
        <v>62.75</v>
      </c>
      <c r="E43" s="224">
        <v>96.52</v>
      </c>
      <c r="F43" s="224">
        <v>120.21</v>
      </c>
      <c r="G43" s="224">
        <v>129.44</v>
      </c>
      <c r="H43" s="224">
        <v>106.42</v>
      </c>
      <c r="I43" s="98">
        <f t="shared" si="0"/>
        <v>-0.17784301606922126</v>
      </c>
      <c r="J43" s="224">
        <f t="shared" si="1"/>
        <v>-23.019999999999996</v>
      </c>
      <c r="K43" s="225">
        <v>74.73</v>
      </c>
      <c r="L43" s="225">
        <v>98.38</v>
      </c>
      <c r="M43" s="225">
        <v>110.38</v>
      </c>
      <c r="N43" s="225">
        <v>78.489999999999995</v>
      </c>
      <c r="O43" s="225">
        <v>96</v>
      </c>
      <c r="P43" s="98">
        <f t="shared" si="2"/>
        <v>0.22308574340680343</v>
      </c>
      <c r="Q43" s="224">
        <f t="shared" si="3"/>
        <v>17.510000000000005</v>
      </c>
    </row>
    <row r="44" spans="2:17" x14ac:dyDescent="0.25">
      <c r="B44" s="99" t="s">
        <v>63</v>
      </c>
      <c r="C44" s="226">
        <v>0</v>
      </c>
      <c r="D44" s="226">
        <v>65.540000000000006</v>
      </c>
      <c r="E44" s="226">
        <v>100.75</v>
      </c>
      <c r="F44" s="226">
        <v>127.89</v>
      </c>
      <c r="G44" s="226">
        <v>135.86000000000001</v>
      </c>
      <c r="H44" s="226">
        <v>108.32</v>
      </c>
      <c r="I44" s="100">
        <f t="shared" si="0"/>
        <v>-0.20270867069041676</v>
      </c>
      <c r="J44" s="226">
        <f t="shared" si="1"/>
        <v>-27.54000000000002</v>
      </c>
      <c r="K44" s="227">
        <v>77.349999999999994</v>
      </c>
      <c r="L44" s="227">
        <v>102.01</v>
      </c>
      <c r="M44" s="227">
        <v>116.24</v>
      </c>
      <c r="N44" s="227">
        <v>76.28</v>
      </c>
      <c r="O44" s="227">
        <v>100.48</v>
      </c>
      <c r="P44" s="100">
        <f t="shared" si="2"/>
        <v>0.31725222863135816</v>
      </c>
      <c r="Q44" s="226">
        <f t="shared" si="3"/>
        <v>24.200000000000003</v>
      </c>
    </row>
    <row r="45" spans="2:17" x14ac:dyDescent="0.25">
      <c r="B45" s="99" t="s">
        <v>70</v>
      </c>
      <c r="C45" s="226">
        <v>0</v>
      </c>
      <c r="D45" s="226">
        <v>51.57</v>
      </c>
      <c r="E45" s="226">
        <v>79.3</v>
      </c>
      <c r="F45" s="226">
        <v>89.45</v>
      </c>
      <c r="G45" s="226">
        <v>103.35</v>
      </c>
      <c r="H45" s="226">
        <v>98.71</v>
      </c>
      <c r="I45" s="100">
        <f t="shared" si="0"/>
        <v>-4.4895984518626086E-2</v>
      </c>
      <c r="J45" s="226">
        <f t="shared" si="1"/>
        <v>-4.6400000000000006</v>
      </c>
      <c r="K45" s="227">
        <v>64.069999999999993</v>
      </c>
      <c r="L45" s="227">
        <v>84.56</v>
      </c>
      <c r="M45" s="227">
        <v>86.59</v>
      </c>
      <c r="N45" s="227">
        <v>87.47</v>
      </c>
      <c r="O45" s="227">
        <v>77.78</v>
      </c>
      <c r="P45" s="100">
        <f t="shared" si="2"/>
        <v>-0.1107808391448496</v>
      </c>
      <c r="Q45" s="226">
        <f t="shared" si="3"/>
        <v>-9.6899999999999977</v>
      </c>
    </row>
    <row r="46" spans="2:17" x14ac:dyDescent="0.25">
      <c r="B46" s="96" t="s">
        <v>65</v>
      </c>
      <c r="C46" s="224">
        <v>31.82</v>
      </c>
      <c r="D46" s="224">
        <v>24.11</v>
      </c>
      <c r="E46" s="224">
        <v>48.07</v>
      </c>
      <c r="F46" s="224">
        <v>55.12</v>
      </c>
      <c r="G46" s="224">
        <v>69.489999999999995</v>
      </c>
      <c r="H46" s="224">
        <v>77.48</v>
      </c>
      <c r="I46" s="98">
        <f t="shared" si="0"/>
        <v>0.11498057274427986</v>
      </c>
      <c r="J46" s="224">
        <f t="shared" si="1"/>
        <v>7.9900000000000091</v>
      </c>
      <c r="K46" s="225">
        <v>18</v>
      </c>
      <c r="L46" s="225">
        <v>30.27</v>
      </c>
      <c r="M46" s="225">
        <v>39.299999999999997</v>
      </c>
      <c r="N46" s="225">
        <v>42.76</v>
      </c>
      <c r="O46" s="225">
        <v>31.62</v>
      </c>
      <c r="P46" s="98">
        <f t="shared" si="2"/>
        <v>-0.26052385406922351</v>
      </c>
      <c r="Q46" s="224">
        <f t="shared" si="3"/>
        <v>-11.139999999999997</v>
      </c>
    </row>
    <row r="47" spans="2:17" x14ac:dyDescent="0.25">
      <c r="B47" s="93" t="s">
        <v>55</v>
      </c>
      <c r="C47" s="228">
        <v>22.7</v>
      </c>
      <c r="D47" s="228">
        <v>29.35</v>
      </c>
      <c r="E47" s="228">
        <v>43.18</v>
      </c>
      <c r="F47" s="228">
        <v>54</v>
      </c>
      <c r="G47" s="228">
        <v>56.56</v>
      </c>
      <c r="H47" s="228">
        <v>58.49</v>
      </c>
      <c r="I47" s="102">
        <f t="shared" si="0"/>
        <v>3.4123055162659011E-2</v>
      </c>
      <c r="J47" s="228">
        <f t="shared" si="1"/>
        <v>1.9299999999999997</v>
      </c>
      <c r="K47" s="229">
        <v>34.869999999999997</v>
      </c>
      <c r="L47" s="229">
        <v>38.43</v>
      </c>
      <c r="M47" s="229">
        <v>39.17</v>
      </c>
      <c r="N47" s="229">
        <v>55.49</v>
      </c>
      <c r="O47" s="229">
        <v>55.99</v>
      </c>
      <c r="P47" s="102">
        <f t="shared" si="2"/>
        <v>9.0106325464047732E-3</v>
      </c>
      <c r="Q47" s="228">
        <f t="shared" si="3"/>
        <v>0.5</v>
      </c>
    </row>
    <row r="48" spans="2:17" x14ac:dyDescent="0.25">
      <c r="B48" s="96" t="s">
        <v>62</v>
      </c>
      <c r="C48" s="224">
        <v>22.26</v>
      </c>
      <c r="D48" s="224">
        <v>29.29</v>
      </c>
      <c r="E48" s="224">
        <v>43.74</v>
      </c>
      <c r="F48" s="224">
        <v>53.7</v>
      </c>
      <c r="G48" s="224">
        <v>58.12</v>
      </c>
      <c r="H48" s="224">
        <v>60.3</v>
      </c>
      <c r="I48" s="98">
        <f t="shared" si="0"/>
        <v>3.7508602890571119E-2</v>
      </c>
      <c r="J48" s="224">
        <f t="shared" si="1"/>
        <v>2.1799999999999997</v>
      </c>
      <c r="K48" s="225">
        <v>35.54</v>
      </c>
      <c r="L48" s="225">
        <v>38.700000000000003</v>
      </c>
      <c r="M48" s="225">
        <v>40.549999999999997</v>
      </c>
      <c r="N48" s="225">
        <v>59.35</v>
      </c>
      <c r="O48" s="225">
        <v>60.34</v>
      </c>
      <c r="P48" s="98">
        <f t="shared" si="2"/>
        <v>1.6680707666385963E-2</v>
      </c>
      <c r="Q48" s="224">
        <f t="shared" si="3"/>
        <v>0.99000000000000199</v>
      </c>
    </row>
    <row r="49" spans="2:17" x14ac:dyDescent="0.25">
      <c r="B49" s="99" t="s">
        <v>63</v>
      </c>
      <c r="C49" s="226">
        <v>22.57</v>
      </c>
      <c r="D49" s="226">
        <v>31.13</v>
      </c>
      <c r="E49" s="226">
        <v>47.77</v>
      </c>
      <c r="F49" s="226">
        <v>58.76</v>
      </c>
      <c r="G49" s="226">
        <v>61.8</v>
      </c>
      <c r="H49" s="226">
        <v>64.489999999999995</v>
      </c>
      <c r="I49" s="100">
        <f t="shared" si="0"/>
        <v>4.3527508090614786E-2</v>
      </c>
      <c r="J49" s="226">
        <f t="shared" si="1"/>
        <v>2.6899999999999977</v>
      </c>
      <c r="K49" s="227">
        <v>37.799999999999997</v>
      </c>
      <c r="L49" s="227">
        <v>40.369999999999997</v>
      </c>
      <c r="M49" s="227">
        <v>40.380000000000003</v>
      </c>
      <c r="N49" s="227">
        <v>66.17</v>
      </c>
      <c r="O49" s="227">
        <v>65.3</v>
      </c>
      <c r="P49" s="100">
        <f t="shared" si="2"/>
        <v>-1.3147952244219496E-2</v>
      </c>
      <c r="Q49" s="226">
        <f t="shared" si="3"/>
        <v>-0.87000000000000455</v>
      </c>
    </row>
    <row r="50" spans="2:17" x14ac:dyDescent="0.25">
      <c r="B50" s="99" t="s">
        <v>70</v>
      </c>
      <c r="C50" s="226">
        <v>21.23</v>
      </c>
      <c r="D50" s="226">
        <v>23.12</v>
      </c>
      <c r="E50" s="226">
        <v>33.61</v>
      </c>
      <c r="F50" s="226">
        <v>39.25</v>
      </c>
      <c r="G50" s="226">
        <v>48.36</v>
      </c>
      <c r="H50" s="226">
        <v>49.31</v>
      </c>
      <c r="I50" s="100">
        <f t="shared" si="0"/>
        <v>1.9644334160463295E-2</v>
      </c>
      <c r="J50" s="226">
        <f t="shared" si="1"/>
        <v>0.95000000000000284</v>
      </c>
      <c r="K50" s="227">
        <v>30.37</v>
      </c>
      <c r="L50" s="227">
        <v>33.94</v>
      </c>
      <c r="M50" s="227">
        <v>41</v>
      </c>
      <c r="N50" s="227">
        <v>41.66</v>
      </c>
      <c r="O50" s="227">
        <v>47.47</v>
      </c>
      <c r="P50" s="100">
        <f t="shared" si="2"/>
        <v>0.13946231397023534</v>
      </c>
      <c r="Q50" s="226">
        <f t="shared" si="3"/>
        <v>5.8100000000000023</v>
      </c>
    </row>
    <row r="51" spans="2:17" x14ac:dyDescent="0.25">
      <c r="B51" s="96" t="s">
        <v>65</v>
      </c>
      <c r="C51" s="224">
        <v>16.5</v>
      </c>
      <c r="D51" s="224">
        <v>23.32</v>
      </c>
      <c r="E51" s="224">
        <v>69.849999999999994</v>
      </c>
      <c r="F51" s="224">
        <v>82.76</v>
      </c>
      <c r="G51" s="224">
        <v>71.290000000000006</v>
      </c>
      <c r="H51" s="224">
        <v>74.64</v>
      </c>
      <c r="I51" s="98">
        <f t="shared" si="0"/>
        <v>4.6991162855940516E-2</v>
      </c>
      <c r="J51" s="224">
        <f t="shared" si="1"/>
        <v>3.3499999999999943</v>
      </c>
      <c r="K51" s="225">
        <v>35.5</v>
      </c>
      <c r="L51" s="225">
        <v>47.03</v>
      </c>
      <c r="M51" s="225">
        <v>28.3</v>
      </c>
      <c r="N51" s="225">
        <v>48.96</v>
      </c>
      <c r="O51" s="225">
        <v>47.21</v>
      </c>
      <c r="P51" s="98">
        <f t="shared" si="2"/>
        <v>-3.5743464052287566E-2</v>
      </c>
      <c r="Q51" s="224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B37E-2F42-485B-8F2D-A587B9B497C1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163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2902-3511-43FE-9B9D-5C07C1E5DA58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315</v>
      </c>
      <c r="C1" s="1"/>
      <c r="D1" s="1"/>
      <c r="F1" s="230"/>
      <c r="G1" s="230"/>
      <c r="H1" s="230"/>
      <c r="J1" s="230"/>
    </row>
    <row r="3" spans="1:31" s="4" customFormat="1" ht="25.5" customHeight="1" thickBot="1" x14ac:dyDescent="0.3">
      <c r="B3" s="66" t="s">
        <v>316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270</v>
      </c>
      <c r="D5" s="172" t="s">
        <v>271</v>
      </c>
      <c r="E5" s="172" t="s">
        <v>272</v>
      </c>
      <c r="F5" s="172" t="s">
        <v>273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274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275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1" t="s">
        <v>176</v>
      </c>
      <c r="C6" s="232">
        <v>19920</v>
      </c>
      <c r="D6" s="232">
        <v>78474</v>
      </c>
      <c r="E6" s="232">
        <v>104659</v>
      </c>
      <c r="F6" s="232">
        <v>98555</v>
      </c>
      <c r="G6" s="233">
        <f t="shared" ref="G6:G11" si="0">F6/E6-1</f>
        <v>-5.8322743385662013E-2</v>
      </c>
      <c r="H6" s="232">
        <f t="shared" ref="H6:H11" si="1">F6-E6</f>
        <v>-6104</v>
      </c>
      <c r="I6" s="233"/>
      <c r="J6" s="232">
        <v>108223</v>
      </c>
      <c r="K6" s="233">
        <f t="shared" ref="K6:K11" si="2">J6/F6-1</f>
        <v>9.8097509005124151E-2</v>
      </c>
      <c r="L6" s="232">
        <f t="shared" ref="L6:L11" si="3">J6-F6</f>
        <v>9668</v>
      </c>
      <c r="M6" s="233"/>
      <c r="N6" s="232">
        <v>93361</v>
      </c>
      <c r="O6" s="233">
        <f t="shared" ref="O6:O11" si="4">N6/J6-1</f>
        <v>-0.1373275551407741</v>
      </c>
      <c r="P6" s="232">
        <f t="shared" ref="P6:P11" si="5">N6-J6</f>
        <v>-14862</v>
      </c>
      <c r="Q6" s="233">
        <f>N6/C6-1</f>
        <v>3.6867971887550199</v>
      </c>
      <c r="R6" s="232">
        <f>N6-C6</f>
        <v>73441</v>
      </c>
      <c r="S6" s="233"/>
      <c r="T6" s="233"/>
      <c r="V6" s="29"/>
      <c r="AE6" s="1"/>
    </row>
    <row r="7" spans="1:31" ht="18.75" x14ac:dyDescent="0.3">
      <c r="A7" s="4"/>
      <c r="B7" s="231" t="s">
        <v>177</v>
      </c>
      <c r="C7" s="232">
        <v>12072</v>
      </c>
      <c r="D7" s="232">
        <v>15168</v>
      </c>
      <c r="E7" s="232">
        <v>19220</v>
      </c>
      <c r="F7" s="232">
        <v>17517</v>
      </c>
      <c r="G7" s="233">
        <f t="shared" si="0"/>
        <v>-8.8605619146722159E-2</v>
      </c>
      <c r="H7" s="232">
        <f t="shared" si="1"/>
        <v>-1703</v>
      </c>
      <c r="I7" s="233">
        <f>F7/$F$7</f>
        <v>1</v>
      </c>
      <c r="J7" s="232">
        <v>19777</v>
      </c>
      <c r="K7" s="233">
        <f t="shared" si="2"/>
        <v>0.12901752583204895</v>
      </c>
      <c r="L7" s="232">
        <f t="shared" si="3"/>
        <v>2260</v>
      </c>
      <c r="M7" s="233">
        <f>J7/$J$7</f>
        <v>1</v>
      </c>
      <c r="N7" s="232">
        <v>15554</v>
      </c>
      <c r="O7" s="233">
        <f t="shared" si="4"/>
        <v>-0.21353086919148501</v>
      </c>
      <c r="P7" s="232">
        <f t="shared" si="5"/>
        <v>-4223</v>
      </c>
      <c r="Q7" s="233">
        <f t="shared" ref="Q7:Q11" si="6">N7/C7-1</f>
        <v>0.28843605036447983</v>
      </c>
      <c r="R7" s="232">
        <f t="shared" ref="R7:R11" si="7">N7-C7</f>
        <v>3482</v>
      </c>
      <c r="S7" s="233">
        <f>N7/$N$7</f>
        <v>1</v>
      </c>
      <c r="T7" s="233">
        <f>N7/$N$6</f>
        <v>0.16660061481775046</v>
      </c>
      <c r="V7" s="29"/>
      <c r="W7" s="81"/>
      <c r="AE7" s="1" t="s">
        <v>178</v>
      </c>
    </row>
    <row r="8" spans="1:31" ht="15.75" x14ac:dyDescent="0.25">
      <c r="A8" s="4"/>
      <c r="B8" s="234" t="s">
        <v>105</v>
      </c>
      <c r="C8" s="235">
        <v>898</v>
      </c>
      <c r="D8" s="235">
        <v>8596</v>
      </c>
      <c r="E8" s="235">
        <v>11298</v>
      </c>
      <c r="F8" s="235">
        <v>12797</v>
      </c>
      <c r="G8" s="236">
        <f t="shared" si="0"/>
        <v>0.13267835015046914</v>
      </c>
      <c r="H8" s="235">
        <f t="shared" si="1"/>
        <v>1499</v>
      </c>
      <c r="I8" s="236">
        <f>F8/$F$7</f>
        <v>0.73054746817377403</v>
      </c>
      <c r="J8" s="235">
        <v>13166</v>
      </c>
      <c r="K8" s="236">
        <f t="shared" si="2"/>
        <v>2.8834883175744341E-2</v>
      </c>
      <c r="L8" s="235">
        <f t="shared" si="3"/>
        <v>369</v>
      </c>
      <c r="M8" s="236">
        <f>J8/$J$7</f>
        <v>0.66572280932396222</v>
      </c>
      <c r="N8" s="235">
        <v>6699</v>
      </c>
      <c r="O8" s="236">
        <f t="shared" si="4"/>
        <v>-0.49118942731277537</v>
      </c>
      <c r="P8" s="235">
        <f t="shared" si="5"/>
        <v>-6467</v>
      </c>
      <c r="Q8" s="236">
        <f t="shared" si="6"/>
        <v>6.4599109131403116</v>
      </c>
      <c r="R8" s="235">
        <f t="shared" si="7"/>
        <v>5801</v>
      </c>
      <c r="S8" s="236">
        <f>N8/$N$7</f>
        <v>0.43069306930693069</v>
      </c>
      <c r="T8" s="236">
        <f>N8/$N$6</f>
        <v>7.175373014427866E-2</v>
      </c>
      <c r="V8" s="29"/>
      <c r="W8" s="81"/>
      <c r="AE8" s="1" t="s">
        <v>179</v>
      </c>
    </row>
    <row r="9" spans="1:31" s="4" customFormat="1" x14ac:dyDescent="0.25">
      <c r="B9" s="237" t="s">
        <v>108</v>
      </c>
      <c r="C9" s="238">
        <v>11174</v>
      </c>
      <c r="D9" s="238">
        <v>6572</v>
      </c>
      <c r="E9" s="238">
        <v>7922</v>
      </c>
      <c r="F9" s="238">
        <v>4720</v>
      </c>
      <c r="G9" s="239">
        <f t="shared" si="0"/>
        <v>-0.4041908608937137</v>
      </c>
      <c r="H9" s="240">
        <f t="shared" si="1"/>
        <v>-3202</v>
      </c>
      <c r="I9" s="241">
        <f>F9/$F$7</f>
        <v>0.26945253182622597</v>
      </c>
      <c r="J9" s="238">
        <v>6611</v>
      </c>
      <c r="K9" s="239">
        <f t="shared" si="2"/>
        <v>0.40063559322033893</v>
      </c>
      <c r="L9" s="240">
        <f t="shared" si="3"/>
        <v>1891</v>
      </c>
      <c r="M9" s="241">
        <f>J9/$J$7</f>
        <v>0.33427719067603784</v>
      </c>
      <c r="N9" s="238">
        <v>8855</v>
      </c>
      <c r="O9" s="239">
        <f t="shared" si="4"/>
        <v>0.33943427620632272</v>
      </c>
      <c r="P9" s="240">
        <f t="shared" si="5"/>
        <v>2244</v>
      </c>
      <c r="Q9" s="239">
        <f t="shared" si="6"/>
        <v>-0.20753534991945588</v>
      </c>
      <c r="R9" s="240">
        <f t="shared" si="7"/>
        <v>-2319</v>
      </c>
      <c r="S9" s="241">
        <f>N9/$N$7</f>
        <v>0.56930693069306926</v>
      </c>
      <c r="T9" s="241">
        <f>N9/$N$6</f>
        <v>9.4846884673471799E-2</v>
      </c>
      <c r="V9" s="29"/>
      <c r="W9" s="81"/>
      <c r="AE9" s="1" t="s">
        <v>180</v>
      </c>
    </row>
    <row r="10" spans="1:31" s="4" customFormat="1" x14ac:dyDescent="0.25">
      <c r="B10" s="242" t="s">
        <v>181</v>
      </c>
      <c r="C10" s="29">
        <v>7545</v>
      </c>
      <c r="D10" s="29">
        <v>2804</v>
      </c>
      <c r="E10" s="29">
        <v>6846</v>
      </c>
      <c r="F10" s="29">
        <v>1650</v>
      </c>
      <c r="G10" s="22">
        <f t="shared" si="0"/>
        <v>-0.75898334794040312</v>
      </c>
      <c r="H10" s="20">
        <f t="shared" si="1"/>
        <v>-5196</v>
      </c>
      <c r="I10" s="31">
        <f>F10/$F$7</f>
        <v>9.4194211337557801E-2</v>
      </c>
      <c r="J10" s="29">
        <v>5744</v>
      </c>
      <c r="K10" s="22">
        <f t="shared" si="2"/>
        <v>2.4812121212121214</v>
      </c>
      <c r="L10" s="20">
        <f t="shared" si="3"/>
        <v>4094</v>
      </c>
      <c r="M10" s="31">
        <f>J10/$J$7</f>
        <v>0.29043838802649541</v>
      </c>
      <c r="N10" s="29">
        <v>7532</v>
      </c>
      <c r="O10" s="22">
        <f t="shared" si="4"/>
        <v>0.31128133704735372</v>
      </c>
      <c r="P10" s="20">
        <f t="shared" si="5"/>
        <v>1788</v>
      </c>
      <c r="Q10" s="22">
        <f t="shared" si="6"/>
        <v>-1.7229953611663795E-3</v>
      </c>
      <c r="R10" s="20">
        <f t="shared" si="7"/>
        <v>-13</v>
      </c>
      <c r="S10" s="31">
        <f>N10/$N$7</f>
        <v>0.48424842484248426</v>
      </c>
      <c r="T10" s="31">
        <f>N10/$N$6</f>
        <v>8.06760853032851E-2</v>
      </c>
      <c r="V10" s="29"/>
      <c r="W10" s="81"/>
      <c r="AE10" s="1" t="s">
        <v>182</v>
      </c>
    </row>
    <row r="11" spans="1:31" s="4" customFormat="1" x14ac:dyDescent="0.25">
      <c r="B11" s="242" t="s">
        <v>183</v>
      </c>
      <c r="C11" s="29">
        <f>C9-C10</f>
        <v>3629</v>
      </c>
      <c r="D11" s="29">
        <f>D9-D10</f>
        <v>3768</v>
      </c>
      <c r="E11" s="29">
        <f>E9-E10</f>
        <v>1076</v>
      </c>
      <c r="F11" s="29">
        <f>F9-F10</f>
        <v>3070</v>
      </c>
      <c r="G11" s="22">
        <f t="shared" si="0"/>
        <v>1.8531598513011152</v>
      </c>
      <c r="H11" s="20">
        <f t="shared" si="1"/>
        <v>1994</v>
      </c>
      <c r="I11" s="31">
        <f>F11/$F$7</f>
        <v>0.17525832048866816</v>
      </c>
      <c r="J11" s="29">
        <f>J9-J10</f>
        <v>867</v>
      </c>
      <c r="K11" s="22">
        <f t="shared" si="2"/>
        <v>-0.71758957654723132</v>
      </c>
      <c r="L11" s="20">
        <f t="shared" si="3"/>
        <v>-2203</v>
      </c>
      <c r="M11" s="31">
        <f>J11/$J$7</f>
        <v>4.3838802649542395E-2</v>
      </c>
      <c r="N11" s="29">
        <f>N9-N10</f>
        <v>1323</v>
      </c>
      <c r="O11" s="22">
        <f t="shared" si="4"/>
        <v>0.52595155709342567</v>
      </c>
      <c r="P11" s="20">
        <f t="shared" si="5"/>
        <v>456</v>
      </c>
      <c r="Q11" s="22">
        <f t="shared" si="6"/>
        <v>-0.6354367594378616</v>
      </c>
      <c r="R11" s="20">
        <f t="shared" si="7"/>
        <v>-2306</v>
      </c>
      <c r="S11" s="31">
        <f>N11/$N$7</f>
        <v>8.5058505850585053E-2</v>
      </c>
      <c r="T11" s="31">
        <f>N11/$N$6</f>
        <v>1.4170799370186695E-2</v>
      </c>
      <c r="V11" s="29"/>
      <c r="W11" s="81"/>
      <c r="AE11" s="1" t="s">
        <v>184</v>
      </c>
    </row>
    <row r="12" spans="1:31" s="4" customFormat="1" ht="7.5" customHeight="1" x14ac:dyDescent="0.25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AE12" s="1" t="s">
        <v>185</v>
      </c>
    </row>
    <row r="13" spans="1:31" s="4" customFormat="1" x14ac:dyDescent="0.25">
      <c r="B13" s="171" t="s">
        <v>186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187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7" t="s">
        <v>188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189</v>
      </c>
      <c r="N39" s="14">
        <v>2021</v>
      </c>
      <c r="O39" s="14" t="s">
        <v>189</v>
      </c>
      <c r="P39" s="14" t="s">
        <v>190</v>
      </c>
      <c r="Q39" s="14" t="s">
        <v>191</v>
      </c>
      <c r="R39" s="14" t="s">
        <v>192</v>
      </c>
      <c r="S39" s="89"/>
      <c r="T39" s="89"/>
      <c r="AE39" s="1"/>
    </row>
    <row r="40" spans="2:31" s="4" customFormat="1" ht="18.75" hidden="1" x14ac:dyDescent="0.3">
      <c r="B40" s="231" t="s">
        <v>176</v>
      </c>
      <c r="C40" s="231"/>
      <c r="D40" s="231"/>
      <c r="E40" s="232"/>
      <c r="F40" s="232"/>
      <c r="G40" s="232"/>
      <c r="H40" s="232"/>
      <c r="I40" s="232"/>
      <c r="J40" s="232">
        <v>1824653</v>
      </c>
      <c r="K40" s="232"/>
      <c r="L40" s="232"/>
      <c r="M40" s="233"/>
      <c r="N40" s="232">
        <v>2354005</v>
      </c>
      <c r="O40" s="233"/>
      <c r="P40" s="233">
        <v>1</v>
      </c>
      <c r="Q40" s="233">
        <v>0.2901110512519367</v>
      </c>
      <c r="R40" s="232">
        <v>529352</v>
      </c>
      <c r="S40" s="244"/>
      <c r="T40" s="244"/>
      <c r="AE40" s="1"/>
    </row>
    <row r="41" spans="2:31" ht="18.75" hidden="1" x14ac:dyDescent="0.3">
      <c r="B41" s="231" t="s">
        <v>177</v>
      </c>
      <c r="C41" s="231"/>
      <c r="D41" s="231"/>
      <c r="E41" s="232"/>
      <c r="F41" s="232"/>
      <c r="G41" s="232"/>
      <c r="H41" s="232"/>
      <c r="I41" s="232"/>
      <c r="J41" s="232">
        <v>603938</v>
      </c>
      <c r="K41" s="232"/>
      <c r="L41" s="232"/>
      <c r="M41" s="233">
        <v>1</v>
      </c>
      <c r="N41" s="232">
        <v>936181</v>
      </c>
      <c r="O41" s="233">
        <v>1</v>
      </c>
      <c r="P41" s="233">
        <v>0.39769711619134201</v>
      </c>
      <c r="Q41" s="233">
        <v>0.55012766211101138</v>
      </c>
      <c r="R41" s="232">
        <v>332243</v>
      </c>
      <c r="S41" s="244"/>
      <c r="T41" s="244"/>
      <c r="AE41" s="1" t="s">
        <v>178</v>
      </c>
    </row>
    <row r="42" spans="2:31" ht="15.75" hidden="1" x14ac:dyDescent="0.25">
      <c r="B42" s="234" t="s">
        <v>105</v>
      </c>
      <c r="C42" s="234"/>
      <c r="D42" s="234"/>
      <c r="E42" s="235"/>
      <c r="F42" s="235"/>
      <c r="G42" s="235"/>
      <c r="H42" s="235"/>
      <c r="I42" s="235"/>
      <c r="J42" s="235">
        <v>276550.36166633503</v>
      </c>
      <c r="K42" s="235"/>
      <c r="L42" s="235"/>
      <c r="M42" s="236">
        <v>0.45791184139155844</v>
      </c>
      <c r="N42" s="235">
        <v>430252.45635520399</v>
      </c>
      <c r="O42" s="236">
        <v>0.4595825554622493</v>
      </c>
      <c r="P42" s="236">
        <v>0.18277465695918402</v>
      </c>
      <c r="Q42" s="236">
        <v>0.55578337978930015</v>
      </c>
      <c r="R42" s="235">
        <v>153702.09468886897</v>
      </c>
      <c r="S42" s="245"/>
      <c r="T42" s="245"/>
      <c r="AE42" s="1" t="s">
        <v>179</v>
      </c>
    </row>
    <row r="43" spans="2:31" s="4" customFormat="1" hidden="1" x14ac:dyDescent="0.25">
      <c r="B43" s="237" t="s">
        <v>108</v>
      </c>
      <c r="C43" s="246"/>
      <c r="D43" s="246"/>
      <c r="E43" s="238"/>
      <c r="F43" s="238"/>
      <c r="G43" s="238"/>
      <c r="H43" s="238"/>
      <c r="I43" s="238"/>
      <c r="J43" s="238">
        <v>327387.63833385095</v>
      </c>
      <c r="K43" s="238"/>
      <c r="L43" s="238"/>
      <c r="M43" s="241">
        <v>0.54208815860874948</v>
      </c>
      <c r="N43" s="238">
        <v>505927.5436448183</v>
      </c>
      <c r="O43" s="241">
        <v>0.54041637636826456</v>
      </c>
      <c r="P43" s="241">
        <v>0.21492203442423372</v>
      </c>
      <c r="Q43" s="239">
        <v>0.54534711884540576</v>
      </c>
      <c r="R43" s="240">
        <v>178539.90531096736</v>
      </c>
      <c r="S43" s="247"/>
      <c r="T43" s="247"/>
      <c r="AE43" s="1" t="s">
        <v>180</v>
      </c>
    </row>
    <row r="44" spans="2:31" s="4" customFormat="1" hidden="1" x14ac:dyDescent="0.25">
      <c r="B44" s="242" t="s">
        <v>181</v>
      </c>
      <c r="C44" s="242"/>
      <c r="D44" s="242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182</v>
      </c>
    </row>
    <row r="45" spans="2:31" s="4" customFormat="1" hidden="1" x14ac:dyDescent="0.25">
      <c r="B45" s="242" t="s">
        <v>183</v>
      </c>
      <c r="C45" s="242"/>
      <c r="D45" s="242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184</v>
      </c>
    </row>
    <row r="46" spans="2:31" s="4" customFormat="1" ht="7.5" hidden="1" customHeight="1" x14ac:dyDescent="0.25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AE46" s="1" t="s">
        <v>185</v>
      </c>
    </row>
    <row r="47" spans="2:31" s="4" customFormat="1" hidden="1" x14ac:dyDescent="0.25">
      <c r="B47" s="276" t="s">
        <v>186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49"/>
      <c r="T47" s="49"/>
      <c r="AE47" s="1" t="s">
        <v>187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316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1" t="s">
        <v>176</v>
      </c>
      <c r="C124" s="232">
        <v>107459</v>
      </c>
      <c r="D124" s="232">
        <v>198873</v>
      </c>
      <c r="E124" s="232">
        <v>252588</v>
      </c>
      <c r="F124" s="232">
        <v>239146</v>
      </c>
      <c r="G124" s="233">
        <f t="shared" ref="G124:G129" si="8">F124/E124-1</f>
        <v>-5.3217096615832848E-2</v>
      </c>
      <c r="H124" s="232">
        <f t="shared" ref="H124:H129" si="9">F124-E124</f>
        <v>-13442</v>
      </c>
      <c r="I124" s="233"/>
      <c r="J124" s="232">
        <v>250668</v>
      </c>
      <c r="K124" s="233"/>
      <c r="L124" s="233">
        <f t="shared" ref="L124:L129" si="10">J124/F124-1</f>
        <v>4.8179773025682993E-2</v>
      </c>
      <c r="M124" s="232">
        <f t="shared" ref="M124:M129" si="11">J124-F124</f>
        <v>11522</v>
      </c>
      <c r="N124" s="233">
        <f t="shared" ref="N124:N129" si="12">J124/D124-1</f>
        <v>0.26044259401728742</v>
      </c>
      <c r="O124" s="232">
        <f t="shared" ref="O124:O129" si="13">J124-D124</f>
        <v>51795</v>
      </c>
      <c r="Z124" s="1"/>
      <c r="AE124"/>
    </row>
    <row r="125" spans="2:31" ht="18.75" x14ac:dyDescent="0.3">
      <c r="B125" s="231" t="s">
        <v>177</v>
      </c>
      <c r="C125" s="232">
        <v>44398</v>
      </c>
      <c r="D125" s="232">
        <v>48630</v>
      </c>
      <c r="E125" s="232">
        <v>55684</v>
      </c>
      <c r="F125" s="232">
        <v>49807</v>
      </c>
      <c r="G125" s="233">
        <f t="shared" si="8"/>
        <v>-0.10554198692622652</v>
      </c>
      <c r="H125" s="232">
        <f t="shared" si="9"/>
        <v>-5877</v>
      </c>
      <c r="I125" s="233">
        <f>F125/$F$7</f>
        <v>2.8433521721756008</v>
      </c>
      <c r="J125" s="232">
        <v>52122</v>
      </c>
      <c r="K125" s="233">
        <f>J125/$J$125</f>
        <v>1</v>
      </c>
      <c r="L125" s="233">
        <f t="shared" si="10"/>
        <v>4.647941052462512E-2</v>
      </c>
      <c r="M125" s="232">
        <f t="shared" si="11"/>
        <v>2315</v>
      </c>
      <c r="N125" s="233">
        <f t="shared" si="12"/>
        <v>7.180752621838371E-2</v>
      </c>
      <c r="O125" s="232">
        <f t="shared" si="13"/>
        <v>3492</v>
      </c>
      <c r="Z125" s="1"/>
      <c r="AE125"/>
    </row>
    <row r="126" spans="2:31" ht="15.75" x14ac:dyDescent="0.25">
      <c r="B126" s="234" t="s">
        <v>105</v>
      </c>
      <c r="C126" s="235">
        <v>20278</v>
      </c>
      <c r="D126" s="235">
        <v>32271</v>
      </c>
      <c r="E126" s="235">
        <v>36164</v>
      </c>
      <c r="F126" s="235">
        <v>33708</v>
      </c>
      <c r="G126" s="236">
        <f t="shared" si="8"/>
        <v>-6.791284149983412E-2</v>
      </c>
      <c r="H126" s="235">
        <f t="shared" si="9"/>
        <v>-2456</v>
      </c>
      <c r="I126" s="236">
        <f>F126/$F$7</f>
        <v>1.9243021065250898</v>
      </c>
      <c r="J126" s="235">
        <v>31636</v>
      </c>
      <c r="K126" s="236">
        <f>J126/$J$125</f>
        <v>0.60696059245616052</v>
      </c>
      <c r="L126" s="236">
        <f t="shared" si="10"/>
        <v>-6.146908745698354E-2</v>
      </c>
      <c r="M126" s="235">
        <f t="shared" si="11"/>
        <v>-2072</v>
      </c>
      <c r="N126" s="236">
        <f t="shared" si="12"/>
        <v>-1.9677109479098842E-2</v>
      </c>
      <c r="O126" s="235">
        <f t="shared" si="13"/>
        <v>-635</v>
      </c>
      <c r="Z126" s="1"/>
      <c r="AE126"/>
    </row>
    <row r="127" spans="2:31" x14ac:dyDescent="0.25">
      <c r="B127" s="237" t="s">
        <v>108</v>
      </c>
      <c r="C127" s="238">
        <v>24120</v>
      </c>
      <c r="D127" s="238">
        <v>16359</v>
      </c>
      <c r="E127" s="238">
        <v>19520</v>
      </c>
      <c r="F127" s="238">
        <v>16099</v>
      </c>
      <c r="G127" s="239">
        <f t="shared" si="8"/>
        <v>-0.17525614754098362</v>
      </c>
      <c r="H127" s="240">
        <f t="shared" si="9"/>
        <v>-3421</v>
      </c>
      <c r="I127" s="241">
        <f>F127/$F$7</f>
        <v>0.91905006565051095</v>
      </c>
      <c r="J127" s="238">
        <v>20486</v>
      </c>
      <c r="K127" s="241">
        <f>J127/$J$125</f>
        <v>0.39303940754383948</v>
      </c>
      <c r="L127" s="239">
        <f t="shared" si="10"/>
        <v>0.2725013976023356</v>
      </c>
      <c r="M127" s="240">
        <f t="shared" si="11"/>
        <v>4387</v>
      </c>
      <c r="N127" s="239">
        <f t="shared" si="12"/>
        <v>0.25227703404853608</v>
      </c>
      <c r="O127" s="240">
        <f t="shared" si="13"/>
        <v>4127</v>
      </c>
      <c r="Z127" s="1"/>
      <c r="AE127"/>
    </row>
    <row r="128" spans="2:31" x14ac:dyDescent="0.25">
      <c r="B128" s="242" t="s">
        <v>181</v>
      </c>
      <c r="C128" s="29">
        <v>14998</v>
      </c>
      <c r="D128" s="29">
        <v>8360</v>
      </c>
      <c r="E128" s="29">
        <v>14731</v>
      </c>
      <c r="F128" s="29">
        <v>8530</v>
      </c>
      <c r="G128" s="22">
        <f t="shared" si="8"/>
        <v>-0.42094901907541915</v>
      </c>
      <c r="H128" s="20">
        <f t="shared" si="9"/>
        <v>-6201</v>
      </c>
      <c r="I128" s="31">
        <f>F128/$F$7</f>
        <v>0.48695552891476851</v>
      </c>
      <c r="J128" s="29">
        <v>16425</v>
      </c>
      <c r="K128" s="31">
        <f>J128/$J$125</f>
        <v>0.31512605042016806</v>
      </c>
      <c r="L128" s="22">
        <f t="shared" si="10"/>
        <v>0.92555685814771405</v>
      </c>
      <c r="M128" s="20">
        <f t="shared" si="11"/>
        <v>7895</v>
      </c>
      <c r="N128" s="22">
        <f t="shared" si="12"/>
        <v>0.96471291866028719</v>
      </c>
      <c r="O128" s="20">
        <f t="shared" si="13"/>
        <v>8065</v>
      </c>
      <c r="Z128" s="1"/>
      <c r="AE128"/>
    </row>
    <row r="129" spans="2:31" x14ac:dyDescent="0.25">
      <c r="B129" s="242" t="s">
        <v>183</v>
      </c>
      <c r="C129" s="29">
        <f>C127-C128</f>
        <v>9122</v>
      </c>
      <c r="D129" s="29">
        <f>D127-D128</f>
        <v>7999</v>
      </c>
      <c r="E129" s="29">
        <f>E127-E128</f>
        <v>4789</v>
      </c>
      <c r="F129" s="29">
        <f>F127-F128</f>
        <v>7569</v>
      </c>
      <c r="G129" s="22">
        <f t="shared" si="8"/>
        <v>0.58049697222802266</v>
      </c>
      <c r="H129" s="20">
        <f t="shared" si="9"/>
        <v>2780</v>
      </c>
      <c r="I129" s="31">
        <f>F129/$F$7</f>
        <v>0.43209453673574244</v>
      </c>
      <c r="J129" s="29">
        <f>J127-J128</f>
        <v>4061</v>
      </c>
      <c r="K129" s="31">
        <f>J129/$J$125</f>
        <v>7.7913357123671381E-2</v>
      </c>
      <c r="L129" s="22">
        <f t="shared" si="10"/>
        <v>-0.46346941471792835</v>
      </c>
      <c r="M129" s="20">
        <f t="shared" si="11"/>
        <v>-3508</v>
      </c>
      <c r="N129" s="22">
        <f t="shared" si="12"/>
        <v>-0.49231153894236779</v>
      </c>
      <c r="O129" s="20">
        <f t="shared" si="13"/>
        <v>-3938</v>
      </c>
      <c r="Z129" s="1"/>
      <c r="AE129"/>
    </row>
    <row r="130" spans="2:31" x14ac:dyDescent="0.25"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Z130" s="1"/>
      <c r="AE130"/>
    </row>
    <row r="131" spans="2:31" x14ac:dyDescent="0.25">
      <c r="B131" s="171" t="s">
        <v>186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24A-8E23-4AF0-A8A8-60248E82F91B}">
  <sheetPr>
    <tabColor rgb="FF336600"/>
  </sheetPr>
  <dimension ref="A3:A23"/>
  <sheetViews>
    <sheetView showGridLines="0" workbookViewId="0"/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3B63-4FA8-4888-B4C9-E255A384F120}">
  <sheetPr>
    <tabColor theme="4" tint="0.39997558519241921"/>
  </sheetPr>
  <dimension ref="A1:AE142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193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194</v>
      </c>
      <c r="C6" s="250">
        <v>12072</v>
      </c>
      <c r="D6" s="250">
        <v>15168</v>
      </c>
      <c r="E6" s="250">
        <v>19220</v>
      </c>
      <c r="F6" s="251">
        <f>E6/$E$6</f>
        <v>1</v>
      </c>
      <c r="G6" s="250">
        <v>17517</v>
      </c>
      <c r="H6" s="251">
        <f>G6/E6-1</f>
        <v>-8.8605619146722159E-2</v>
      </c>
      <c r="I6" s="250">
        <f>G6-E6</f>
        <v>-1703</v>
      </c>
      <c r="J6" s="251">
        <f>G6/$G$6</f>
        <v>1</v>
      </c>
      <c r="K6" s="250">
        <v>19777</v>
      </c>
      <c r="L6" s="251">
        <f t="shared" ref="L6:L12" si="0">K6/G6-1</f>
        <v>0.12901752583204895</v>
      </c>
      <c r="M6" s="250">
        <f t="shared" ref="M6:M12" si="1">K6-G6</f>
        <v>2260</v>
      </c>
      <c r="N6" s="251">
        <f>K6/$K$6</f>
        <v>1</v>
      </c>
      <c r="O6" s="250">
        <v>15554</v>
      </c>
      <c r="P6" s="251">
        <f t="shared" ref="P6:P11" si="2">O6/K6-1</f>
        <v>-0.21353086919148501</v>
      </c>
      <c r="Q6" s="250">
        <f t="shared" ref="Q6:Q12" si="3">O6-K6</f>
        <v>-4223</v>
      </c>
      <c r="R6" s="251">
        <f>O6/C6-1</f>
        <v>0.28843605036447983</v>
      </c>
      <c r="S6" s="250">
        <f>O6-C6</f>
        <v>3482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A7" s="1"/>
      <c r="B7" s="252" t="s">
        <v>195</v>
      </c>
      <c r="C7" s="253">
        <v>11052</v>
      </c>
      <c r="D7" s="253">
        <v>13107</v>
      </c>
      <c r="E7" s="253">
        <v>17275</v>
      </c>
      <c r="F7" s="254">
        <f t="shared" ref="F7:F12" si="4">E7/$E$6</f>
        <v>0.89880332986472422</v>
      </c>
      <c r="G7" s="253">
        <v>16131</v>
      </c>
      <c r="H7" s="255">
        <f>G7/E7-1</f>
        <v>-6.6222865412445708E-2</v>
      </c>
      <c r="I7" s="256">
        <f>G7-E7</f>
        <v>-1144</v>
      </c>
      <c r="J7" s="254">
        <f>G7/$G$6</f>
        <v>0.9208768624764514</v>
      </c>
      <c r="K7" s="253">
        <v>17740</v>
      </c>
      <c r="L7" s="257">
        <f t="shared" si="0"/>
        <v>9.9745831008617003E-2</v>
      </c>
      <c r="M7" s="258">
        <f t="shared" si="1"/>
        <v>1609</v>
      </c>
      <c r="N7" s="254">
        <f>K7/$K$6</f>
        <v>0.8970015674773727</v>
      </c>
      <c r="O7" s="253">
        <v>13440</v>
      </c>
      <c r="P7" s="255">
        <f t="shared" si="2"/>
        <v>-0.24239007891770015</v>
      </c>
      <c r="Q7" s="256">
        <f t="shared" si="3"/>
        <v>-4300</v>
      </c>
      <c r="R7" s="255">
        <f t="shared" ref="R7:R10" si="5">O7/C7-1</f>
        <v>0.21606948968512496</v>
      </c>
      <c r="S7" s="256">
        <f t="shared" ref="S7:S10" si="6">O7-C7</f>
        <v>2388</v>
      </c>
      <c r="T7" s="254">
        <f>O7/$O$6</f>
        <v>0.86408640864086406</v>
      </c>
      <c r="V7" s="29"/>
      <c r="W7" s="81"/>
      <c r="AE7" s="1" t="s">
        <v>180</v>
      </c>
    </row>
    <row r="8" spans="1:31" s="4" customFormat="1" x14ac:dyDescent="0.25">
      <c r="A8" s="108" t="s">
        <v>175</v>
      </c>
      <c r="B8" s="4" t="s">
        <v>70</v>
      </c>
      <c r="C8" s="259">
        <v>0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 t="str">
        <f>IFERROR(O8/C8-1,"-")</f>
        <v>-</v>
      </c>
      <c r="S8" s="266">
        <f t="shared" si="6"/>
        <v>0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196</v>
      </c>
      <c r="C10" s="268">
        <v>28</v>
      </c>
      <c r="D10" s="268">
        <v>2061</v>
      </c>
      <c r="E10" s="268">
        <v>1945</v>
      </c>
      <c r="F10" s="269">
        <f>IFERROR(E10/$E$6,"-")</f>
        <v>0.10119667013527575</v>
      </c>
      <c r="G10" s="268">
        <v>1386</v>
      </c>
      <c r="H10" s="257">
        <f>IFERROR(G10/E10-1,"-")</f>
        <v>-0.28740359897172241</v>
      </c>
      <c r="I10" s="258">
        <f>IFERROR(G10-E10,"-")</f>
        <v>-559</v>
      </c>
      <c r="J10" s="269">
        <f>IFERROR(G10/$G$6,"-")</f>
        <v>7.9123137523548548E-2</v>
      </c>
      <c r="K10" s="268">
        <v>2037</v>
      </c>
      <c r="L10" s="257">
        <f>IFERROR(K10/G10-1,"-")</f>
        <v>0.46969696969696972</v>
      </c>
      <c r="M10" s="258">
        <f>IFERROR(K10-G10,"-")</f>
        <v>651</v>
      </c>
      <c r="N10" s="269">
        <f>IFERROR(K10/$K$6,"-")</f>
        <v>0.10299843252262729</v>
      </c>
      <c r="O10" s="268">
        <v>2114</v>
      </c>
      <c r="P10" s="257">
        <f>IFERROR(O10/K10-1,"-")</f>
        <v>3.7800687285223455E-2</v>
      </c>
      <c r="Q10" s="258">
        <f>IFERROR(O10-K10,"-")</f>
        <v>77</v>
      </c>
      <c r="R10" s="257">
        <f t="shared" si="5"/>
        <v>74.5</v>
      </c>
      <c r="S10" s="258">
        <f t="shared" si="6"/>
        <v>2086</v>
      </c>
      <c r="T10" s="269">
        <f>IFERROR(O10/$O$6,"-")</f>
        <v>0.13591359135913592</v>
      </c>
      <c r="V10" s="29"/>
      <c r="W10" s="81"/>
      <c r="AE10" s="1"/>
    </row>
    <row r="11" spans="1:31" s="4" customFormat="1" hidden="1" x14ac:dyDescent="0.25">
      <c r="A11" s="1"/>
      <c r="B11" s="99" t="s">
        <v>175</v>
      </c>
      <c r="C11" s="259">
        <v>6</v>
      </c>
      <c r="D11" s="259">
        <v>603</v>
      </c>
      <c r="E11" s="259">
        <v>638</v>
      </c>
      <c r="F11" s="265">
        <f t="shared" si="4"/>
        <v>3.3194588969823101E-2</v>
      </c>
      <c r="G11" s="259">
        <v>724</v>
      </c>
      <c r="H11" s="267">
        <f t="shared" ref="H11:H12" si="11">G11/E11-1</f>
        <v>0.13479623824451403</v>
      </c>
      <c r="I11" s="266">
        <f t="shared" si="7"/>
        <v>86</v>
      </c>
      <c r="J11" s="265">
        <f t="shared" si="8"/>
        <v>4.1331278186904151E-2</v>
      </c>
      <c r="K11" s="259">
        <v>967</v>
      </c>
      <c r="L11" s="263">
        <f>K11/G11-1</f>
        <v>0.33563535911602216</v>
      </c>
      <c r="M11" s="266">
        <f t="shared" si="1"/>
        <v>243</v>
      </c>
      <c r="N11" s="265">
        <f t="shared" si="9"/>
        <v>4.8895181271173586E-2</v>
      </c>
      <c r="O11" s="259">
        <v>639</v>
      </c>
      <c r="P11" s="267">
        <f t="shared" si="2"/>
        <v>-0.3391933815925543</v>
      </c>
      <c r="Q11" s="266">
        <f t="shared" si="3"/>
        <v>-328</v>
      </c>
      <c r="R11" s="267">
        <f t="shared" ref="R11:R12" si="12">O11/D11-1</f>
        <v>5.9701492537313383E-2</v>
      </c>
      <c r="S11" s="266">
        <f t="shared" ref="S11:S12" si="13">O11-D11</f>
        <v>36</v>
      </c>
      <c r="T11" s="265">
        <f t="shared" si="10"/>
        <v>4.1082679696541086E-2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185</v>
      </c>
    </row>
    <row r="14" spans="1:31" s="4" customFormat="1" x14ac:dyDescent="0.25">
      <c r="A14" s="1"/>
      <c r="B14" s="171" t="s">
        <v>186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187</v>
      </c>
    </row>
    <row r="15" spans="1:31" s="4" customFormat="1" x14ac:dyDescent="0.25">
      <c r="AE15" s="1"/>
    </row>
    <row r="18" spans="1:27" x14ac:dyDescent="0.25">
      <c r="A18" t="s">
        <v>197</v>
      </c>
    </row>
    <row r="19" spans="1:27" x14ac:dyDescent="0.25">
      <c r="AA19" t="str">
        <f>CONCATENATE("hotelera: 
",FIXED(O7,0)," viajeros 
cuota: ",FIXED(T7*100,1),"%")</f>
        <v>hotelera: 
13.440 viajeros 
cuota: 86,4%</v>
      </c>
    </row>
    <row r="20" spans="1:27" x14ac:dyDescent="0.25">
      <c r="AA20" t="str">
        <f>CONCATENATE("Apartamentos: 
",FIXED(O10,0)," viajeros
cuota: ",FIXED(T10*100,1),"%")</f>
        <v>Apartamentos: 
2.114 viajeros
cuota: 13,6%</v>
      </c>
    </row>
    <row r="38" spans="2:31" s="4" customFormat="1" ht="15.75" hidden="1" customHeight="1" thickBot="1" x14ac:dyDescent="0.3">
      <c r="B38" s="277" t="s">
        <v>188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189</v>
      </c>
      <c r="O40" s="14">
        <v>2021</v>
      </c>
      <c r="P40" s="14" t="s">
        <v>189</v>
      </c>
      <c r="Q40" s="14" t="s">
        <v>190</v>
      </c>
      <c r="R40" s="14" t="s">
        <v>191</v>
      </c>
      <c r="S40" s="14" t="s">
        <v>192</v>
      </c>
      <c r="T40" s="89"/>
      <c r="AE40" s="1"/>
    </row>
    <row r="41" spans="2:31" s="4" customFormat="1" ht="18.75" hidden="1" x14ac:dyDescent="0.3">
      <c r="B41" s="231" t="s">
        <v>176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177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178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179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180</v>
      </c>
    </row>
    <row r="45" spans="2:31" s="4" customFormat="1" hidden="1" x14ac:dyDescent="0.25">
      <c r="B45" s="242" t="s">
        <v>181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182</v>
      </c>
    </row>
    <row r="46" spans="2:31" s="4" customFormat="1" hidden="1" x14ac:dyDescent="0.25">
      <c r="B46" s="242" t="s">
        <v>183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184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185</v>
      </c>
    </row>
    <row r="48" spans="2:31" s="4" customFormat="1" hidden="1" x14ac:dyDescent="0.25">
      <c r="B48" s="276" t="s">
        <v>186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187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198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194</v>
      </c>
      <c r="C134" s="250">
        <v>12072</v>
      </c>
      <c r="D134" s="235">
        <v>32271</v>
      </c>
      <c r="E134" s="235">
        <v>36164</v>
      </c>
      <c r="F134" s="235">
        <v>33708</v>
      </c>
      <c r="G134" s="236">
        <f>F134/E134-1</f>
        <v>-6.791284149983412E-2</v>
      </c>
      <c r="H134" s="235">
        <f>F134-E134</f>
        <v>-2456</v>
      </c>
      <c r="I134" s="236">
        <f>F134/F$134</f>
        <v>1</v>
      </c>
      <c r="J134" s="235">
        <v>31636</v>
      </c>
      <c r="K134" s="236">
        <f>J134/J$134</f>
        <v>1</v>
      </c>
      <c r="L134" s="236">
        <f>J134/F134-1</f>
        <v>-6.146908745698354E-2</v>
      </c>
      <c r="M134" s="235">
        <f>J134-F134</f>
        <v>-2072</v>
      </c>
      <c r="N134" s="236">
        <f>J134/D134-1</f>
        <v>-1.9677109479098842E-2</v>
      </c>
      <c r="O134" s="235">
        <f>J134-D134</f>
        <v>-635</v>
      </c>
      <c r="Q134" s="29"/>
      <c r="R134" s="81"/>
      <c r="Z134" s="1" t="s">
        <v>178</v>
      </c>
      <c r="AE134"/>
    </row>
    <row r="135" spans="1:31" s="4" customFormat="1" x14ac:dyDescent="0.25">
      <c r="A135" s="1"/>
      <c r="B135" s="252" t="s">
        <v>195</v>
      </c>
      <c r="C135" s="253">
        <v>11052</v>
      </c>
      <c r="D135" s="253">
        <v>30101</v>
      </c>
      <c r="E135" s="253">
        <v>33983</v>
      </c>
      <c r="F135" s="253">
        <v>31271</v>
      </c>
      <c r="G135" s="257">
        <f>IFERROR(F135/E135-1,"-")</f>
        <v>-7.9804608186446191E-2</v>
      </c>
      <c r="H135" s="253">
        <f t="shared" ref="H135:H138" si="14">F135-E135</f>
        <v>-2712</v>
      </c>
      <c r="I135" s="255">
        <f>F135/F$134</f>
        <v>0.92770262252284319</v>
      </c>
      <c r="J135" s="253">
        <v>29159</v>
      </c>
      <c r="K135" s="254">
        <f t="shared" ref="K135:K138" si="15">J135/J$134</f>
        <v>0.9217031230244026</v>
      </c>
      <c r="L135" s="255">
        <f t="shared" ref="L135:L138" si="16">J135/F135-1</f>
        <v>-6.7538614051357526E-2</v>
      </c>
      <c r="M135" s="256">
        <f t="shared" ref="M135:M138" si="17">J135-F135</f>
        <v>-2112</v>
      </c>
      <c r="N135" s="254">
        <f t="shared" ref="N135:N138" si="18">J135/D135-1</f>
        <v>-3.1294641374040699E-2</v>
      </c>
      <c r="O135" s="253">
        <f t="shared" ref="O135:O138" si="19">J135-D135</f>
        <v>-942</v>
      </c>
      <c r="Q135" s="29"/>
      <c r="R135" s="81"/>
      <c r="Z135" s="1" t="s">
        <v>180</v>
      </c>
    </row>
    <row r="136" spans="1:31" s="4" customFormat="1" x14ac:dyDescent="0.25">
      <c r="A136" s="108" t="s">
        <v>175</v>
      </c>
      <c r="B136" s="4" t="s">
        <v>70</v>
      </c>
      <c r="C136" s="259">
        <v>0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A138" s="1"/>
      <c r="B138" s="252" t="s">
        <v>196</v>
      </c>
      <c r="C138" s="253">
        <v>970</v>
      </c>
      <c r="D138" s="253">
        <v>2170</v>
      </c>
      <c r="E138" s="253">
        <v>2181</v>
      </c>
      <c r="F138" s="253">
        <v>2437</v>
      </c>
      <c r="G138" s="257">
        <f t="shared" si="20"/>
        <v>0.11737734983952319</v>
      </c>
      <c r="H138" s="253">
        <f t="shared" si="14"/>
        <v>256</v>
      </c>
      <c r="I138" s="255">
        <f t="shared" si="21"/>
        <v>7.2297377477156755E-2</v>
      </c>
      <c r="J138" s="253">
        <v>2477</v>
      </c>
      <c r="K138" s="254">
        <f t="shared" si="15"/>
        <v>7.8296876975597424E-2</v>
      </c>
      <c r="L138" s="255">
        <f t="shared" si="16"/>
        <v>1.6413623307345082E-2</v>
      </c>
      <c r="M138" s="256">
        <f t="shared" si="17"/>
        <v>40</v>
      </c>
      <c r="N138" s="254">
        <f t="shared" si="18"/>
        <v>0.1414746543778802</v>
      </c>
      <c r="O138" s="253">
        <f t="shared" si="19"/>
        <v>307</v>
      </c>
      <c r="Q138" s="29"/>
      <c r="R138" s="81"/>
      <c r="Z138" s="1"/>
    </row>
    <row r="139" spans="1:31" s="4" customFormat="1" ht="7.5" customHeight="1" x14ac:dyDescent="0.25">
      <c r="A139" s="1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185</v>
      </c>
    </row>
    <row r="140" spans="1:31" s="4" customFormat="1" ht="32.25" customHeight="1" x14ac:dyDescent="0.25">
      <c r="A140" s="1"/>
      <c r="B140" s="316" t="s">
        <v>199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187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A900-518A-401D-A190-9973E739B1F2}">
  <sheetPr>
    <tabColor theme="4" tint="0.39997558519241921"/>
  </sheetPr>
  <dimension ref="A1:AE142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200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201</v>
      </c>
      <c r="C6" s="250">
        <v>898</v>
      </c>
      <c r="D6" s="250">
        <v>8596</v>
      </c>
      <c r="E6" s="250">
        <v>11298</v>
      </c>
      <c r="F6" s="251">
        <f>E6/$E$6</f>
        <v>1</v>
      </c>
      <c r="G6" s="250">
        <v>12797</v>
      </c>
      <c r="H6" s="251">
        <f>G6/E6-1</f>
        <v>0.13267835015046914</v>
      </c>
      <c r="I6" s="250">
        <f>G6-E6</f>
        <v>1499</v>
      </c>
      <c r="J6" s="251">
        <f>G6/$G$6</f>
        <v>1</v>
      </c>
      <c r="K6" s="250">
        <v>13166</v>
      </c>
      <c r="L6" s="251">
        <f t="shared" ref="L6:L12" si="0">K6/G6-1</f>
        <v>2.8834883175744341E-2</v>
      </c>
      <c r="M6" s="250">
        <f t="shared" ref="M6:M12" si="1">K6-G6</f>
        <v>369</v>
      </c>
      <c r="N6" s="251">
        <f>K6/$K$6</f>
        <v>1</v>
      </c>
      <c r="O6" s="250">
        <v>6699</v>
      </c>
      <c r="P6" s="251">
        <f t="shared" ref="P6:P11" si="2">O6/K6-1</f>
        <v>-0.49118942731277537</v>
      </c>
      <c r="Q6" s="250">
        <f t="shared" ref="Q6:Q12" si="3">O6-K6</f>
        <v>-6467</v>
      </c>
      <c r="R6" s="251">
        <f>O6/C6-1</f>
        <v>6.4599109131403116</v>
      </c>
      <c r="S6" s="250">
        <f>O6-C6</f>
        <v>5801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A7" s="1"/>
      <c r="B7" s="252" t="s">
        <v>195</v>
      </c>
      <c r="C7" s="253">
        <v>892</v>
      </c>
      <c r="D7" s="253">
        <v>7993</v>
      </c>
      <c r="E7" s="253">
        <v>10660</v>
      </c>
      <c r="F7" s="254">
        <f t="shared" ref="F7:F12" si="4">E7/$E$6</f>
        <v>0.94352982828819265</v>
      </c>
      <c r="G7" s="253">
        <v>12073</v>
      </c>
      <c r="H7" s="255">
        <f>G7/E7-1</f>
        <v>0.13255159474671663</v>
      </c>
      <c r="I7" s="256">
        <f>G7-E7</f>
        <v>1413</v>
      </c>
      <c r="J7" s="254">
        <f>G7/$G$6</f>
        <v>0.94342424005626324</v>
      </c>
      <c r="K7" s="253">
        <v>12199</v>
      </c>
      <c r="L7" s="257">
        <f t="shared" si="0"/>
        <v>1.0436511223391065E-2</v>
      </c>
      <c r="M7" s="258">
        <f t="shared" si="1"/>
        <v>126</v>
      </c>
      <c r="N7" s="254">
        <f>K7/$K$6</f>
        <v>0.92655324320218746</v>
      </c>
      <c r="O7" s="253">
        <v>6060</v>
      </c>
      <c r="P7" s="255">
        <f t="shared" si="2"/>
        <v>-0.50323797032543649</v>
      </c>
      <c r="Q7" s="256">
        <f t="shared" si="3"/>
        <v>-6139</v>
      </c>
      <c r="R7" s="255">
        <f t="shared" ref="R7:R10" si="5">O7/C7-1</f>
        <v>5.7937219730941703</v>
      </c>
      <c r="S7" s="256">
        <f t="shared" ref="S7:S10" si="6">O7-C7</f>
        <v>5168</v>
      </c>
      <c r="T7" s="254">
        <f>O7/$O$6</f>
        <v>0.90461262875055981</v>
      </c>
      <c r="V7" s="29"/>
      <c r="W7" s="81"/>
      <c r="AE7" s="1" t="s">
        <v>180</v>
      </c>
    </row>
    <row r="8" spans="1:31" s="4" customFormat="1" x14ac:dyDescent="0.25">
      <c r="A8" s="108" t="s">
        <v>175</v>
      </c>
      <c r="B8" s="4" t="s">
        <v>70</v>
      </c>
      <c r="C8" s="259">
        <v>0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 t="str">
        <f>IFERROR(O8/C8-1,"-")</f>
        <v>-</v>
      </c>
      <c r="S8" s="266">
        <f t="shared" si="6"/>
        <v>0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196</v>
      </c>
      <c r="C10" s="268">
        <v>6</v>
      </c>
      <c r="D10" s="268">
        <v>603</v>
      </c>
      <c r="E10" s="268">
        <v>638</v>
      </c>
      <c r="F10" s="269">
        <f>IFERROR(E10/$E$6,"-")</f>
        <v>5.6470171711807397E-2</v>
      </c>
      <c r="G10" s="268">
        <v>724</v>
      </c>
      <c r="H10" s="257">
        <f>IFERROR(G10/E10-1,"-")</f>
        <v>0.13479623824451403</v>
      </c>
      <c r="I10" s="258">
        <f>IFERROR(G10-E10,"-")</f>
        <v>86</v>
      </c>
      <c r="J10" s="269">
        <f>IFERROR(G10/$G$6,"-")</f>
        <v>5.6575759943736814E-2</v>
      </c>
      <c r="K10" s="268">
        <v>967</v>
      </c>
      <c r="L10" s="257">
        <f>IFERROR(K10/G10-1,"-")</f>
        <v>0.33563535911602216</v>
      </c>
      <c r="M10" s="258">
        <f>IFERROR(K10-G10,"-")</f>
        <v>243</v>
      </c>
      <c r="N10" s="269">
        <f>IFERROR(K10/$K$6,"-")</f>
        <v>7.3446756797812554E-2</v>
      </c>
      <c r="O10" s="268">
        <v>639</v>
      </c>
      <c r="P10" s="257">
        <f>IFERROR(O10/K10-1,"-")</f>
        <v>-0.3391933815925543</v>
      </c>
      <c r="Q10" s="258">
        <f>IFERROR(O10-K10,"-")</f>
        <v>-328</v>
      </c>
      <c r="R10" s="257">
        <f t="shared" si="5"/>
        <v>105.5</v>
      </c>
      <c r="S10" s="258">
        <f t="shared" si="6"/>
        <v>633</v>
      </c>
      <c r="T10" s="269">
        <f>IFERROR(O10/$O$6,"-")</f>
        <v>9.5387371249440217E-2</v>
      </c>
      <c r="V10" s="29"/>
      <c r="W10" s="81"/>
      <c r="AE10" s="1"/>
    </row>
    <row r="11" spans="1:31" s="4" customFormat="1" hidden="1" x14ac:dyDescent="0.25">
      <c r="B11" s="99" t="s">
        <v>175</v>
      </c>
      <c r="C11" s="259">
        <v>6</v>
      </c>
      <c r="D11" s="259">
        <v>603</v>
      </c>
      <c r="E11" s="259">
        <v>638</v>
      </c>
      <c r="F11" s="265">
        <f t="shared" si="4"/>
        <v>5.6470171711807397E-2</v>
      </c>
      <c r="G11" s="259">
        <v>724</v>
      </c>
      <c r="H11" s="267">
        <f t="shared" ref="H11:H12" si="11">G11/E11-1</f>
        <v>0.13479623824451403</v>
      </c>
      <c r="I11" s="266">
        <f t="shared" si="7"/>
        <v>86</v>
      </c>
      <c r="J11" s="265">
        <f t="shared" si="8"/>
        <v>5.6575759943736814E-2</v>
      </c>
      <c r="K11" s="259">
        <v>967</v>
      </c>
      <c r="L11" s="263">
        <f>K11/G11-1</f>
        <v>0.33563535911602216</v>
      </c>
      <c r="M11" s="266">
        <f t="shared" si="1"/>
        <v>243</v>
      </c>
      <c r="N11" s="265">
        <f t="shared" si="9"/>
        <v>7.3446756797812554E-2</v>
      </c>
      <c r="O11" s="259">
        <v>639</v>
      </c>
      <c r="P11" s="267">
        <f t="shared" si="2"/>
        <v>-0.3391933815925543</v>
      </c>
      <c r="Q11" s="266">
        <f t="shared" si="3"/>
        <v>-328</v>
      </c>
      <c r="R11" s="267">
        <f t="shared" ref="R11:R12" si="12">O11/D11-1</f>
        <v>5.9701492537313383E-2</v>
      </c>
      <c r="S11" s="266">
        <f t="shared" ref="S11:S12" si="13">O11-D11</f>
        <v>36</v>
      </c>
      <c r="T11" s="265">
        <f t="shared" si="10"/>
        <v>9.5387371249440217E-2</v>
      </c>
      <c r="V11" s="29"/>
      <c r="W11" s="81"/>
      <c r="AE11" s="1"/>
    </row>
    <row r="12" spans="1:31" s="4" customFormat="1" hidden="1" x14ac:dyDescent="0.25"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185</v>
      </c>
    </row>
    <row r="14" spans="1:31" s="4" customFormat="1" x14ac:dyDescent="0.25">
      <c r="B14" s="171" t="s">
        <v>186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187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6.060 viajeros 
cuota: 90,5%</v>
      </c>
    </row>
    <row r="20" spans="27:27" x14ac:dyDescent="0.25">
      <c r="AA20" t="str">
        <f>CONCATENATE("Apartamentos: 
",FIXED(O10,0)," viajeros
cuota: ",FIXED(T10*100,1),"%")</f>
        <v>Apartamentos: 
639 viajeros
cuota: 9,5%</v>
      </c>
    </row>
    <row r="38" spans="2:31" s="4" customFormat="1" ht="15.75" hidden="1" customHeight="1" thickBot="1" x14ac:dyDescent="0.3">
      <c r="B38" s="277" t="s">
        <v>188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189</v>
      </c>
      <c r="O40" s="14">
        <v>2021</v>
      </c>
      <c r="P40" s="14" t="s">
        <v>189</v>
      </c>
      <c r="Q40" s="14" t="s">
        <v>190</v>
      </c>
      <c r="R40" s="14" t="s">
        <v>191</v>
      </c>
      <c r="S40" s="14" t="s">
        <v>192</v>
      </c>
      <c r="T40" s="89"/>
      <c r="AE40" s="1"/>
    </row>
    <row r="41" spans="2:31" s="4" customFormat="1" ht="18.75" hidden="1" x14ac:dyDescent="0.3">
      <c r="B41" s="231" t="s">
        <v>176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177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178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179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180</v>
      </c>
    </row>
    <row r="45" spans="2:31" s="4" customFormat="1" hidden="1" x14ac:dyDescent="0.25">
      <c r="B45" s="242" t="s">
        <v>181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182</v>
      </c>
    </row>
    <row r="46" spans="2:31" s="4" customFormat="1" hidden="1" x14ac:dyDescent="0.25">
      <c r="B46" s="242" t="s">
        <v>183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184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185</v>
      </c>
    </row>
    <row r="48" spans="2:31" s="4" customFormat="1" hidden="1" x14ac:dyDescent="0.25">
      <c r="B48" s="276" t="s">
        <v>186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187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201</v>
      </c>
      <c r="C134" s="235">
        <v>20278</v>
      </c>
      <c r="D134" s="235">
        <v>32271</v>
      </c>
      <c r="E134" s="235">
        <v>36164</v>
      </c>
      <c r="F134" s="235">
        <v>33708</v>
      </c>
      <c r="G134" s="236">
        <f>F134/E134-1</f>
        <v>-6.791284149983412E-2</v>
      </c>
      <c r="H134" s="235">
        <f>F134-E134</f>
        <v>-2456</v>
      </c>
      <c r="I134" s="236">
        <f>F134/F$134</f>
        <v>1</v>
      </c>
      <c r="J134" s="235">
        <v>31636</v>
      </c>
      <c r="K134" s="236">
        <f>J134/J$134</f>
        <v>1</v>
      </c>
      <c r="L134" s="236">
        <f>J134/F134-1</f>
        <v>-6.146908745698354E-2</v>
      </c>
      <c r="M134" s="235">
        <f>J134-F134</f>
        <v>-2072</v>
      </c>
      <c r="N134" s="236">
        <f>J134/D134-1</f>
        <v>-1.9677109479098842E-2</v>
      </c>
      <c r="O134" s="235">
        <f>J134-D134</f>
        <v>-635</v>
      </c>
      <c r="Q134" s="29"/>
      <c r="R134" s="81"/>
      <c r="Z134" s="1" t="s">
        <v>178</v>
      </c>
      <c r="AE134"/>
    </row>
    <row r="135" spans="1:31" s="4" customFormat="1" x14ac:dyDescent="0.25">
      <c r="A135" s="1"/>
      <c r="B135" s="252" t="s">
        <v>195</v>
      </c>
      <c r="C135" s="253">
        <v>19308</v>
      </c>
      <c r="D135" s="253">
        <v>30101</v>
      </c>
      <c r="E135" s="253">
        <v>33983</v>
      </c>
      <c r="F135" s="253">
        <v>31271</v>
      </c>
      <c r="G135" s="257">
        <f>IFERROR(F135/E135-1,"-")</f>
        <v>-7.9804608186446191E-2</v>
      </c>
      <c r="H135" s="253">
        <f t="shared" ref="H135:H138" si="14">F135-E135</f>
        <v>-2712</v>
      </c>
      <c r="I135" s="255">
        <f>F135/F$134</f>
        <v>0.92770262252284319</v>
      </c>
      <c r="J135" s="253">
        <v>29159</v>
      </c>
      <c r="K135" s="254">
        <f t="shared" ref="K135:K138" si="15">J135/J$134</f>
        <v>0.9217031230244026</v>
      </c>
      <c r="L135" s="255">
        <f t="shared" ref="L135:L138" si="16">J135/F135-1</f>
        <v>-6.7538614051357526E-2</v>
      </c>
      <c r="M135" s="256">
        <f t="shared" ref="M135:M138" si="17">J135-F135</f>
        <v>-2112</v>
      </c>
      <c r="N135" s="254">
        <f t="shared" ref="N135:N138" si="18">J135/D135-1</f>
        <v>-3.1294641374040699E-2</v>
      </c>
      <c r="O135" s="253">
        <f t="shared" ref="O135:O138" si="19">J135-D135</f>
        <v>-942</v>
      </c>
      <c r="Q135" s="29"/>
      <c r="R135" s="81"/>
      <c r="Z135" s="1" t="s">
        <v>180</v>
      </c>
    </row>
    <row r="136" spans="1:31" s="4" customFormat="1" x14ac:dyDescent="0.25">
      <c r="A136" s="108" t="s">
        <v>175</v>
      </c>
      <c r="B136" s="4" t="s">
        <v>70</v>
      </c>
      <c r="C136" s="259">
        <v>0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A138" s="1"/>
      <c r="B138" s="252" t="s">
        <v>196</v>
      </c>
      <c r="C138" s="253">
        <v>970</v>
      </c>
      <c r="D138" s="253">
        <v>2170</v>
      </c>
      <c r="E138" s="253">
        <v>2181</v>
      </c>
      <c r="F138" s="253">
        <v>2437</v>
      </c>
      <c r="G138" s="257">
        <f t="shared" si="20"/>
        <v>0.11737734983952319</v>
      </c>
      <c r="H138" s="253">
        <f t="shared" si="14"/>
        <v>256</v>
      </c>
      <c r="I138" s="255">
        <f t="shared" si="21"/>
        <v>7.2297377477156755E-2</v>
      </c>
      <c r="J138" s="253">
        <v>2477</v>
      </c>
      <c r="K138" s="254">
        <f t="shared" si="15"/>
        <v>7.8296876975597424E-2</v>
      </c>
      <c r="L138" s="255">
        <f t="shared" si="16"/>
        <v>1.6413623307345082E-2</v>
      </c>
      <c r="M138" s="256">
        <f t="shared" si="17"/>
        <v>40</v>
      </c>
      <c r="N138" s="254">
        <f t="shared" si="18"/>
        <v>0.1414746543778802</v>
      </c>
      <c r="O138" s="253">
        <f t="shared" si="19"/>
        <v>307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185</v>
      </c>
    </row>
    <row r="140" spans="1:31" s="4" customFormat="1" ht="32.25" customHeight="1" x14ac:dyDescent="0.25">
      <c r="B140" s="316" t="s">
        <v>199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187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7C2D-A6BC-4B25-ACEC-081A9FE437F9}">
  <sheetPr>
    <tabColor theme="4" tint="0.39997558519241921"/>
  </sheetPr>
  <dimension ref="A1:AE142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193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319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203</v>
      </c>
      <c r="C6" s="250">
        <v>11174</v>
      </c>
      <c r="D6" s="250">
        <v>6572</v>
      </c>
      <c r="E6" s="250">
        <v>7922</v>
      </c>
      <c r="F6" s="251">
        <f>E6/$E$6</f>
        <v>1</v>
      </c>
      <c r="G6" s="250">
        <v>4720</v>
      </c>
      <c r="H6" s="251">
        <f>G6/E6-1</f>
        <v>-0.4041908608937137</v>
      </c>
      <c r="I6" s="250">
        <f>G6-E6</f>
        <v>-3202</v>
      </c>
      <c r="J6" s="251">
        <f>G6/$G$6</f>
        <v>1</v>
      </c>
      <c r="K6" s="250">
        <v>6611</v>
      </c>
      <c r="L6" s="251">
        <f t="shared" ref="L6:L12" si="0">K6/G6-1</f>
        <v>0.40063559322033893</v>
      </c>
      <c r="M6" s="250">
        <f t="shared" ref="M6:M12" si="1">K6-G6</f>
        <v>1891</v>
      </c>
      <c r="N6" s="251">
        <f>K6/$K$6</f>
        <v>1</v>
      </c>
      <c r="O6" s="250">
        <v>8855</v>
      </c>
      <c r="P6" s="251">
        <f t="shared" ref="P6:P11" si="2">O6/K6-1</f>
        <v>0.33943427620632272</v>
      </c>
      <c r="Q6" s="250">
        <f t="shared" ref="Q6:Q12" si="3">O6-K6</f>
        <v>2244</v>
      </c>
      <c r="R6" s="251">
        <f>O6/C6-1</f>
        <v>-0.20753534991945588</v>
      </c>
      <c r="S6" s="250">
        <f>O6-C6</f>
        <v>-2319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A7" s="1"/>
      <c r="B7" s="252" t="s">
        <v>204</v>
      </c>
      <c r="C7" s="253">
        <v>10160</v>
      </c>
      <c r="D7" s="253">
        <v>5114</v>
      </c>
      <c r="E7" s="253">
        <v>6615</v>
      </c>
      <c r="F7" s="254">
        <f t="shared" ref="F7:F12" si="4">E7/$E$6</f>
        <v>0.8350164099974754</v>
      </c>
      <c r="G7" s="253">
        <v>4058</v>
      </c>
      <c r="H7" s="255">
        <f>G7/E7-1</f>
        <v>-0.38654572940287224</v>
      </c>
      <c r="I7" s="256">
        <f>G7-E7</f>
        <v>-2557</v>
      </c>
      <c r="J7" s="254">
        <f>G7/$G$6</f>
        <v>0.85974576271186443</v>
      </c>
      <c r="K7" s="253">
        <v>5541</v>
      </c>
      <c r="L7" s="257">
        <f t="shared" si="0"/>
        <v>0.36545096106456376</v>
      </c>
      <c r="M7" s="258">
        <f t="shared" si="1"/>
        <v>1483</v>
      </c>
      <c r="N7" s="254">
        <f>K7/$K$6</f>
        <v>0.83814854031160191</v>
      </c>
      <c r="O7" s="253">
        <v>7380</v>
      </c>
      <c r="P7" s="255">
        <f t="shared" si="2"/>
        <v>0.33188955062263137</v>
      </c>
      <c r="Q7" s="256">
        <f t="shared" si="3"/>
        <v>1839</v>
      </c>
      <c r="R7" s="255">
        <f t="shared" ref="R7:R10" si="5">O7/C7-1</f>
        <v>-0.27362204724409445</v>
      </c>
      <c r="S7" s="256">
        <f t="shared" ref="S7:S10" si="6">O7-C7</f>
        <v>-2780</v>
      </c>
      <c r="T7" s="254">
        <f>O7/$O$6</f>
        <v>0.83342744212309428</v>
      </c>
      <c r="V7" s="29"/>
      <c r="W7" s="81"/>
      <c r="AE7" s="1" t="s">
        <v>180</v>
      </c>
    </row>
    <row r="8" spans="1:31" s="4" customFormat="1" x14ac:dyDescent="0.25">
      <c r="A8" s="108" t="s">
        <v>175</v>
      </c>
      <c r="B8" s="4" t="s">
        <v>70</v>
      </c>
      <c r="C8" s="259">
        <v>0</v>
      </c>
      <c r="D8" s="259">
        <v>0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 t="str">
        <f>IFERROR(O8/C8-1,"-")</f>
        <v>-</v>
      </c>
      <c r="S8" s="266">
        <f t="shared" si="6"/>
        <v>0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0</v>
      </c>
      <c r="E9" s="259">
        <v>0</v>
      </c>
      <c r="F9" s="265">
        <f t="shared" si="4"/>
        <v>0</v>
      </c>
      <c r="G9" s="259">
        <v>0</v>
      </c>
      <c r="H9" s="261" t="str">
        <f>IFERROR(G9/E9-1,"-")</f>
        <v>-</v>
      </c>
      <c r="I9" s="266">
        <f t="shared" si="7"/>
        <v>0</v>
      </c>
      <c r="J9" s="265">
        <f t="shared" si="8"/>
        <v>0</v>
      </c>
      <c r="K9" s="259">
        <v>0</v>
      </c>
      <c r="L9" s="263" t="str">
        <f>IFERROR(K9/G9-1,"-")</f>
        <v>-</v>
      </c>
      <c r="M9" s="264" t="str">
        <f>IF(G9=0,"nd",K9-G9)</f>
        <v>nd</v>
      </c>
      <c r="N9" s="265">
        <f t="shared" si="9"/>
        <v>0</v>
      </c>
      <c r="O9" s="259">
        <v>0</v>
      </c>
      <c r="P9" s="263" t="e">
        <f t="shared" si="2"/>
        <v>#DIV/0!</v>
      </c>
      <c r="Q9" s="266">
        <f t="shared" si="3"/>
        <v>0</v>
      </c>
      <c r="R9" s="267" t="e">
        <f t="shared" si="5"/>
        <v>#DIV/0!</v>
      </c>
      <c r="S9" s="266">
        <f t="shared" si="6"/>
        <v>0</v>
      </c>
      <c r="T9" s="265">
        <f t="shared" si="10"/>
        <v>0</v>
      </c>
      <c r="V9" s="29"/>
      <c r="W9" s="81"/>
      <c r="AE9" s="1"/>
    </row>
    <row r="10" spans="1:31" s="4" customFormat="1" x14ac:dyDescent="0.25">
      <c r="A10" s="1"/>
      <c r="B10" s="252" t="s">
        <v>196</v>
      </c>
      <c r="C10" s="268">
        <v>22</v>
      </c>
      <c r="D10" s="268">
        <v>1458</v>
      </c>
      <c r="E10" s="268">
        <v>1307</v>
      </c>
      <c r="F10" s="269">
        <f>IFERROR(E10/$E$6,"-")</f>
        <v>0.1649835900025246</v>
      </c>
      <c r="G10" s="268">
        <v>662</v>
      </c>
      <c r="H10" s="257">
        <f>IFERROR(G10/E10-1,"-")</f>
        <v>-0.49349655700076511</v>
      </c>
      <c r="I10" s="258">
        <f>IFERROR(G10-E10,"-")</f>
        <v>-645</v>
      </c>
      <c r="J10" s="269">
        <f>IFERROR(G10/$G$6,"-")</f>
        <v>0.1402542372881356</v>
      </c>
      <c r="K10" s="268">
        <v>1070</v>
      </c>
      <c r="L10" s="257">
        <f>IFERROR(K10/G10-1,"-")</f>
        <v>0.61631419939577037</v>
      </c>
      <c r="M10" s="258">
        <f>IFERROR(K10-G10,"-")</f>
        <v>408</v>
      </c>
      <c r="N10" s="269">
        <f>IFERROR(K10/$K$6,"-")</f>
        <v>0.16185145968839812</v>
      </c>
      <c r="O10" s="268">
        <v>1475</v>
      </c>
      <c r="P10" s="257">
        <f>IFERROR(O10/K10-1,"-")</f>
        <v>0.37850467289719636</v>
      </c>
      <c r="Q10" s="258">
        <f>IFERROR(O10-K10,"-")</f>
        <v>405</v>
      </c>
      <c r="R10" s="257">
        <f t="shared" si="5"/>
        <v>66.045454545454547</v>
      </c>
      <c r="S10" s="258">
        <f t="shared" si="6"/>
        <v>1453</v>
      </c>
      <c r="T10" s="269">
        <f>IFERROR(O10/$O$6,"-")</f>
        <v>0.1665725578769057</v>
      </c>
      <c r="V10" s="29"/>
      <c r="W10" s="81"/>
      <c r="AE10" s="1"/>
    </row>
    <row r="11" spans="1:31" s="4" customFormat="1" hidden="1" x14ac:dyDescent="0.25">
      <c r="A11" s="1"/>
      <c r="B11" s="99" t="s">
        <v>175</v>
      </c>
      <c r="C11" s="259">
        <v>22</v>
      </c>
      <c r="D11" s="259">
        <v>1458</v>
      </c>
      <c r="E11" s="259">
        <v>1307</v>
      </c>
      <c r="F11" s="265">
        <f t="shared" si="4"/>
        <v>0.1649835900025246</v>
      </c>
      <c r="G11" s="259">
        <v>662</v>
      </c>
      <c r="H11" s="267">
        <f t="shared" ref="H11:H12" si="11">G11/E11-1</f>
        <v>-0.49349655700076511</v>
      </c>
      <c r="I11" s="266">
        <f t="shared" si="7"/>
        <v>-645</v>
      </c>
      <c r="J11" s="265">
        <f t="shared" si="8"/>
        <v>0.1402542372881356</v>
      </c>
      <c r="K11" s="259">
        <v>1070</v>
      </c>
      <c r="L11" s="263">
        <f>K11/G11-1</f>
        <v>0.61631419939577037</v>
      </c>
      <c r="M11" s="266">
        <f t="shared" si="1"/>
        <v>408</v>
      </c>
      <c r="N11" s="265">
        <f t="shared" si="9"/>
        <v>0.16185145968839812</v>
      </c>
      <c r="O11" s="259">
        <v>1475</v>
      </c>
      <c r="P11" s="267">
        <f t="shared" si="2"/>
        <v>0.37850467289719636</v>
      </c>
      <c r="Q11" s="266">
        <f t="shared" si="3"/>
        <v>405</v>
      </c>
      <c r="R11" s="267">
        <f t="shared" ref="R11:R12" si="12">O11/D11-1</f>
        <v>1.1659807956104329E-2</v>
      </c>
      <c r="S11" s="266">
        <f t="shared" ref="S11:S12" si="13">O11-D11</f>
        <v>17</v>
      </c>
      <c r="T11" s="265">
        <f t="shared" si="10"/>
        <v>0.1665725578769057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185</v>
      </c>
    </row>
    <row r="14" spans="1:31" s="4" customFormat="1" x14ac:dyDescent="0.25">
      <c r="A14" s="1"/>
      <c r="B14" s="171" t="s">
        <v>186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187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7.380 viajeros 
cuota: 83,3%</v>
      </c>
    </row>
    <row r="20" spans="27:27" x14ac:dyDescent="0.25">
      <c r="AA20" t="str">
        <f>CONCATENATE("Apartamentos: 
",FIXED(O10,0)," viajeros
cuota: ",FIXED(T10*100,1),"%")</f>
        <v>Apartamentos: 
1.475 viajeros
cuota: 16,7%</v>
      </c>
    </row>
    <row r="38" spans="2:31" s="4" customFormat="1" ht="15.75" hidden="1" customHeight="1" thickBot="1" x14ac:dyDescent="0.3">
      <c r="B38" s="277" t="s">
        <v>188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189</v>
      </c>
      <c r="O40" s="14">
        <v>2021</v>
      </c>
      <c r="P40" s="14" t="s">
        <v>189</v>
      </c>
      <c r="Q40" s="14" t="s">
        <v>190</v>
      </c>
      <c r="R40" s="14" t="s">
        <v>191</v>
      </c>
      <c r="S40" s="14" t="s">
        <v>192</v>
      </c>
      <c r="T40" s="89"/>
      <c r="AE40" s="1"/>
    </row>
    <row r="41" spans="2:31" s="4" customFormat="1" ht="18.75" hidden="1" x14ac:dyDescent="0.3">
      <c r="B41" s="231" t="s">
        <v>176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177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178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179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180</v>
      </c>
    </row>
    <row r="45" spans="2:31" s="4" customFormat="1" hidden="1" x14ac:dyDescent="0.25">
      <c r="B45" s="242" t="s">
        <v>181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182</v>
      </c>
    </row>
    <row r="46" spans="2:31" s="4" customFormat="1" hidden="1" x14ac:dyDescent="0.25">
      <c r="B46" s="242" t="s">
        <v>183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184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185</v>
      </c>
    </row>
    <row r="48" spans="2:31" s="4" customFormat="1" hidden="1" x14ac:dyDescent="0.25">
      <c r="B48" s="276" t="s">
        <v>186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187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205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1" t="s">
        <v>203</v>
      </c>
      <c r="C134" s="235">
        <v>24120</v>
      </c>
      <c r="D134" s="235">
        <v>16359</v>
      </c>
      <c r="E134" s="235">
        <v>19520</v>
      </c>
      <c r="F134" s="235">
        <v>16099</v>
      </c>
      <c r="G134" s="236">
        <f>F134/E134-1</f>
        <v>-0.17525614754098362</v>
      </c>
      <c r="H134" s="235">
        <f>F134-E134</f>
        <v>-3421</v>
      </c>
      <c r="I134" s="236">
        <f>F134/F$134</f>
        <v>1</v>
      </c>
      <c r="J134" s="235">
        <v>20486</v>
      </c>
      <c r="K134" s="236">
        <f>J134/J$134</f>
        <v>1</v>
      </c>
      <c r="L134" s="236">
        <f>J134/F134-1</f>
        <v>0.2725013976023356</v>
      </c>
      <c r="M134" s="235">
        <f>J134-F134</f>
        <v>4387</v>
      </c>
      <c r="N134" s="236">
        <f>J134/D134-1</f>
        <v>0.25227703404853608</v>
      </c>
      <c r="O134" s="235">
        <f>J134-D134</f>
        <v>4127</v>
      </c>
      <c r="Q134" s="29"/>
      <c r="R134" s="81"/>
      <c r="Z134" s="1" t="s">
        <v>178</v>
      </c>
      <c r="AE134"/>
    </row>
    <row r="135" spans="1:31" s="4" customFormat="1" x14ac:dyDescent="0.25">
      <c r="A135" s="1"/>
      <c r="B135" s="252" t="s">
        <v>195</v>
      </c>
      <c r="C135" s="253">
        <v>20351</v>
      </c>
      <c r="D135" s="253">
        <v>11031</v>
      </c>
      <c r="E135" s="253">
        <v>14560</v>
      </c>
      <c r="F135" s="253">
        <v>12208</v>
      </c>
      <c r="G135" s="257">
        <f>IFERROR(F135/E135-1,"-")</f>
        <v>-0.16153846153846152</v>
      </c>
      <c r="H135" s="253">
        <f t="shared" ref="H135:H138" si="14">F135-E135</f>
        <v>-2352</v>
      </c>
      <c r="I135" s="255">
        <f>F135/F$134</f>
        <v>0.75830796943909562</v>
      </c>
      <c r="J135" s="253">
        <v>17174</v>
      </c>
      <c r="K135" s="254">
        <f t="shared" ref="K135:K138" si="15">J135/J$134</f>
        <v>0.8383286146636727</v>
      </c>
      <c r="L135" s="255">
        <f t="shared" ref="L135:L138" si="16">J135/F135-1</f>
        <v>0.40678243774574052</v>
      </c>
      <c r="M135" s="256">
        <f t="shared" ref="M135:M138" si="17">J135-F135</f>
        <v>4966</v>
      </c>
      <c r="N135" s="254">
        <f t="shared" ref="N135:N138" si="18">J135/D135-1</f>
        <v>0.55688514187290372</v>
      </c>
      <c r="O135" s="253">
        <f t="shared" ref="O135:O138" si="19">J135-D135</f>
        <v>6143</v>
      </c>
      <c r="Q135" s="29"/>
      <c r="R135" s="81"/>
      <c r="Z135" s="1" t="s">
        <v>180</v>
      </c>
    </row>
    <row r="136" spans="1:31" s="4" customFormat="1" x14ac:dyDescent="0.25">
      <c r="A136" s="108" t="s">
        <v>175</v>
      </c>
      <c r="B136" s="4" t="s">
        <v>70</v>
      </c>
      <c r="C136" s="259">
        <v>0</v>
      </c>
      <c r="D136" s="259">
        <v>0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 t="e">
        <f t="shared" si="18"/>
        <v>#DIV/0!</v>
      </c>
      <c r="O136" s="259">
        <f t="shared" si="19"/>
        <v>0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0</v>
      </c>
      <c r="D137" s="259">
        <v>0</v>
      </c>
      <c r="E137" s="259">
        <v>0</v>
      </c>
      <c r="F137" s="259">
        <v>0</v>
      </c>
      <c r="G137" s="261" t="str">
        <f t="shared" si="20"/>
        <v>-</v>
      </c>
      <c r="H137" s="259">
        <f t="shared" si="14"/>
        <v>0</v>
      </c>
      <c r="I137" s="271">
        <f t="shared" si="21"/>
        <v>0</v>
      </c>
      <c r="J137" s="259">
        <v>0</v>
      </c>
      <c r="K137" s="265">
        <f t="shared" si="15"/>
        <v>0</v>
      </c>
      <c r="L137" s="267" t="e">
        <f t="shared" si="16"/>
        <v>#DIV/0!</v>
      </c>
      <c r="M137" s="266">
        <f t="shared" si="17"/>
        <v>0</v>
      </c>
      <c r="N137" s="265" t="e">
        <f t="shared" si="18"/>
        <v>#DIV/0!</v>
      </c>
      <c r="O137" s="259">
        <f t="shared" si="19"/>
        <v>0</v>
      </c>
      <c r="Q137" s="29"/>
      <c r="R137" s="81"/>
      <c r="Z137" s="1"/>
    </row>
    <row r="138" spans="1:31" s="4" customFormat="1" x14ac:dyDescent="0.25">
      <c r="B138" s="252" t="s">
        <v>196</v>
      </c>
      <c r="C138" s="253">
        <v>3769</v>
      </c>
      <c r="D138" s="253">
        <v>5328</v>
      </c>
      <c r="E138" s="253">
        <v>4960</v>
      </c>
      <c r="F138" s="253">
        <v>3891</v>
      </c>
      <c r="G138" s="257">
        <f t="shared" si="20"/>
        <v>-0.21552419354838714</v>
      </c>
      <c r="H138" s="253">
        <f t="shared" si="14"/>
        <v>-1069</v>
      </c>
      <c r="I138" s="255">
        <f t="shared" si="21"/>
        <v>0.24169203056090441</v>
      </c>
      <c r="J138" s="253">
        <v>3312</v>
      </c>
      <c r="K138" s="254">
        <f t="shared" si="15"/>
        <v>0.16167138533632724</v>
      </c>
      <c r="L138" s="255">
        <f t="shared" si="16"/>
        <v>-0.148804934464148</v>
      </c>
      <c r="M138" s="256">
        <f t="shared" si="17"/>
        <v>-579</v>
      </c>
      <c r="N138" s="254">
        <f t="shared" si="18"/>
        <v>-0.3783783783783784</v>
      </c>
      <c r="O138" s="253">
        <f t="shared" si="19"/>
        <v>-2016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185</v>
      </c>
    </row>
    <row r="140" spans="1:31" s="4" customFormat="1" ht="32.25" customHeight="1" x14ac:dyDescent="0.25">
      <c r="B140" s="316" t="s">
        <v>199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187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2535-B9DF-4B51-A9F9-3AD8B8A6F440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206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207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208</v>
      </c>
      <c r="C6" s="250">
        <v>194447</v>
      </c>
      <c r="D6" s="250">
        <v>345836</v>
      </c>
      <c r="E6" s="250">
        <v>368879</v>
      </c>
      <c r="F6" s="251">
        <f>E6/$E$6</f>
        <v>1</v>
      </c>
      <c r="G6" s="250">
        <v>368938</v>
      </c>
      <c r="H6" s="251">
        <f>G6/E6-1</f>
        <v>1.5994404669283924E-4</v>
      </c>
      <c r="I6" s="250">
        <f>G6-E6</f>
        <v>59</v>
      </c>
      <c r="J6" s="251">
        <f>G6/$G$6</f>
        <v>1</v>
      </c>
      <c r="K6" s="250">
        <v>373306</v>
      </c>
      <c r="L6" s="251">
        <f>K6/G6-1</f>
        <v>1.1839387647789135E-2</v>
      </c>
      <c r="M6" s="250">
        <f>K6-G6</f>
        <v>4368</v>
      </c>
      <c r="N6" s="251">
        <f>K6/$K$6</f>
        <v>1</v>
      </c>
      <c r="O6" s="250">
        <v>382383</v>
      </c>
      <c r="P6" s="251">
        <f>O6/K6-1</f>
        <v>2.4315173075171614E-2</v>
      </c>
      <c r="Q6" s="250">
        <f>O6-K6</f>
        <v>9077</v>
      </c>
      <c r="R6" s="251">
        <f>IFERROR(O6/C6-1,"-")</f>
        <v>0.96651529722752216</v>
      </c>
      <c r="S6" s="250">
        <f>O6-C6</f>
        <v>187936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B7" s="242" t="s">
        <v>46</v>
      </c>
      <c r="C7" s="259">
        <v>67859</v>
      </c>
      <c r="D7" s="259">
        <v>65893</v>
      </c>
      <c r="E7" s="259">
        <v>57104</v>
      </c>
      <c r="F7" s="265">
        <f t="shared" ref="F7:F16" si="0">E7/$E$6</f>
        <v>0.15480414987028265</v>
      </c>
      <c r="G7" s="259">
        <v>49839</v>
      </c>
      <c r="H7" s="267">
        <f>G7/E7-1</f>
        <v>-0.12722401232838332</v>
      </c>
      <c r="I7" s="266">
        <f>G7-E7</f>
        <v>-7265</v>
      </c>
      <c r="J7" s="265">
        <f>G7/$G$6</f>
        <v>0.13508773831917559</v>
      </c>
      <c r="K7" s="259">
        <v>47755</v>
      </c>
      <c r="L7" s="267">
        <f>K7/G7-1</f>
        <v>-4.1814643150946074E-2</v>
      </c>
      <c r="M7" s="266">
        <f>K7-G7</f>
        <v>-2084</v>
      </c>
      <c r="N7" s="265">
        <f>K7/$K$6</f>
        <v>0.12792454447557769</v>
      </c>
      <c r="O7" s="259">
        <v>45034</v>
      </c>
      <c r="P7" s="267">
        <f>O7/K7-1</f>
        <v>-5.6978326876766849E-2</v>
      </c>
      <c r="Q7" s="266">
        <f>O7-K7</f>
        <v>-2721</v>
      </c>
      <c r="R7" s="267">
        <f t="shared" ref="R7:R16" si="1">IFERROR(O7/C7-1,"-")</f>
        <v>-0.33635921543199865</v>
      </c>
      <c r="S7" s="266">
        <f t="shared" ref="S7:S16" si="2">O7-C7</f>
        <v>-22825</v>
      </c>
      <c r="T7" s="265">
        <f>O7/$O$6</f>
        <v>0.11777197208034876</v>
      </c>
      <c r="V7" s="29"/>
      <c r="W7" s="81"/>
      <c r="AE7" s="1" t="s">
        <v>180</v>
      </c>
    </row>
    <row r="8" spans="1:31" s="4" customFormat="1" x14ac:dyDescent="0.25">
      <c r="B8" s="242" t="s">
        <v>47</v>
      </c>
      <c r="C8" s="259">
        <v>20214</v>
      </c>
      <c r="D8" s="259">
        <v>39365</v>
      </c>
      <c r="E8" s="259">
        <v>36909</v>
      </c>
      <c r="F8" s="265">
        <f t="shared" si="0"/>
        <v>0.10005720032856302</v>
      </c>
      <c r="G8" s="259">
        <v>35877</v>
      </c>
      <c r="H8" s="267">
        <f t="shared" ref="H8:H16" si="3">G8/E8-1</f>
        <v>-2.796066000162567E-2</v>
      </c>
      <c r="I8" s="266">
        <f t="shared" ref="I8:I16" si="4">G8-E8</f>
        <v>-1032</v>
      </c>
      <c r="J8" s="265">
        <f t="shared" ref="J8:J16" si="5">G8/$G$6</f>
        <v>9.7243981373564117E-2</v>
      </c>
      <c r="K8" s="259">
        <v>39006</v>
      </c>
      <c r="L8" s="267">
        <f t="shared" ref="L8:L16" si="6">K8/G8-1</f>
        <v>8.7214650054352472E-2</v>
      </c>
      <c r="M8" s="266">
        <f t="shared" ref="M8:M16" si="7">K8-G8</f>
        <v>3129</v>
      </c>
      <c r="N8" s="265">
        <f t="shared" ref="N8:N16" si="8">K8/$K$6</f>
        <v>0.1044880071576669</v>
      </c>
      <c r="O8" s="259">
        <v>44114</v>
      </c>
      <c r="P8" s="267">
        <f t="shared" ref="P8:P16" si="9">O8/K8-1</f>
        <v>0.13095421217248626</v>
      </c>
      <c r="Q8" s="266">
        <f t="shared" ref="Q8:Q16" si="10">O8-K8</f>
        <v>5108</v>
      </c>
      <c r="R8" s="267">
        <f t="shared" si="1"/>
        <v>1.1823488671217968</v>
      </c>
      <c r="S8" s="266">
        <f t="shared" si="2"/>
        <v>23900</v>
      </c>
      <c r="T8" s="265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2" t="s">
        <v>48</v>
      </c>
      <c r="C9" s="259">
        <v>787</v>
      </c>
      <c r="D9" s="259">
        <v>1482</v>
      </c>
      <c r="E9" s="259">
        <v>10615</v>
      </c>
      <c r="F9" s="260">
        <f t="shared" si="0"/>
        <v>2.8776373824479031E-2</v>
      </c>
      <c r="G9" s="259">
        <v>6609</v>
      </c>
      <c r="H9" s="271">
        <f t="shared" si="3"/>
        <v>-0.37739048516250584</v>
      </c>
      <c r="I9" s="262">
        <f t="shared" si="4"/>
        <v>-4006</v>
      </c>
      <c r="J9" s="260">
        <f t="shared" si="5"/>
        <v>1.7913578975329188E-2</v>
      </c>
      <c r="K9" s="259">
        <v>3481</v>
      </c>
      <c r="L9" s="267">
        <f t="shared" si="6"/>
        <v>-0.47329399303979425</v>
      </c>
      <c r="M9" s="266">
        <f t="shared" si="7"/>
        <v>-3128</v>
      </c>
      <c r="N9" s="265">
        <f t="shared" si="8"/>
        <v>9.324789850685496E-3</v>
      </c>
      <c r="O9" s="259">
        <v>6620</v>
      </c>
      <c r="P9" s="267">
        <f t="shared" si="9"/>
        <v>0.9017523700086183</v>
      </c>
      <c r="Q9" s="266">
        <f t="shared" si="10"/>
        <v>3139</v>
      </c>
      <c r="R9" s="267">
        <f t="shared" si="1"/>
        <v>7.4116899618805583</v>
      </c>
      <c r="S9" s="266">
        <f t="shared" si="2"/>
        <v>5833</v>
      </c>
      <c r="T9" s="265">
        <f t="shared" si="11"/>
        <v>1.7312485126169314E-2</v>
      </c>
      <c r="V9" s="29"/>
      <c r="W9" s="81"/>
      <c r="AE9" s="1"/>
    </row>
    <row r="10" spans="1:31" s="4" customFormat="1" x14ac:dyDescent="0.25">
      <c r="B10" s="242" t="s">
        <v>50</v>
      </c>
      <c r="C10" s="259">
        <v>23087</v>
      </c>
      <c r="D10" s="259">
        <v>115113</v>
      </c>
      <c r="E10" s="259">
        <v>123715</v>
      </c>
      <c r="F10" s="265">
        <f t="shared" si="0"/>
        <v>0.33538097858647414</v>
      </c>
      <c r="G10" s="259">
        <v>132384</v>
      </c>
      <c r="H10" s="267">
        <f t="shared" si="3"/>
        <v>7.0072343693165839E-2</v>
      </c>
      <c r="I10" s="266">
        <f t="shared" si="4"/>
        <v>8669</v>
      </c>
      <c r="J10" s="265">
        <f t="shared" si="5"/>
        <v>0.35882451794068382</v>
      </c>
      <c r="K10" s="259">
        <v>139895</v>
      </c>
      <c r="L10" s="267">
        <f t="shared" si="6"/>
        <v>5.6736463620981281E-2</v>
      </c>
      <c r="M10" s="266">
        <f t="shared" si="7"/>
        <v>7511</v>
      </c>
      <c r="N10" s="265">
        <f t="shared" si="8"/>
        <v>0.37474618677438881</v>
      </c>
      <c r="O10" s="259">
        <v>141066</v>
      </c>
      <c r="P10" s="267">
        <f t="shared" si="9"/>
        <v>8.370563637013495E-3</v>
      </c>
      <c r="Q10" s="266">
        <f t="shared" si="10"/>
        <v>1171</v>
      </c>
      <c r="R10" s="267">
        <f t="shared" si="1"/>
        <v>5.1101918828778103</v>
      </c>
      <c r="S10" s="266">
        <f t="shared" si="2"/>
        <v>117979</v>
      </c>
      <c r="T10" s="265">
        <f>O10/$O$6</f>
        <v>0.36891284392873114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12072</v>
      </c>
      <c r="D11" s="259">
        <v>15168</v>
      </c>
      <c r="E11" s="259">
        <v>19220</v>
      </c>
      <c r="F11" s="260">
        <f t="shared" si="0"/>
        <v>5.2103806397219683E-2</v>
      </c>
      <c r="G11" s="259">
        <v>17517</v>
      </c>
      <c r="H11" s="271">
        <f t="shared" si="3"/>
        <v>-8.8605619146722159E-2</v>
      </c>
      <c r="I11" s="262">
        <f t="shared" si="4"/>
        <v>-1703</v>
      </c>
      <c r="J11" s="260">
        <f t="shared" si="5"/>
        <v>4.7479522304560658E-2</v>
      </c>
      <c r="K11" s="259">
        <v>19777</v>
      </c>
      <c r="L11" s="267">
        <f t="shared" si="6"/>
        <v>0.12901752583204895</v>
      </c>
      <c r="M11" s="266">
        <f t="shared" si="7"/>
        <v>2260</v>
      </c>
      <c r="N11" s="265">
        <f t="shared" si="8"/>
        <v>5.2977985888252532E-2</v>
      </c>
      <c r="O11" s="259">
        <v>15554</v>
      </c>
      <c r="P11" s="267">
        <f t="shared" si="9"/>
        <v>-0.21353086919148501</v>
      </c>
      <c r="Q11" s="266">
        <f t="shared" si="10"/>
        <v>-4223</v>
      </c>
      <c r="R11" s="267">
        <f t="shared" si="1"/>
        <v>0.28843605036447983</v>
      </c>
      <c r="S11" s="266">
        <f t="shared" si="2"/>
        <v>3482</v>
      </c>
      <c r="T11" s="265">
        <f t="shared" si="11"/>
        <v>4.0676494509431643E-2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28730</v>
      </c>
      <c r="D12" s="259">
        <v>50567</v>
      </c>
      <c r="E12" s="259">
        <v>63399</v>
      </c>
      <c r="F12" s="265">
        <f t="shared" si="0"/>
        <v>0.17186936637759265</v>
      </c>
      <c r="G12" s="259">
        <v>60484</v>
      </c>
      <c r="H12" s="267">
        <f t="shared" si="3"/>
        <v>-4.5978643196264879E-2</v>
      </c>
      <c r="I12" s="266">
        <f t="shared" si="4"/>
        <v>-2915</v>
      </c>
      <c r="J12" s="265">
        <f t="shared" si="5"/>
        <v>0.16394082474562122</v>
      </c>
      <c r="K12" s="259">
        <v>71053</v>
      </c>
      <c r="L12" s="267">
        <f t="shared" si="6"/>
        <v>0.17474042722042182</v>
      </c>
      <c r="M12" s="266">
        <f t="shared" si="7"/>
        <v>10569</v>
      </c>
      <c r="N12" s="265">
        <f t="shared" si="8"/>
        <v>0.19033447091662067</v>
      </c>
      <c r="O12" s="259">
        <v>73996</v>
      </c>
      <c r="P12" s="267">
        <f t="shared" si="9"/>
        <v>4.1419785230743189E-2</v>
      </c>
      <c r="Q12" s="266">
        <f t="shared" si="10"/>
        <v>2943</v>
      </c>
      <c r="R12" s="267">
        <f t="shared" si="1"/>
        <v>1.5755656108597287</v>
      </c>
      <c r="S12" s="266">
        <f t="shared" si="2"/>
        <v>45266</v>
      </c>
      <c r="T12" s="265">
        <f t="shared" si="11"/>
        <v>0.19351278691782847</v>
      </c>
      <c r="V12" s="29"/>
      <c r="W12" s="81"/>
      <c r="AE12" s="1"/>
    </row>
    <row r="13" spans="1:31" s="4" customFormat="1" x14ac:dyDescent="0.25">
      <c r="B13" s="242" t="s">
        <v>51</v>
      </c>
      <c r="C13" s="259">
        <v>5503</v>
      </c>
      <c r="D13" s="259">
        <v>11803</v>
      </c>
      <c r="E13" s="259">
        <v>16636</v>
      </c>
      <c r="F13" s="260">
        <f t="shared" si="0"/>
        <v>4.5098799335283386E-2</v>
      </c>
      <c r="G13" s="259">
        <v>13888</v>
      </c>
      <c r="H13" s="271">
        <f t="shared" si="3"/>
        <v>-0.16518393844674195</v>
      </c>
      <c r="I13" s="262">
        <f t="shared" si="4"/>
        <v>-2748</v>
      </c>
      <c r="J13" s="260">
        <f t="shared" si="5"/>
        <v>3.764318123912419E-2</v>
      </c>
      <c r="K13" s="259">
        <v>13527</v>
      </c>
      <c r="L13" s="267">
        <f t="shared" si="6"/>
        <v>-2.5993663594470084E-2</v>
      </c>
      <c r="M13" s="266">
        <f t="shared" si="7"/>
        <v>-361</v>
      </c>
      <c r="N13" s="265">
        <f t="shared" si="8"/>
        <v>3.6235688684350106E-2</v>
      </c>
      <c r="O13" s="259">
        <v>14719</v>
      </c>
      <c r="P13" s="267">
        <f t="shared" si="9"/>
        <v>8.8120056183928375E-2</v>
      </c>
      <c r="Q13" s="266">
        <f t="shared" si="10"/>
        <v>1192</v>
      </c>
      <c r="R13" s="267">
        <f t="shared" si="1"/>
        <v>1.6747228784299475</v>
      </c>
      <c r="S13" s="266">
        <f t="shared" si="2"/>
        <v>9216</v>
      </c>
      <c r="T13" s="265">
        <f t="shared" si="11"/>
        <v>3.8492820025994877E-2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17683</v>
      </c>
      <c r="D14" s="259">
        <v>9518</v>
      </c>
      <c r="E14" s="259">
        <v>11034</v>
      </c>
      <c r="F14" s="265">
        <f t="shared" si="0"/>
        <v>2.9912247647602603E-2</v>
      </c>
      <c r="G14" s="259">
        <v>8325</v>
      </c>
      <c r="H14" s="267">
        <f t="shared" si="3"/>
        <v>-0.24551386623164762</v>
      </c>
      <c r="I14" s="266">
        <f t="shared" si="4"/>
        <v>-2709</v>
      </c>
      <c r="J14" s="265">
        <f t="shared" si="5"/>
        <v>2.2564766979817748E-2</v>
      </c>
      <c r="K14" s="259">
        <v>6547</v>
      </c>
      <c r="L14" s="267">
        <f t="shared" si="6"/>
        <v>-0.21357357357357354</v>
      </c>
      <c r="M14" s="266">
        <f t="shared" si="7"/>
        <v>-1778</v>
      </c>
      <c r="N14" s="265">
        <f t="shared" si="8"/>
        <v>1.7537891167031871E-2</v>
      </c>
      <c r="O14" s="259">
        <v>11376</v>
      </c>
      <c r="P14" s="267">
        <f t="shared" si="9"/>
        <v>0.73758973575683529</v>
      </c>
      <c r="Q14" s="266">
        <f t="shared" si="10"/>
        <v>4829</v>
      </c>
      <c r="R14" s="267">
        <f t="shared" si="1"/>
        <v>-0.35667024826104166</v>
      </c>
      <c r="S14" s="266">
        <f t="shared" si="2"/>
        <v>-6307</v>
      </c>
      <c r="T14" s="265">
        <f t="shared" si="11"/>
        <v>2.9750276555181584E-2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6965</v>
      </c>
      <c r="D15" s="259">
        <v>12964</v>
      </c>
      <c r="E15" s="259">
        <v>7172</v>
      </c>
      <c r="F15" s="260">
        <f t="shared" si="0"/>
        <v>1.9442689879337127E-2</v>
      </c>
      <c r="G15" s="259">
        <v>21594</v>
      </c>
      <c r="H15" s="271">
        <f t="shared" si="3"/>
        <v>2.0108756274400448</v>
      </c>
      <c r="I15" s="262">
        <f t="shared" si="4"/>
        <v>14422</v>
      </c>
      <c r="J15" s="260">
        <f t="shared" si="5"/>
        <v>5.8530159539001134E-2</v>
      </c>
      <c r="K15" s="259">
        <v>13320</v>
      </c>
      <c r="L15" s="267">
        <f t="shared" si="6"/>
        <v>-0.38316198944151159</v>
      </c>
      <c r="M15" s="266">
        <f t="shared" si="7"/>
        <v>-8274</v>
      </c>
      <c r="N15" s="265">
        <f t="shared" si="8"/>
        <v>3.5681183800956855E-2</v>
      </c>
      <c r="O15" s="259">
        <v>16788</v>
      </c>
      <c r="P15" s="267">
        <f t="shared" si="9"/>
        <v>0.26036036036036037</v>
      </c>
      <c r="Q15" s="266">
        <f t="shared" si="10"/>
        <v>3468</v>
      </c>
      <c r="R15" s="267">
        <f t="shared" si="1"/>
        <v>1.4103374012921752</v>
      </c>
      <c r="S15" s="266">
        <f t="shared" si="2"/>
        <v>9823</v>
      </c>
      <c r="T15" s="265">
        <f t="shared" si="11"/>
        <v>4.3903625422678311E-2</v>
      </c>
      <c r="V15" s="29"/>
      <c r="W15" s="81"/>
      <c r="AE15" s="1"/>
    </row>
    <row r="16" spans="1:31" s="4" customFormat="1" x14ac:dyDescent="0.25">
      <c r="B16" s="242" t="s">
        <v>209</v>
      </c>
      <c r="C16" s="259">
        <f>C6-SUM(C7:C15)</f>
        <v>11547</v>
      </c>
      <c r="D16" s="259">
        <f>D6-SUM(D7:D15)</f>
        <v>23963</v>
      </c>
      <c r="E16" s="259">
        <f>E6-SUM(E7:E15)</f>
        <v>23075</v>
      </c>
      <c r="F16" s="265">
        <f t="shared" si="0"/>
        <v>6.2554387753165672E-2</v>
      </c>
      <c r="G16" s="259">
        <f>G6-SUM(G7:G15)</f>
        <v>22421</v>
      </c>
      <c r="H16" s="267">
        <f t="shared" si="3"/>
        <v>-2.8342361863488597E-2</v>
      </c>
      <c r="I16" s="266">
        <f t="shared" si="4"/>
        <v>-654</v>
      </c>
      <c r="J16" s="265">
        <f t="shared" si="5"/>
        <v>6.0771728583122367E-2</v>
      </c>
      <c r="K16" s="259">
        <f>K6-SUM(K7:K15)</f>
        <v>18945</v>
      </c>
      <c r="L16" s="267">
        <f t="shared" si="6"/>
        <v>-0.15503322777753004</v>
      </c>
      <c r="M16" s="266">
        <f t="shared" si="7"/>
        <v>-3476</v>
      </c>
      <c r="N16" s="265">
        <f t="shared" si="8"/>
        <v>5.0749251284469041E-2</v>
      </c>
      <c r="O16" s="259">
        <f>O6-SUM(O7:O15)</f>
        <v>13116</v>
      </c>
      <c r="P16" s="267">
        <f t="shared" si="9"/>
        <v>-0.307680126682502</v>
      </c>
      <c r="Q16" s="266">
        <f t="shared" si="10"/>
        <v>-5829</v>
      </c>
      <c r="R16" s="267">
        <f t="shared" si="1"/>
        <v>0.13587944920758632</v>
      </c>
      <c r="S16" s="266">
        <f t="shared" si="2"/>
        <v>1569</v>
      </c>
      <c r="T16" s="265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185</v>
      </c>
    </row>
    <row r="18" spans="2:31" s="4" customFormat="1" x14ac:dyDescent="0.25">
      <c r="B18" s="171" t="s">
        <v>186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187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188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189</v>
      </c>
      <c r="O44" s="14">
        <v>2021</v>
      </c>
      <c r="P44" s="14" t="s">
        <v>189</v>
      </c>
      <c r="Q44" s="14" t="s">
        <v>190</v>
      </c>
      <c r="R44" s="14" t="s">
        <v>191</v>
      </c>
      <c r="S44" s="14" t="s">
        <v>192</v>
      </c>
      <c r="T44" s="89"/>
      <c r="AE44" s="1"/>
    </row>
    <row r="45" spans="2:31" s="4" customFormat="1" ht="18.75" hidden="1" x14ac:dyDescent="0.3">
      <c r="B45" s="231" t="s">
        <v>176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177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178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179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180</v>
      </c>
    </row>
    <row r="49" spans="2:31" s="4" customFormat="1" hidden="1" x14ac:dyDescent="0.25">
      <c r="B49" s="242" t="s">
        <v>181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182</v>
      </c>
    </row>
    <row r="50" spans="2:31" s="4" customFormat="1" hidden="1" x14ac:dyDescent="0.25">
      <c r="B50" s="242" t="s">
        <v>183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184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185</v>
      </c>
    </row>
    <row r="52" spans="2:31" s="4" customFormat="1" hidden="1" x14ac:dyDescent="0.25">
      <c r="B52" s="276" t="s">
        <v>186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187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207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208</v>
      </c>
      <c r="C136" s="235">
        <v>800301</v>
      </c>
      <c r="D136" s="235">
        <v>1017559</v>
      </c>
      <c r="E136" s="235">
        <v>1042721</v>
      </c>
      <c r="F136" s="235">
        <v>1059034</v>
      </c>
      <c r="G136" s="236">
        <f>F136/E136-1</f>
        <v>1.56446451159995E-2</v>
      </c>
      <c r="H136" s="235">
        <f>F136-E136</f>
        <v>16313</v>
      </c>
      <c r="I136" s="236">
        <f>F136/F$136</f>
        <v>1</v>
      </c>
      <c r="J136" s="235">
        <v>1068407</v>
      </c>
      <c r="K136" s="236">
        <f>H136/H$136</f>
        <v>1</v>
      </c>
      <c r="L136" s="236">
        <f>J136/F136-1</f>
        <v>8.8505184913798551E-3</v>
      </c>
      <c r="M136" s="235">
        <f>J136-F136</f>
        <v>9373</v>
      </c>
      <c r="N136" s="236">
        <f>J136/C136-1</f>
        <v>0.33500645382174965</v>
      </c>
      <c r="O136" s="235">
        <f>J136-C136</f>
        <v>268106</v>
      </c>
      <c r="Q136" s="29"/>
      <c r="R136" s="81"/>
      <c r="Z136" s="1" t="s">
        <v>178</v>
      </c>
      <c r="AE136"/>
    </row>
    <row r="137" spans="1:31" s="4" customFormat="1" x14ac:dyDescent="0.25">
      <c r="B137" s="242" t="s">
        <v>46</v>
      </c>
      <c r="C137" s="259">
        <v>247584</v>
      </c>
      <c r="D137" s="259">
        <v>207257</v>
      </c>
      <c r="E137" s="259">
        <v>181700</v>
      </c>
      <c r="F137" s="259">
        <v>161848</v>
      </c>
      <c r="G137" s="265">
        <f t="shared" ref="G137:G146" si="12">F137/E137-1</f>
        <v>-0.1092570170610897</v>
      </c>
      <c r="H137" s="272">
        <f t="shared" ref="H137:H146" si="13">F137-E137</f>
        <v>-19852</v>
      </c>
      <c r="I137" s="267">
        <f t="shared" ref="I137:K146" si="14">F137/F$136</f>
        <v>0.15282606601865473</v>
      </c>
      <c r="J137" s="259">
        <v>147955</v>
      </c>
      <c r="K137" s="267">
        <f t="shared" si="14"/>
        <v>-1.2169435419603998</v>
      </c>
      <c r="L137" s="267">
        <f t="shared" ref="L137:L146" si="15">J137/F137-1</f>
        <v>-8.5839800306460434E-2</v>
      </c>
      <c r="M137" s="266">
        <f t="shared" ref="M137:M146" si="16">J137-F137</f>
        <v>-13893</v>
      </c>
      <c r="N137" s="265">
        <f t="shared" ref="N137:N146" si="17">J137/C137-1</f>
        <v>-0.40240484037740731</v>
      </c>
      <c r="O137" s="259">
        <f t="shared" ref="O137:O146" si="18">J137-C137</f>
        <v>-99629</v>
      </c>
      <c r="Q137" s="29"/>
      <c r="R137" s="81"/>
      <c r="Z137" s="1" t="s">
        <v>180</v>
      </c>
    </row>
    <row r="138" spans="1:31" s="4" customFormat="1" x14ac:dyDescent="0.25">
      <c r="B138" s="242" t="s">
        <v>47</v>
      </c>
      <c r="C138" s="259">
        <v>83468</v>
      </c>
      <c r="D138" s="259">
        <v>124091</v>
      </c>
      <c r="E138" s="259">
        <v>119487</v>
      </c>
      <c r="F138" s="259">
        <v>114632</v>
      </c>
      <c r="G138" s="265">
        <f t="shared" si="12"/>
        <v>-4.063203528417314E-2</v>
      </c>
      <c r="H138" s="272">
        <f t="shared" si="13"/>
        <v>-4855</v>
      </c>
      <c r="I138" s="267">
        <f t="shared" si="14"/>
        <v>0.10824203944349284</v>
      </c>
      <c r="J138" s="259">
        <v>118257</v>
      </c>
      <c r="K138" s="267">
        <f t="shared" si="14"/>
        <v>-0.29761539876172377</v>
      </c>
      <c r="L138" s="267">
        <f t="shared" si="15"/>
        <v>3.1622932514481228E-2</v>
      </c>
      <c r="M138" s="266">
        <f t="shared" si="16"/>
        <v>3625</v>
      </c>
      <c r="N138" s="265">
        <f t="shared" si="17"/>
        <v>0.41679446015239363</v>
      </c>
      <c r="O138" s="259">
        <f t="shared" si="18"/>
        <v>34789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4950</v>
      </c>
      <c r="D139" s="259">
        <v>6762</v>
      </c>
      <c r="E139" s="259">
        <v>20295</v>
      </c>
      <c r="F139" s="259">
        <v>11990</v>
      </c>
      <c r="G139" s="265">
        <f t="shared" si="12"/>
        <v>-0.40921409214092141</v>
      </c>
      <c r="H139" s="272">
        <f t="shared" si="13"/>
        <v>-8305</v>
      </c>
      <c r="I139" s="267">
        <f t="shared" si="14"/>
        <v>1.1321638398767179E-2</v>
      </c>
      <c r="J139" s="259">
        <v>10059</v>
      </c>
      <c r="K139" s="271">
        <f t="shared" si="14"/>
        <v>-0.50910316925151722</v>
      </c>
      <c r="L139" s="267">
        <f t="shared" si="15"/>
        <v>-0.16105087572977483</v>
      </c>
      <c r="M139" s="266">
        <f t="shared" si="16"/>
        <v>-1931</v>
      </c>
      <c r="N139" s="265">
        <f t="shared" si="17"/>
        <v>1.0321212121212122</v>
      </c>
      <c r="O139" s="259">
        <f t="shared" si="18"/>
        <v>5109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181693</v>
      </c>
      <c r="D140" s="259">
        <v>342907</v>
      </c>
      <c r="E140" s="259">
        <v>343297</v>
      </c>
      <c r="F140" s="259">
        <v>382439</v>
      </c>
      <c r="G140" s="265">
        <f t="shared" si="12"/>
        <v>0.1140178912137304</v>
      </c>
      <c r="H140" s="272">
        <f t="shared" si="13"/>
        <v>39142</v>
      </c>
      <c r="I140" s="267">
        <f t="shared" si="14"/>
        <v>0.36112060613729113</v>
      </c>
      <c r="J140" s="259">
        <v>398420</v>
      </c>
      <c r="K140" s="267">
        <f t="shared" si="14"/>
        <v>2.3994360326120274</v>
      </c>
      <c r="L140" s="267">
        <f t="shared" si="15"/>
        <v>4.1787056236419318E-2</v>
      </c>
      <c r="M140" s="266">
        <f t="shared" si="16"/>
        <v>15981</v>
      </c>
      <c r="N140" s="265">
        <f t="shared" si="17"/>
        <v>1.1928197564022831</v>
      </c>
      <c r="O140" s="259">
        <f t="shared" si="18"/>
        <v>216727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44398</v>
      </c>
      <c r="D141" s="259">
        <v>48630</v>
      </c>
      <c r="E141" s="259">
        <v>55684</v>
      </c>
      <c r="F141" s="259">
        <v>49807</v>
      </c>
      <c r="G141" s="265">
        <f t="shared" si="12"/>
        <v>-0.10554198692622652</v>
      </c>
      <c r="H141" s="272">
        <f t="shared" si="13"/>
        <v>-5877</v>
      </c>
      <c r="I141" s="267">
        <f t="shared" si="14"/>
        <v>4.7030595807122343E-2</v>
      </c>
      <c r="J141" s="259">
        <v>52122</v>
      </c>
      <c r="K141" s="271">
        <f t="shared" si="14"/>
        <v>-0.36026481946913502</v>
      </c>
      <c r="L141" s="267">
        <f t="shared" si="15"/>
        <v>4.647941052462512E-2</v>
      </c>
      <c r="M141" s="266">
        <f t="shared" si="16"/>
        <v>2315</v>
      </c>
      <c r="N141" s="265">
        <f t="shared" si="17"/>
        <v>0.17397180053155537</v>
      </c>
      <c r="O141" s="259">
        <f t="shared" si="18"/>
        <v>7724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104557</v>
      </c>
      <c r="D142" s="259">
        <v>134886</v>
      </c>
      <c r="E142" s="259">
        <v>147214</v>
      </c>
      <c r="F142" s="259">
        <v>155988</v>
      </c>
      <c r="G142" s="265">
        <f t="shared" si="12"/>
        <v>5.9600309753148561E-2</v>
      </c>
      <c r="H142" s="272">
        <f t="shared" si="13"/>
        <v>8774</v>
      </c>
      <c r="I142" s="267">
        <f t="shared" si="14"/>
        <v>0.14729272148014133</v>
      </c>
      <c r="J142" s="259">
        <v>178403</v>
      </c>
      <c r="K142" s="267">
        <f t="shared" si="14"/>
        <v>0.53785324587752104</v>
      </c>
      <c r="L142" s="267">
        <f t="shared" si="15"/>
        <v>0.14369695104751656</v>
      </c>
      <c r="M142" s="266">
        <f t="shared" si="16"/>
        <v>22415</v>
      </c>
      <c r="N142" s="265">
        <f t="shared" si="17"/>
        <v>0.7062750461470777</v>
      </c>
      <c r="O142" s="259">
        <f t="shared" si="18"/>
        <v>73846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21732</v>
      </c>
      <c r="D143" s="259">
        <v>33809</v>
      </c>
      <c r="E143" s="259">
        <v>37722</v>
      </c>
      <c r="F143" s="259">
        <v>35821</v>
      </c>
      <c r="G143" s="265">
        <f t="shared" si="12"/>
        <v>-5.0394994963151474E-2</v>
      </c>
      <c r="H143" s="272">
        <f t="shared" si="13"/>
        <v>-1901</v>
      </c>
      <c r="I143" s="267">
        <f t="shared" si="14"/>
        <v>3.3824220940970734E-2</v>
      </c>
      <c r="J143" s="259">
        <v>35565</v>
      </c>
      <c r="K143" s="271">
        <f t="shared" si="14"/>
        <v>-0.1165328265800282</v>
      </c>
      <c r="L143" s="267">
        <f t="shared" si="15"/>
        <v>-7.146645822282971E-3</v>
      </c>
      <c r="M143" s="266">
        <f t="shared" si="16"/>
        <v>-256</v>
      </c>
      <c r="N143" s="265">
        <f t="shared" si="17"/>
        <v>0.63652678078409708</v>
      </c>
      <c r="O143" s="259">
        <f t="shared" si="18"/>
        <v>13833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45216</v>
      </c>
      <c r="D144" s="259">
        <v>29086</v>
      </c>
      <c r="E144" s="259">
        <v>33671</v>
      </c>
      <c r="F144" s="259">
        <v>29209</v>
      </c>
      <c r="G144" s="265">
        <f t="shared" si="12"/>
        <v>-0.13251759674497343</v>
      </c>
      <c r="H144" s="272">
        <f t="shared" si="13"/>
        <v>-4462</v>
      </c>
      <c r="I144" s="267">
        <f t="shared" si="14"/>
        <v>2.7580795328573021E-2</v>
      </c>
      <c r="J144" s="259">
        <v>32990</v>
      </c>
      <c r="K144" s="267">
        <f t="shared" si="14"/>
        <v>-0.27352418316679949</v>
      </c>
      <c r="L144" s="267">
        <f t="shared" si="15"/>
        <v>0.12944640350576875</v>
      </c>
      <c r="M144" s="266">
        <f t="shared" si="16"/>
        <v>3781</v>
      </c>
      <c r="N144" s="265">
        <f t="shared" si="17"/>
        <v>-0.27039101203113947</v>
      </c>
      <c r="O144" s="259">
        <f t="shared" si="18"/>
        <v>-12226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26311</v>
      </c>
      <c r="D145" s="259">
        <v>32375</v>
      </c>
      <c r="E145" s="259">
        <v>43847</v>
      </c>
      <c r="F145" s="259">
        <v>61312</v>
      </c>
      <c r="G145" s="265">
        <f t="shared" si="12"/>
        <v>0.39831687458663079</v>
      </c>
      <c r="H145" s="272">
        <f t="shared" si="13"/>
        <v>17465</v>
      </c>
      <c r="I145" s="267">
        <f t="shared" si="14"/>
        <v>5.7894269683504022E-2</v>
      </c>
      <c r="J145" s="259">
        <v>42953</v>
      </c>
      <c r="K145" s="271">
        <f t="shared" si="14"/>
        <v>1.0706185251026787</v>
      </c>
      <c r="L145" s="267">
        <f t="shared" si="15"/>
        <v>-0.29943567327766174</v>
      </c>
      <c r="M145" s="266">
        <f t="shared" si="16"/>
        <v>-18359</v>
      </c>
      <c r="N145" s="265">
        <f t="shared" si="17"/>
        <v>0.63251111702329821</v>
      </c>
      <c r="O145" s="259">
        <f t="shared" si="18"/>
        <v>16642</v>
      </c>
      <c r="Q145" s="29"/>
      <c r="R145" s="81"/>
      <c r="Z145" s="1"/>
    </row>
    <row r="146" spans="2:31" s="4" customFormat="1" x14ac:dyDescent="0.25">
      <c r="B146" s="242" t="s">
        <v>209</v>
      </c>
      <c r="C146" s="259">
        <f>C136-SUM(C137:C145)</f>
        <v>40392</v>
      </c>
      <c r="D146" s="259">
        <f>D136-SUM(D137:D145)</f>
        <v>57756</v>
      </c>
      <c r="E146" s="259">
        <f>E136-SUM(E137:E145)</f>
        <v>59804</v>
      </c>
      <c r="F146" s="259">
        <f>F136-SUM(F137:F145)</f>
        <v>55988</v>
      </c>
      <c r="G146" s="265">
        <f t="shared" si="12"/>
        <v>-6.3808440906962693E-2</v>
      </c>
      <c r="H146" s="272">
        <f t="shared" si="13"/>
        <v>-3816</v>
      </c>
      <c r="I146" s="267">
        <f t="shared" si="14"/>
        <v>5.2867046761482635E-2</v>
      </c>
      <c r="J146" s="259">
        <f>J136-SUM(J137:J145)</f>
        <v>51683</v>
      </c>
      <c r="K146" s="267">
        <f t="shared" si="14"/>
        <v>-0.23392386440262367</v>
      </c>
      <c r="L146" s="267">
        <f t="shared" si="15"/>
        <v>-7.689147674501684E-2</v>
      </c>
      <c r="M146" s="266">
        <f t="shared" si="16"/>
        <v>-4305</v>
      </c>
      <c r="N146" s="265">
        <f t="shared" si="17"/>
        <v>0.27953555159437515</v>
      </c>
      <c r="O146" s="259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185</v>
      </c>
    </row>
    <row r="148" spans="2:31" s="4" customFormat="1" x14ac:dyDescent="0.25">
      <c r="B148" s="171" t="s">
        <v>186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187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28C1-7EE4-4DA3-9BD0-BCB9EA4324A8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208</v>
      </c>
      <c r="C6" s="250">
        <v>59393</v>
      </c>
      <c r="D6" s="250">
        <v>196651</v>
      </c>
      <c r="E6" s="250">
        <v>222242</v>
      </c>
      <c r="F6" s="251">
        <f>E6/$E$6</f>
        <v>1</v>
      </c>
      <c r="G6" s="250">
        <v>228121</v>
      </c>
      <c r="H6" s="251">
        <f>G6/E6-1</f>
        <v>2.6453145670035427E-2</v>
      </c>
      <c r="I6" s="250">
        <f>G6-E6</f>
        <v>5879</v>
      </c>
      <c r="J6" s="251">
        <f>G6/$G$6</f>
        <v>1</v>
      </c>
      <c r="K6" s="250">
        <v>237548</v>
      </c>
      <c r="L6" s="251">
        <f>K6/G6-1</f>
        <v>4.1324560211466688E-2</v>
      </c>
      <c r="M6" s="250">
        <f>K6-G6</f>
        <v>9427</v>
      </c>
      <c r="N6" s="251">
        <f>K6/$K$6</f>
        <v>1</v>
      </c>
      <c r="O6" s="250">
        <v>227475</v>
      </c>
      <c r="P6" s="251">
        <f>O6/K6-1</f>
        <v>-4.2404061494939915E-2</v>
      </c>
      <c r="Q6" s="250">
        <f>O6-K6</f>
        <v>-10073</v>
      </c>
      <c r="R6" s="251">
        <f>IFERROR(O6/C6-1,"-")</f>
        <v>2.8299968009698113</v>
      </c>
      <c r="S6" s="250">
        <f>O6-C6</f>
        <v>168082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B7" s="242" t="s">
        <v>46</v>
      </c>
      <c r="C7" s="259">
        <v>23249</v>
      </c>
      <c r="D7" s="259">
        <v>35485</v>
      </c>
      <c r="E7" s="259">
        <v>32677</v>
      </c>
      <c r="F7" s="265">
        <f t="shared" ref="F7:F16" si="0">E7/$E$6</f>
        <v>0.14703341402615167</v>
      </c>
      <c r="G7" s="259">
        <v>31243</v>
      </c>
      <c r="H7" s="267">
        <f>G7/E7-1</f>
        <v>-4.388407748569334E-2</v>
      </c>
      <c r="I7" s="266">
        <f>G7-E7</f>
        <v>-1434</v>
      </c>
      <c r="J7" s="265">
        <f>G7/$G$6</f>
        <v>0.13695801789401238</v>
      </c>
      <c r="K7" s="259">
        <v>27512</v>
      </c>
      <c r="L7" s="267">
        <f>K7/G7-1</f>
        <v>-0.11941874979995515</v>
      </c>
      <c r="M7" s="266">
        <f>K7-G7</f>
        <v>-3731</v>
      </c>
      <c r="N7" s="265">
        <f>K7/$K$6</f>
        <v>0.11581659285702257</v>
      </c>
      <c r="O7" s="259">
        <v>25494</v>
      </c>
      <c r="P7" s="267">
        <f>O7/K7-1</f>
        <v>-7.3349810991567344E-2</v>
      </c>
      <c r="Q7" s="266">
        <f>O7-K7</f>
        <v>-2018</v>
      </c>
      <c r="R7" s="267">
        <f t="shared" ref="R7:R16" si="1">IFERROR(O7/C7-1,"-")</f>
        <v>9.6563293044862109E-2</v>
      </c>
      <c r="S7" s="266">
        <f t="shared" ref="S7:S16" si="2">O7-C7</f>
        <v>2245</v>
      </c>
      <c r="T7" s="265">
        <f>O7/$O$6</f>
        <v>0.11207385426969997</v>
      </c>
      <c r="V7" s="29"/>
      <c r="W7" s="81"/>
      <c r="AE7" s="1" t="s">
        <v>180</v>
      </c>
    </row>
    <row r="8" spans="1:31" s="4" customFormat="1" x14ac:dyDescent="0.25">
      <c r="B8" s="242" t="s">
        <v>47</v>
      </c>
      <c r="C8" s="259">
        <v>3806</v>
      </c>
      <c r="D8" s="259">
        <v>23004</v>
      </c>
      <c r="E8" s="259">
        <v>22463</v>
      </c>
      <c r="F8" s="265">
        <f t="shared" si="0"/>
        <v>0.10107450436911115</v>
      </c>
      <c r="G8" s="259">
        <v>20968</v>
      </c>
      <c r="H8" s="267">
        <f t="shared" ref="H8:H16" si="3">G8/E8-1</f>
        <v>-6.6553888616836532E-2</v>
      </c>
      <c r="I8" s="266">
        <f t="shared" ref="I8:I16" si="4">G8-E8</f>
        <v>-1495</v>
      </c>
      <c r="J8" s="265">
        <f t="shared" ref="J8:J16" si="5">G8/$G$6</f>
        <v>9.1916132228071948E-2</v>
      </c>
      <c r="K8" s="259">
        <v>23308</v>
      </c>
      <c r="L8" s="267">
        <f t="shared" ref="L8:L16" si="6">K8/G8-1</f>
        <v>0.11159862647844343</v>
      </c>
      <c r="M8" s="266">
        <f t="shared" ref="M8:M16" si="7">K8-G8</f>
        <v>2340</v>
      </c>
      <c r="N8" s="265">
        <f t="shared" ref="N8:N16" si="8">K8/$K$6</f>
        <v>9.8119116978463303E-2</v>
      </c>
      <c r="O8" s="259">
        <v>23867</v>
      </c>
      <c r="P8" s="267">
        <f t="shared" ref="P8:P16" si="9">O8/K8-1</f>
        <v>2.3983181740174997E-2</v>
      </c>
      <c r="Q8" s="266">
        <f t="shared" ref="Q8:Q16" si="10">O8-K8</f>
        <v>559</v>
      </c>
      <c r="R8" s="267">
        <f t="shared" si="1"/>
        <v>5.2708880714661062</v>
      </c>
      <c r="S8" s="266">
        <f t="shared" si="2"/>
        <v>20061</v>
      </c>
      <c r="T8" s="265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2" t="s">
        <v>48</v>
      </c>
      <c r="C9" s="259">
        <v>478</v>
      </c>
      <c r="D9" s="259">
        <v>1003</v>
      </c>
      <c r="E9" s="259">
        <v>2724</v>
      </c>
      <c r="F9" s="260">
        <f t="shared" si="0"/>
        <v>1.2256909135086978E-2</v>
      </c>
      <c r="G9" s="259">
        <v>2216</v>
      </c>
      <c r="H9" s="271">
        <f t="shared" si="3"/>
        <v>-0.18649045521292218</v>
      </c>
      <c r="I9" s="262">
        <f t="shared" si="4"/>
        <v>-508</v>
      </c>
      <c r="J9" s="260">
        <f t="shared" si="5"/>
        <v>9.7141429329171795E-3</v>
      </c>
      <c r="K9" s="259">
        <v>1296</v>
      </c>
      <c r="L9" s="267">
        <f t="shared" si="6"/>
        <v>-0.41516245487364623</v>
      </c>
      <c r="M9" s="266">
        <f t="shared" si="7"/>
        <v>-920</v>
      </c>
      <c r="N9" s="265">
        <f t="shared" si="8"/>
        <v>5.4557394716015289E-3</v>
      </c>
      <c r="O9" s="259">
        <v>3765</v>
      </c>
      <c r="P9" s="267">
        <f t="shared" si="9"/>
        <v>1.9050925925925926</v>
      </c>
      <c r="Q9" s="266">
        <f t="shared" si="10"/>
        <v>2469</v>
      </c>
      <c r="R9" s="267">
        <f t="shared" si="1"/>
        <v>6.8765690376569042</v>
      </c>
      <c r="S9" s="266">
        <f t="shared" si="2"/>
        <v>3287</v>
      </c>
      <c r="T9" s="265">
        <f t="shared" si="11"/>
        <v>1.6551269370260469E-2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11597</v>
      </c>
      <c r="D10" s="259">
        <v>82138</v>
      </c>
      <c r="E10" s="259">
        <v>93908</v>
      </c>
      <c r="F10" s="265">
        <f t="shared" si="0"/>
        <v>0.4225483931930058</v>
      </c>
      <c r="G10" s="259">
        <v>97499</v>
      </c>
      <c r="H10" s="267">
        <f t="shared" si="3"/>
        <v>3.8239553605656562E-2</v>
      </c>
      <c r="I10" s="266">
        <f t="shared" si="4"/>
        <v>3591</v>
      </c>
      <c r="J10" s="265">
        <f t="shared" si="5"/>
        <v>0.42740037085581772</v>
      </c>
      <c r="K10" s="259">
        <v>108590</v>
      </c>
      <c r="L10" s="267">
        <f t="shared" si="6"/>
        <v>0.11375501287192691</v>
      </c>
      <c r="M10" s="266">
        <f t="shared" si="7"/>
        <v>11091</v>
      </c>
      <c r="N10" s="265">
        <f t="shared" si="8"/>
        <v>0.45712866452253859</v>
      </c>
      <c r="O10" s="259">
        <v>99707</v>
      </c>
      <c r="P10" s="267">
        <f t="shared" si="9"/>
        <v>-8.1803112625471908E-2</v>
      </c>
      <c r="Q10" s="266">
        <f t="shared" si="10"/>
        <v>-8883</v>
      </c>
      <c r="R10" s="267">
        <f t="shared" si="1"/>
        <v>7.5976545658359917</v>
      </c>
      <c r="S10" s="266">
        <f t="shared" si="2"/>
        <v>88110</v>
      </c>
      <c r="T10" s="265">
        <f>O10/$O$6</f>
        <v>0.43832069458182216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898</v>
      </c>
      <c r="D11" s="259">
        <v>8596</v>
      </c>
      <c r="E11" s="259">
        <v>11298</v>
      </c>
      <c r="F11" s="260">
        <f t="shared" si="0"/>
        <v>5.0836475553675722E-2</v>
      </c>
      <c r="G11" s="259">
        <v>12797</v>
      </c>
      <c r="H11" s="271">
        <f t="shared" si="3"/>
        <v>0.13267835015046914</v>
      </c>
      <c r="I11" s="262">
        <f t="shared" si="4"/>
        <v>1499</v>
      </c>
      <c r="J11" s="260">
        <f t="shared" si="5"/>
        <v>5.6097421982193661E-2</v>
      </c>
      <c r="K11" s="259">
        <v>13166</v>
      </c>
      <c r="L11" s="267">
        <f t="shared" si="6"/>
        <v>2.8834883175744341E-2</v>
      </c>
      <c r="M11" s="266">
        <f t="shared" si="7"/>
        <v>369</v>
      </c>
      <c r="N11" s="265">
        <f t="shared" si="8"/>
        <v>5.5424587872766766E-2</v>
      </c>
      <c r="O11" s="259">
        <v>6699</v>
      </c>
      <c r="P11" s="267">
        <f t="shared" si="9"/>
        <v>-0.49118942731277537</v>
      </c>
      <c r="Q11" s="266">
        <f t="shared" si="10"/>
        <v>-6467</v>
      </c>
      <c r="R11" s="267">
        <f t="shared" si="1"/>
        <v>6.4599109131403116</v>
      </c>
      <c r="S11" s="266">
        <f t="shared" si="2"/>
        <v>5801</v>
      </c>
      <c r="T11" s="265">
        <f t="shared" si="11"/>
        <v>2.9449390042861852E-2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13394</v>
      </c>
      <c r="D12" s="259">
        <v>25860</v>
      </c>
      <c r="E12" s="259">
        <v>34187</v>
      </c>
      <c r="F12" s="265">
        <f t="shared" si="0"/>
        <v>0.15382780932497009</v>
      </c>
      <c r="G12" s="259">
        <v>34313</v>
      </c>
      <c r="H12" s="267">
        <f t="shared" si="3"/>
        <v>3.6856114897476644E-3</v>
      </c>
      <c r="I12" s="266">
        <f t="shared" si="4"/>
        <v>126</v>
      </c>
      <c r="J12" s="265">
        <f t="shared" si="5"/>
        <v>0.1504157881124491</v>
      </c>
      <c r="K12" s="259">
        <v>35908</v>
      </c>
      <c r="L12" s="267">
        <f t="shared" si="6"/>
        <v>4.6483839944044592E-2</v>
      </c>
      <c r="M12" s="266">
        <f t="shared" si="7"/>
        <v>1595</v>
      </c>
      <c r="N12" s="265">
        <f t="shared" si="8"/>
        <v>0.1511610285079226</v>
      </c>
      <c r="O12" s="259">
        <v>38285</v>
      </c>
      <c r="P12" s="267">
        <f t="shared" si="9"/>
        <v>6.6196947755374769E-2</v>
      </c>
      <c r="Q12" s="266">
        <f t="shared" si="10"/>
        <v>2377</v>
      </c>
      <c r="R12" s="267">
        <f t="shared" si="1"/>
        <v>1.8583694191428997</v>
      </c>
      <c r="S12" s="266">
        <f t="shared" si="2"/>
        <v>24891</v>
      </c>
      <c r="T12" s="265">
        <f t="shared" si="11"/>
        <v>0.16830420925376416</v>
      </c>
      <c r="V12" s="29"/>
      <c r="W12" s="81"/>
      <c r="AE12" s="1"/>
    </row>
    <row r="13" spans="1:31" s="4" customFormat="1" x14ac:dyDescent="0.25">
      <c r="B13" s="242" t="s">
        <v>51</v>
      </c>
      <c r="C13" s="259">
        <v>2350</v>
      </c>
      <c r="D13" s="259">
        <v>6154</v>
      </c>
      <c r="E13" s="259">
        <v>11499</v>
      </c>
      <c r="F13" s="260">
        <f t="shared" si="0"/>
        <v>5.1740895060339631E-2</v>
      </c>
      <c r="G13" s="259">
        <v>9940</v>
      </c>
      <c r="H13" s="271">
        <f t="shared" si="3"/>
        <v>-0.1355770066962344</v>
      </c>
      <c r="I13" s="262">
        <f t="shared" si="4"/>
        <v>-1559</v>
      </c>
      <c r="J13" s="260">
        <f t="shared" si="5"/>
        <v>4.3573366765883019E-2</v>
      </c>
      <c r="K13" s="259">
        <v>9155</v>
      </c>
      <c r="L13" s="267">
        <f t="shared" si="6"/>
        <v>-7.8973843058350091E-2</v>
      </c>
      <c r="M13" s="266">
        <f t="shared" si="7"/>
        <v>-785</v>
      </c>
      <c r="N13" s="265">
        <f t="shared" si="8"/>
        <v>3.853957936922222E-2</v>
      </c>
      <c r="O13" s="259">
        <v>8911</v>
      </c>
      <c r="P13" s="267">
        <f t="shared" si="9"/>
        <v>-2.6652102676133271E-2</v>
      </c>
      <c r="Q13" s="266">
        <f t="shared" si="10"/>
        <v>-244</v>
      </c>
      <c r="R13" s="267">
        <f t="shared" si="1"/>
        <v>2.7919148936170215</v>
      </c>
      <c r="S13" s="266">
        <f t="shared" si="2"/>
        <v>6561</v>
      </c>
      <c r="T13" s="265">
        <f t="shared" si="11"/>
        <v>3.9173535553357515E-2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2208</v>
      </c>
      <c r="D14" s="259">
        <v>2888</v>
      </c>
      <c r="E14" s="259">
        <v>3665</v>
      </c>
      <c r="F14" s="265">
        <f t="shared" si="0"/>
        <v>1.6491032298125468E-2</v>
      </c>
      <c r="G14" s="259">
        <v>3073</v>
      </c>
      <c r="H14" s="267">
        <f t="shared" si="3"/>
        <v>-0.16152796725784446</v>
      </c>
      <c r="I14" s="266">
        <f t="shared" si="4"/>
        <v>-592</v>
      </c>
      <c r="J14" s="265">
        <f t="shared" si="5"/>
        <v>1.3470921133959609E-2</v>
      </c>
      <c r="K14" s="259">
        <v>3545</v>
      </c>
      <c r="L14" s="267">
        <f t="shared" si="6"/>
        <v>0.15359583468922877</v>
      </c>
      <c r="M14" s="266">
        <f t="shared" si="7"/>
        <v>472</v>
      </c>
      <c r="N14" s="265">
        <f t="shared" si="8"/>
        <v>1.4923299712058195E-2</v>
      </c>
      <c r="O14" s="259">
        <v>4503</v>
      </c>
      <c r="P14" s="267">
        <f t="shared" si="9"/>
        <v>0.2702397743300422</v>
      </c>
      <c r="Q14" s="266">
        <f t="shared" si="10"/>
        <v>958</v>
      </c>
      <c r="R14" s="267">
        <f t="shared" si="1"/>
        <v>1.0394021739130435</v>
      </c>
      <c r="S14" s="266">
        <f t="shared" si="2"/>
        <v>2295</v>
      </c>
      <c r="T14" s="265">
        <f t="shared" si="11"/>
        <v>1.9795581932080447E-2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154</v>
      </c>
      <c r="D15" s="259">
        <v>3868</v>
      </c>
      <c r="E15" s="259">
        <v>2605</v>
      </c>
      <c r="F15" s="260">
        <f t="shared" si="0"/>
        <v>1.1721456790345659E-2</v>
      </c>
      <c r="G15" s="259">
        <v>9404</v>
      </c>
      <c r="H15" s="271">
        <f t="shared" si="3"/>
        <v>2.6099808061420346</v>
      </c>
      <c r="I15" s="262">
        <f t="shared" si="4"/>
        <v>6799</v>
      </c>
      <c r="J15" s="260">
        <f t="shared" si="5"/>
        <v>4.1223736525791137E-2</v>
      </c>
      <c r="K15" s="259">
        <v>8323</v>
      </c>
      <c r="L15" s="267">
        <f t="shared" si="6"/>
        <v>-0.11495108464483195</v>
      </c>
      <c r="M15" s="266">
        <f t="shared" si="7"/>
        <v>-1081</v>
      </c>
      <c r="N15" s="265">
        <f t="shared" si="8"/>
        <v>3.503712933807062E-2</v>
      </c>
      <c r="O15" s="259">
        <v>8301</v>
      </c>
      <c r="P15" s="267">
        <f t="shared" si="9"/>
        <v>-2.6432776643037226E-3</v>
      </c>
      <c r="Q15" s="266">
        <f t="shared" si="10"/>
        <v>-22</v>
      </c>
      <c r="R15" s="267">
        <f t="shared" si="1"/>
        <v>52.902597402597401</v>
      </c>
      <c r="S15" s="266">
        <f t="shared" si="2"/>
        <v>8147</v>
      </c>
      <c r="T15" s="265">
        <f t="shared" si="11"/>
        <v>3.6491922189251569E-2</v>
      </c>
      <c r="V15" s="29"/>
      <c r="W15" s="81"/>
      <c r="AE15" s="1"/>
    </row>
    <row r="16" spans="1:31" s="4" customFormat="1" x14ac:dyDescent="0.25">
      <c r="B16" s="242" t="s">
        <v>209</v>
      </c>
      <c r="C16" s="259">
        <f>C6-SUM(C7:C15)</f>
        <v>1259</v>
      </c>
      <c r="D16" s="259">
        <f>D6-SUM(D7:D15)</f>
        <v>7655</v>
      </c>
      <c r="E16" s="259">
        <f>E6-SUM(E7:E15)</f>
        <v>7216</v>
      </c>
      <c r="F16" s="265">
        <f t="shared" si="0"/>
        <v>3.2469110249187826E-2</v>
      </c>
      <c r="G16" s="259">
        <f>G6-SUM(G7:G15)</f>
        <v>6668</v>
      </c>
      <c r="H16" s="267">
        <f t="shared" si="3"/>
        <v>-7.5942350332594222E-2</v>
      </c>
      <c r="I16" s="266">
        <f t="shared" si="4"/>
        <v>-548</v>
      </c>
      <c r="J16" s="265">
        <f t="shared" si="5"/>
        <v>2.923010156890422E-2</v>
      </c>
      <c r="K16" s="259">
        <f>K6-SUM(K7:K15)</f>
        <v>6745</v>
      </c>
      <c r="L16" s="267">
        <f t="shared" si="6"/>
        <v>1.1547690461907623E-2</v>
      </c>
      <c r="M16" s="266">
        <f t="shared" si="7"/>
        <v>77</v>
      </c>
      <c r="N16" s="265">
        <f t="shared" si="8"/>
        <v>2.8394261370333573E-2</v>
      </c>
      <c r="O16" s="259">
        <f>O6-SUM(O7:O15)</f>
        <v>7943</v>
      </c>
      <c r="P16" s="267">
        <f t="shared" si="9"/>
        <v>0.17761304670126021</v>
      </c>
      <c r="Q16" s="266">
        <f t="shared" si="10"/>
        <v>1198</v>
      </c>
      <c r="R16" s="267">
        <f t="shared" si="1"/>
        <v>5.3089753772835584</v>
      </c>
      <c r="S16" s="266">
        <f t="shared" si="2"/>
        <v>6684</v>
      </c>
      <c r="T16" s="265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185</v>
      </c>
    </row>
    <row r="18" spans="2:31" s="4" customFormat="1" x14ac:dyDescent="0.25">
      <c r="B18" s="171" t="s">
        <v>186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187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188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189</v>
      </c>
      <c r="O44" s="14">
        <v>2021</v>
      </c>
      <c r="P44" s="14" t="s">
        <v>189</v>
      </c>
      <c r="Q44" s="14" t="s">
        <v>190</v>
      </c>
      <c r="R44" s="14" t="s">
        <v>191</v>
      </c>
      <c r="S44" s="14" t="s">
        <v>192</v>
      </c>
      <c r="T44" s="89"/>
      <c r="AE44" s="1"/>
    </row>
    <row r="45" spans="2:31" s="4" customFormat="1" ht="18.75" hidden="1" x14ac:dyDescent="0.3">
      <c r="B45" s="231" t="s">
        <v>176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177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178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179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180</v>
      </c>
    </row>
    <row r="49" spans="2:31" s="4" customFormat="1" hidden="1" x14ac:dyDescent="0.25">
      <c r="B49" s="242" t="s">
        <v>181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182</v>
      </c>
    </row>
    <row r="50" spans="2:31" s="4" customFormat="1" hidden="1" x14ac:dyDescent="0.25">
      <c r="B50" s="242" t="s">
        <v>183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184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185</v>
      </c>
    </row>
    <row r="52" spans="2:31" s="4" customFormat="1" hidden="1" x14ac:dyDescent="0.25">
      <c r="B52" s="276" t="s">
        <v>186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187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211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208</v>
      </c>
      <c r="C136" s="235">
        <v>384253</v>
      </c>
      <c r="D136" s="235">
        <v>593573</v>
      </c>
      <c r="E136" s="235">
        <v>612402</v>
      </c>
      <c r="F136" s="235">
        <v>637010</v>
      </c>
      <c r="G136" s="236">
        <f>F136/E136-1</f>
        <v>4.0182755771535739E-2</v>
      </c>
      <c r="H136" s="235">
        <f>F136-E136</f>
        <v>24608</v>
      </c>
      <c r="I136" s="236">
        <f>F136/F$136</f>
        <v>1</v>
      </c>
      <c r="J136" s="235">
        <v>644247</v>
      </c>
      <c r="K136" s="236">
        <f>H136/H$136</f>
        <v>1</v>
      </c>
      <c r="L136" s="236">
        <f>J136/F136-1</f>
        <v>1.1360889154016451E-2</v>
      </c>
      <c r="M136" s="235">
        <f>J136-F136</f>
        <v>7237</v>
      </c>
      <c r="N136" s="236">
        <f>J136/C136-1</f>
        <v>0.6766219131665856</v>
      </c>
      <c r="O136" s="235">
        <f>J136-C136</f>
        <v>259994</v>
      </c>
      <c r="Q136" s="29"/>
      <c r="R136" s="81"/>
      <c r="Z136" s="1" t="s">
        <v>178</v>
      </c>
      <c r="AE136"/>
    </row>
    <row r="137" spans="1:31" s="4" customFormat="1" x14ac:dyDescent="0.25">
      <c r="B137" s="242" t="s">
        <v>46</v>
      </c>
      <c r="C137" s="259">
        <v>120918</v>
      </c>
      <c r="D137" s="259">
        <v>120397</v>
      </c>
      <c r="E137" s="259">
        <v>106339</v>
      </c>
      <c r="F137" s="259">
        <v>101169</v>
      </c>
      <c r="G137" s="265">
        <f t="shared" ref="G137:G146" si="12">F137/E137-1</f>
        <v>-4.8618098722011727E-2</v>
      </c>
      <c r="H137" s="272">
        <f t="shared" ref="H137:H146" si="13">F137-E137</f>
        <v>-5170</v>
      </c>
      <c r="I137" s="267">
        <f t="shared" ref="I137:K146" si="14">F137/F$136</f>
        <v>0.15881854288001759</v>
      </c>
      <c r="J137" s="259">
        <v>80536</v>
      </c>
      <c r="K137" s="267">
        <f t="shared" si="14"/>
        <v>-0.21009427828348504</v>
      </c>
      <c r="L137" s="267">
        <f t="shared" ref="L137:L146" si="15">J137/F137-1</f>
        <v>-0.2039458727475808</v>
      </c>
      <c r="M137" s="266">
        <f t="shared" ref="M137:M146" si="16">J137-F137</f>
        <v>-20633</v>
      </c>
      <c r="N137" s="265">
        <f t="shared" ref="N137:N145" si="17">J137/C137-1</f>
        <v>-0.33396185844952775</v>
      </c>
      <c r="O137" s="259">
        <f t="shared" ref="O137:O146" si="18">J137-C137</f>
        <v>-40382</v>
      </c>
      <c r="Q137" s="29"/>
      <c r="R137" s="81"/>
      <c r="Z137" s="1" t="s">
        <v>180</v>
      </c>
    </row>
    <row r="138" spans="1:31" s="4" customFormat="1" x14ac:dyDescent="0.25">
      <c r="B138" s="242" t="s">
        <v>47</v>
      </c>
      <c r="C138" s="259">
        <v>39986</v>
      </c>
      <c r="D138" s="259">
        <v>75857</v>
      </c>
      <c r="E138" s="259">
        <v>66877</v>
      </c>
      <c r="F138" s="259">
        <v>64410</v>
      </c>
      <c r="G138" s="265">
        <f t="shared" si="12"/>
        <v>-3.6888616415210018E-2</v>
      </c>
      <c r="H138" s="272">
        <f t="shared" si="13"/>
        <v>-2467</v>
      </c>
      <c r="I138" s="267">
        <f t="shared" si="14"/>
        <v>0.10111301235459412</v>
      </c>
      <c r="J138" s="259">
        <v>66849</v>
      </c>
      <c r="K138" s="267">
        <f t="shared" si="14"/>
        <v>-0.10025195058517555</v>
      </c>
      <c r="L138" s="267">
        <f t="shared" si="15"/>
        <v>3.7866790870982658E-2</v>
      </c>
      <c r="M138" s="266">
        <f t="shared" si="16"/>
        <v>2439</v>
      </c>
      <c r="N138" s="265">
        <f t="shared" si="17"/>
        <v>0.67181013354674146</v>
      </c>
      <c r="O138" s="259">
        <f t="shared" si="18"/>
        <v>26863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2535</v>
      </c>
      <c r="D139" s="259">
        <v>3247</v>
      </c>
      <c r="E139" s="259">
        <v>5439</v>
      </c>
      <c r="F139" s="259">
        <v>4225</v>
      </c>
      <c r="G139" s="265">
        <f t="shared" si="12"/>
        <v>-0.22320279463136605</v>
      </c>
      <c r="H139" s="273">
        <f t="shared" si="13"/>
        <v>-1214</v>
      </c>
      <c r="I139" s="271">
        <f t="shared" si="14"/>
        <v>6.6325489395770865E-3</v>
      </c>
      <c r="J139" s="259">
        <v>4151</v>
      </c>
      <c r="K139" s="271">
        <f t="shared" si="14"/>
        <v>-4.9333550065019507E-2</v>
      </c>
      <c r="L139" s="267">
        <f t="shared" si="15"/>
        <v>-1.7514792899408271E-2</v>
      </c>
      <c r="M139" s="266">
        <f t="shared" si="16"/>
        <v>-74</v>
      </c>
      <c r="N139" s="265">
        <f t="shared" si="17"/>
        <v>0.63747534516765292</v>
      </c>
      <c r="O139" s="259">
        <f t="shared" si="18"/>
        <v>1616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114704</v>
      </c>
      <c r="D140" s="259">
        <v>244952</v>
      </c>
      <c r="E140" s="259">
        <v>250432</v>
      </c>
      <c r="F140" s="259">
        <v>276037</v>
      </c>
      <c r="G140" s="265">
        <f t="shared" si="12"/>
        <v>0.10224332353692822</v>
      </c>
      <c r="H140" s="272">
        <f t="shared" si="13"/>
        <v>25605</v>
      </c>
      <c r="I140" s="267">
        <f t="shared" si="14"/>
        <v>0.43333228677728763</v>
      </c>
      <c r="J140" s="259">
        <v>294370</v>
      </c>
      <c r="K140" s="267">
        <f t="shared" si="14"/>
        <v>1.0405152795838752</v>
      </c>
      <c r="L140" s="267">
        <f t="shared" si="15"/>
        <v>6.6415009582048823E-2</v>
      </c>
      <c r="M140" s="266">
        <f t="shared" si="16"/>
        <v>18333</v>
      </c>
      <c r="N140" s="265">
        <f t="shared" si="17"/>
        <v>1.5663446784767752</v>
      </c>
      <c r="O140" s="259">
        <f t="shared" si="18"/>
        <v>179666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20278</v>
      </c>
      <c r="D141" s="259">
        <v>32271</v>
      </c>
      <c r="E141" s="259">
        <v>36164</v>
      </c>
      <c r="F141" s="259">
        <v>33708</v>
      </c>
      <c r="G141" s="265">
        <f t="shared" si="12"/>
        <v>-6.791284149983412E-2</v>
      </c>
      <c r="H141" s="273">
        <f t="shared" si="13"/>
        <v>-2456</v>
      </c>
      <c r="I141" s="271">
        <f t="shared" si="14"/>
        <v>5.2915966782311107E-2</v>
      </c>
      <c r="J141" s="259">
        <v>31636</v>
      </c>
      <c r="K141" s="271">
        <f t="shared" si="14"/>
        <v>-9.9804941482444731E-2</v>
      </c>
      <c r="L141" s="267">
        <f t="shared" si="15"/>
        <v>-6.146908745698354E-2</v>
      </c>
      <c r="M141" s="266">
        <f t="shared" si="16"/>
        <v>-2072</v>
      </c>
      <c r="N141" s="265">
        <f t="shared" si="17"/>
        <v>0.56011440970509918</v>
      </c>
      <c r="O141" s="259">
        <f t="shared" si="18"/>
        <v>11358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51310</v>
      </c>
      <c r="D142" s="259">
        <v>65021</v>
      </c>
      <c r="E142" s="259">
        <v>80189</v>
      </c>
      <c r="F142" s="259">
        <v>80800</v>
      </c>
      <c r="G142" s="265">
        <f t="shared" si="12"/>
        <v>7.6194989337690089E-3</v>
      </c>
      <c r="H142" s="272">
        <f t="shared" si="13"/>
        <v>611</v>
      </c>
      <c r="I142" s="267">
        <f t="shared" si="14"/>
        <v>0.1268425927379476</v>
      </c>
      <c r="J142" s="259">
        <v>84941</v>
      </c>
      <c r="K142" s="267">
        <f t="shared" si="14"/>
        <v>2.4829323797139143E-2</v>
      </c>
      <c r="L142" s="267">
        <f t="shared" si="15"/>
        <v>5.1250000000000018E-2</v>
      </c>
      <c r="M142" s="266">
        <f t="shared" si="16"/>
        <v>4141</v>
      </c>
      <c r="N142" s="265">
        <f t="shared" si="17"/>
        <v>0.65544728123172868</v>
      </c>
      <c r="O142" s="259">
        <f t="shared" si="18"/>
        <v>33631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10731</v>
      </c>
      <c r="D143" s="259">
        <v>17520</v>
      </c>
      <c r="E143" s="259">
        <v>25698</v>
      </c>
      <c r="F143" s="259">
        <v>23944</v>
      </c>
      <c r="G143" s="265">
        <f t="shared" si="12"/>
        <v>-6.8254338859055186E-2</v>
      </c>
      <c r="H143" s="273">
        <f t="shared" si="13"/>
        <v>-1754</v>
      </c>
      <c r="I143" s="271">
        <f t="shared" si="14"/>
        <v>3.758810693709675E-2</v>
      </c>
      <c r="J143" s="259">
        <v>21878</v>
      </c>
      <c r="K143" s="271">
        <f t="shared" si="14"/>
        <v>-7.1277633289987E-2</v>
      </c>
      <c r="L143" s="267">
        <f t="shared" si="15"/>
        <v>-8.6284664216505158E-2</v>
      </c>
      <c r="M143" s="266">
        <f t="shared" si="16"/>
        <v>-2066</v>
      </c>
      <c r="N143" s="265">
        <f t="shared" si="17"/>
        <v>1.0387661914080701</v>
      </c>
      <c r="O143" s="259">
        <f t="shared" si="18"/>
        <v>11147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11021</v>
      </c>
      <c r="D144" s="259">
        <v>9118</v>
      </c>
      <c r="E144" s="259">
        <v>11319</v>
      </c>
      <c r="F144" s="259">
        <v>10833</v>
      </c>
      <c r="G144" s="265">
        <f t="shared" si="12"/>
        <v>-4.2936655181553096E-2</v>
      </c>
      <c r="H144" s="272">
        <f t="shared" si="13"/>
        <v>-486</v>
      </c>
      <c r="I144" s="267">
        <f t="shared" si="14"/>
        <v>1.7006012464482505E-2</v>
      </c>
      <c r="J144" s="259">
        <v>13384</v>
      </c>
      <c r="K144" s="267">
        <f t="shared" si="14"/>
        <v>-1.9749674902470742E-2</v>
      </c>
      <c r="L144" s="267">
        <f t="shared" si="15"/>
        <v>0.23548416874365374</v>
      </c>
      <c r="M144" s="266">
        <f t="shared" si="16"/>
        <v>2551</v>
      </c>
      <c r="N144" s="265">
        <f t="shared" si="17"/>
        <v>0.21440885582070601</v>
      </c>
      <c r="O144" s="259">
        <f t="shared" si="18"/>
        <v>2363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4744</v>
      </c>
      <c r="D145" s="259">
        <v>9037</v>
      </c>
      <c r="E145" s="259">
        <v>14448</v>
      </c>
      <c r="F145" s="259">
        <v>23750</v>
      </c>
      <c r="G145" s="265">
        <f t="shared" si="12"/>
        <v>0.64382613510520481</v>
      </c>
      <c r="H145" s="273">
        <f t="shared" si="13"/>
        <v>9302</v>
      </c>
      <c r="I145" s="271">
        <f t="shared" si="14"/>
        <v>3.7283559127800195E-2</v>
      </c>
      <c r="J145" s="259">
        <v>26454</v>
      </c>
      <c r="K145" s="271">
        <f t="shared" si="14"/>
        <v>0.37800715214564368</v>
      </c>
      <c r="L145" s="267">
        <f t="shared" si="15"/>
        <v>0.11385263157894743</v>
      </c>
      <c r="M145" s="266">
        <f t="shared" si="16"/>
        <v>2704</v>
      </c>
      <c r="N145" s="265">
        <f t="shared" si="17"/>
        <v>4.5763069139966275</v>
      </c>
      <c r="O145" s="259">
        <f t="shared" si="18"/>
        <v>21710</v>
      </c>
      <c r="Q145" s="29"/>
      <c r="R145" s="81"/>
      <c r="Z145" s="1"/>
    </row>
    <row r="146" spans="2:31" s="4" customFormat="1" x14ac:dyDescent="0.25">
      <c r="B146" s="242" t="s">
        <v>209</v>
      </c>
      <c r="C146" s="259">
        <f>C136-SUM(C137:C145)</f>
        <v>8026</v>
      </c>
      <c r="D146" s="259">
        <f>D136-SUM(D137:D145)</f>
        <v>16153</v>
      </c>
      <c r="E146" s="259">
        <f>E136-SUM(E137:E145)</f>
        <v>15497</v>
      </c>
      <c r="F146" s="259">
        <f>F136-SUM(F137:F145)</f>
        <v>18134</v>
      </c>
      <c r="G146" s="265">
        <f t="shared" si="12"/>
        <v>0.17016196683229001</v>
      </c>
      <c r="H146" s="272">
        <f t="shared" si="13"/>
        <v>2637</v>
      </c>
      <c r="I146" s="267">
        <f t="shared" si="14"/>
        <v>2.8467370998885418E-2</v>
      </c>
      <c r="J146" s="259">
        <f>J136-SUM(J137:J145)</f>
        <v>20048</v>
      </c>
      <c r="K146" s="267">
        <f t="shared" si="14"/>
        <v>0.10716027308192458</v>
      </c>
      <c r="L146" s="267">
        <f t="shared" si="15"/>
        <v>0.10554759016212634</v>
      </c>
      <c r="M146" s="266">
        <f t="shared" si="16"/>
        <v>1914</v>
      </c>
      <c r="N146" s="265">
        <f>J146/C146-1</f>
        <v>1.4978818838773984</v>
      </c>
      <c r="O146" s="259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185</v>
      </c>
    </row>
    <row r="148" spans="2:31" s="4" customFormat="1" x14ac:dyDescent="0.25">
      <c r="B148" s="171" t="s">
        <v>186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187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E195-5983-4CB5-A2A4-F1A8018FB66B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270</v>
      </c>
      <c r="D5" s="248" t="s">
        <v>271</v>
      </c>
      <c r="E5" s="248" t="s">
        <v>272</v>
      </c>
      <c r="F5" s="249" t="str">
        <f>CONCATENATE("%/s total Tenerife ",RIGHT(E5,4))</f>
        <v>%/s total Tenerife 2023</v>
      </c>
      <c r="G5" s="248" t="s">
        <v>273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274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275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208</v>
      </c>
      <c r="C6" s="250">
        <v>135054</v>
      </c>
      <c r="D6" s="250">
        <v>149185</v>
      </c>
      <c r="E6" s="250">
        <v>146637</v>
      </c>
      <c r="F6" s="251">
        <f>E6/$E$6</f>
        <v>1</v>
      </c>
      <c r="G6" s="250">
        <v>140817</v>
      </c>
      <c r="H6" s="251">
        <f>G6/E6-1</f>
        <v>-3.9689846355285496E-2</v>
      </c>
      <c r="I6" s="250">
        <f>G6-E6</f>
        <v>-5820</v>
      </c>
      <c r="J6" s="251">
        <f>G6/$G$6</f>
        <v>1</v>
      </c>
      <c r="K6" s="250">
        <v>135758</v>
      </c>
      <c r="L6" s="251">
        <f>K6/G6-1</f>
        <v>-3.5926060063770748E-2</v>
      </c>
      <c r="M6" s="250">
        <f>K6-G6</f>
        <v>-5059</v>
      </c>
      <c r="N6" s="251">
        <f>K6/$K$6</f>
        <v>1</v>
      </c>
      <c r="O6" s="250">
        <v>154908</v>
      </c>
      <c r="P6" s="251">
        <f>O6/K6-1</f>
        <v>0.14105982704518327</v>
      </c>
      <c r="Q6" s="250">
        <f>O6-K6</f>
        <v>19150</v>
      </c>
      <c r="R6" s="251">
        <f>IFERROR(O6/C6-1,"-")</f>
        <v>0.14700786352125816</v>
      </c>
      <c r="S6" s="250">
        <f>O6-C6</f>
        <v>19854</v>
      </c>
      <c r="T6" s="251">
        <f>O6/$O$6</f>
        <v>1</v>
      </c>
      <c r="V6" s="29"/>
      <c r="W6" s="81"/>
      <c r="AE6" s="1" t="s">
        <v>178</v>
      </c>
    </row>
    <row r="7" spans="1:31" s="4" customFormat="1" x14ac:dyDescent="0.25">
      <c r="B7" s="242" t="s">
        <v>46</v>
      </c>
      <c r="C7" s="259">
        <v>44610</v>
      </c>
      <c r="D7" s="259">
        <v>30408</v>
      </c>
      <c r="E7" s="259">
        <v>24427</v>
      </c>
      <c r="F7" s="265">
        <f t="shared" ref="F7:F16" si="0">E7/$E$6</f>
        <v>0.16658142215129879</v>
      </c>
      <c r="G7" s="259">
        <v>18596</v>
      </c>
      <c r="H7" s="267">
        <f>G7/E7-1</f>
        <v>-0.23871126212797311</v>
      </c>
      <c r="I7" s="266">
        <f>G7-E7</f>
        <v>-5831</v>
      </c>
      <c r="J7" s="265">
        <f>G7/$G$6</f>
        <v>0.13205791914328527</v>
      </c>
      <c r="K7" s="259">
        <v>20243</v>
      </c>
      <c r="L7" s="267">
        <f>K7/G7-1</f>
        <v>8.8567433856743483E-2</v>
      </c>
      <c r="M7" s="266">
        <f>K7-G7</f>
        <v>1647</v>
      </c>
      <c r="N7" s="265">
        <f>K7/$K$6</f>
        <v>0.1491109179569528</v>
      </c>
      <c r="O7" s="259">
        <v>19540</v>
      </c>
      <c r="P7" s="267">
        <f>O7/K7-1</f>
        <v>-3.4728054142172615E-2</v>
      </c>
      <c r="Q7" s="266">
        <f>O7-K7</f>
        <v>-703</v>
      </c>
      <c r="R7" s="267">
        <f t="shared" ref="R7:R16" si="1">IFERROR(O7/C7-1,"-")</f>
        <v>-0.56198161847119477</v>
      </c>
      <c r="S7" s="266">
        <f t="shared" ref="S7:S16" si="2">O7-C7</f>
        <v>-25070</v>
      </c>
      <c r="T7" s="265">
        <f>O7/$O$6</f>
        <v>0.12613938595811708</v>
      </c>
      <c r="V7" s="29"/>
      <c r="W7" s="81"/>
      <c r="AE7" s="1" t="s">
        <v>180</v>
      </c>
    </row>
    <row r="8" spans="1:31" s="4" customFormat="1" x14ac:dyDescent="0.25">
      <c r="B8" s="242" t="s">
        <v>47</v>
      </c>
      <c r="C8" s="259">
        <v>16408</v>
      </c>
      <c r="D8" s="259">
        <v>16361</v>
      </c>
      <c r="E8" s="259">
        <v>14446</v>
      </c>
      <c r="F8" s="265">
        <f t="shared" si="0"/>
        <v>9.8515381520352982E-2</v>
      </c>
      <c r="G8" s="259">
        <v>14909</v>
      </c>
      <c r="H8" s="267">
        <f t="shared" ref="H8:H16" si="3">G8/E8-1</f>
        <v>3.2050394572892049E-2</v>
      </c>
      <c r="I8" s="266">
        <f t="shared" ref="I8:I16" si="4">G8-E8</f>
        <v>463</v>
      </c>
      <c r="J8" s="265">
        <f t="shared" ref="J8:J16" si="5">G8/$G$6</f>
        <v>0.10587500088767691</v>
      </c>
      <c r="K8" s="259">
        <v>15698</v>
      </c>
      <c r="L8" s="267">
        <f t="shared" ref="L8:L16" si="6">K8/G8-1</f>
        <v>5.2921054396673162E-2</v>
      </c>
      <c r="M8" s="266">
        <f t="shared" ref="M8:M16" si="7">K8-G8</f>
        <v>789</v>
      </c>
      <c r="N8" s="265">
        <f t="shared" ref="N8:N16" si="8">K8/$K$6</f>
        <v>0.11563222793500198</v>
      </c>
      <c r="O8" s="259">
        <v>20247</v>
      </c>
      <c r="P8" s="267">
        <f t="shared" ref="P8:P16" si="9">O8/K8-1</f>
        <v>0.28978213785195561</v>
      </c>
      <c r="Q8" s="266">
        <f t="shared" ref="Q8:Q16" si="10">O8-K8</f>
        <v>4549</v>
      </c>
      <c r="R8" s="267">
        <f t="shared" si="1"/>
        <v>0.23397123354461247</v>
      </c>
      <c r="S8" s="266">
        <f t="shared" si="2"/>
        <v>3839</v>
      </c>
      <c r="T8" s="265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2" t="s">
        <v>48</v>
      </c>
      <c r="C9" s="259">
        <v>309</v>
      </c>
      <c r="D9" s="259">
        <v>479</v>
      </c>
      <c r="E9" s="259">
        <v>7891</v>
      </c>
      <c r="F9" s="260">
        <f t="shared" si="0"/>
        <v>5.3813157661436066E-2</v>
      </c>
      <c r="G9" s="259">
        <v>4393</v>
      </c>
      <c r="H9" s="271">
        <f t="shared" si="3"/>
        <v>-0.44328982384995563</v>
      </c>
      <c r="I9" s="262">
        <f t="shared" si="4"/>
        <v>-3498</v>
      </c>
      <c r="J9" s="260">
        <f t="shared" si="5"/>
        <v>3.119651746593096E-2</v>
      </c>
      <c r="K9" s="259">
        <v>2185</v>
      </c>
      <c r="L9" s="267">
        <f t="shared" si="6"/>
        <v>-0.50261780104712039</v>
      </c>
      <c r="M9" s="266">
        <f t="shared" si="7"/>
        <v>-2208</v>
      </c>
      <c r="N9" s="265">
        <f t="shared" si="8"/>
        <v>1.6094815775129275E-2</v>
      </c>
      <c r="O9" s="259">
        <v>2855</v>
      </c>
      <c r="P9" s="267">
        <f t="shared" si="9"/>
        <v>0.30663615560640722</v>
      </c>
      <c r="Q9" s="266">
        <f t="shared" si="10"/>
        <v>670</v>
      </c>
      <c r="R9" s="267">
        <f t="shared" si="1"/>
        <v>8.2394822006472488</v>
      </c>
      <c r="S9" s="266">
        <f t="shared" si="2"/>
        <v>2546</v>
      </c>
      <c r="T9" s="265">
        <f t="shared" si="11"/>
        <v>1.8430294110052418E-2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11490</v>
      </c>
      <c r="D10" s="259">
        <v>32975</v>
      </c>
      <c r="E10" s="259">
        <v>29807</v>
      </c>
      <c r="F10" s="265">
        <f t="shared" si="0"/>
        <v>0.20327066156563486</v>
      </c>
      <c r="G10" s="259">
        <v>34885</v>
      </c>
      <c r="H10" s="267">
        <f t="shared" si="3"/>
        <v>0.17036266648773779</v>
      </c>
      <c r="I10" s="266">
        <f t="shared" si="4"/>
        <v>5078</v>
      </c>
      <c r="J10" s="265">
        <f t="shared" si="5"/>
        <v>0.2477328731616211</v>
      </c>
      <c r="K10" s="259">
        <v>31305</v>
      </c>
      <c r="L10" s="267">
        <f t="shared" si="6"/>
        <v>-0.10262290382685968</v>
      </c>
      <c r="M10" s="266">
        <f t="shared" si="7"/>
        <v>-3580</v>
      </c>
      <c r="N10" s="265">
        <f t="shared" si="8"/>
        <v>0.23059414546472398</v>
      </c>
      <c r="O10" s="259">
        <v>41359</v>
      </c>
      <c r="P10" s="267">
        <f t="shared" si="9"/>
        <v>0.32116275355374535</v>
      </c>
      <c r="Q10" s="266">
        <f t="shared" si="10"/>
        <v>10054</v>
      </c>
      <c r="R10" s="267">
        <f t="shared" si="1"/>
        <v>2.5995648389904265</v>
      </c>
      <c r="S10" s="266">
        <f t="shared" si="2"/>
        <v>29869</v>
      </c>
      <c r="T10" s="265">
        <f>O10/$O$6</f>
        <v>0.26699072998166656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11174</v>
      </c>
      <c r="D11" s="259">
        <v>6572</v>
      </c>
      <c r="E11" s="259">
        <v>7922</v>
      </c>
      <c r="F11" s="260">
        <f t="shared" si="0"/>
        <v>5.4024564059548412E-2</v>
      </c>
      <c r="G11" s="259">
        <v>4720</v>
      </c>
      <c r="H11" s="271">
        <f t="shared" si="3"/>
        <v>-0.4041908608937137</v>
      </c>
      <c r="I11" s="262">
        <f t="shared" si="4"/>
        <v>-3202</v>
      </c>
      <c r="J11" s="260">
        <f t="shared" si="5"/>
        <v>3.3518680272978406E-2</v>
      </c>
      <c r="K11" s="259">
        <v>6611</v>
      </c>
      <c r="L11" s="267">
        <f t="shared" si="6"/>
        <v>0.40063559322033893</v>
      </c>
      <c r="M11" s="266">
        <f t="shared" si="7"/>
        <v>1891</v>
      </c>
      <c r="N11" s="265">
        <f t="shared" si="8"/>
        <v>4.8696946036329354E-2</v>
      </c>
      <c r="O11" s="259">
        <v>8855</v>
      </c>
      <c r="P11" s="267">
        <f t="shared" si="9"/>
        <v>0.33943427620632272</v>
      </c>
      <c r="Q11" s="266">
        <f t="shared" si="10"/>
        <v>2244</v>
      </c>
      <c r="R11" s="267">
        <f t="shared" si="1"/>
        <v>-0.20753534991945588</v>
      </c>
      <c r="S11" s="266">
        <f t="shared" si="2"/>
        <v>-2319</v>
      </c>
      <c r="T11" s="265">
        <f t="shared" si="11"/>
        <v>5.7162961241511087E-2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15336</v>
      </c>
      <c r="D12" s="259">
        <v>24707</v>
      </c>
      <c r="E12" s="259">
        <v>29212</v>
      </c>
      <c r="F12" s="265">
        <f t="shared" si="0"/>
        <v>0.19921302263412372</v>
      </c>
      <c r="G12" s="259">
        <v>26171</v>
      </c>
      <c r="H12" s="267">
        <f t="shared" si="3"/>
        <v>-0.10410105436122141</v>
      </c>
      <c r="I12" s="266">
        <f t="shared" si="4"/>
        <v>-3041</v>
      </c>
      <c r="J12" s="265">
        <f t="shared" si="5"/>
        <v>0.18585114013222837</v>
      </c>
      <c r="K12" s="259">
        <v>35145</v>
      </c>
      <c r="L12" s="267">
        <f t="shared" si="6"/>
        <v>0.34289862825264605</v>
      </c>
      <c r="M12" s="266">
        <f t="shared" si="7"/>
        <v>8974</v>
      </c>
      <c r="N12" s="265">
        <f t="shared" si="8"/>
        <v>0.25887977135785739</v>
      </c>
      <c r="O12" s="259">
        <v>35711</v>
      </c>
      <c r="P12" s="267">
        <f t="shared" si="9"/>
        <v>1.6104709062455536E-2</v>
      </c>
      <c r="Q12" s="266">
        <f t="shared" si="10"/>
        <v>566</v>
      </c>
      <c r="R12" s="267">
        <f t="shared" si="1"/>
        <v>1.3285732916014608</v>
      </c>
      <c r="S12" s="266">
        <f t="shared" si="2"/>
        <v>20375</v>
      </c>
      <c r="T12" s="265">
        <f t="shared" si="11"/>
        <v>0.23053037932192011</v>
      </c>
      <c r="V12" s="29"/>
      <c r="W12" s="81"/>
      <c r="AE12" s="1"/>
    </row>
    <row r="13" spans="1:31" s="4" customFormat="1" x14ac:dyDescent="0.25">
      <c r="B13" s="242" t="s">
        <v>51</v>
      </c>
      <c r="C13" s="259">
        <v>3153</v>
      </c>
      <c r="D13" s="259">
        <v>5649</v>
      </c>
      <c r="E13" s="259">
        <v>5137</v>
      </c>
      <c r="F13" s="260">
        <f t="shared" si="0"/>
        <v>3.503208603558447E-2</v>
      </c>
      <c r="G13" s="259">
        <v>3948</v>
      </c>
      <c r="H13" s="271">
        <f t="shared" si="3"/>
        <v>-0.23145804944520143</v>
      </c>
      <c r="I13" s="262">
        <f t="shared" si="4"/>
        <v>-1189</v>
      </c>
      <c r="J13" s="260">
        <f t="shared" si="5"/>
        <v>2.8036387652059055E-2</v>
      </c>
      <c r="K13" s="259">
        <v>4372</v>
      </c>
      <c r="L13" s="267">
        <f t="shared" si="6"/>
        <v>0.10739614994934144</v>
      </c>
      <c r="M13" s="266">
        <f t="shared" si="7"/>
        <v>424</v>
      </c>
      <c r="N13" s="265">
        <f t="shared" si="8"/>
        <v>3.2204363647077891E-2</v>
      </c>
      <c r="O13" s="259">
        <v>5808</v>
      </c>
      <c r="P13" s="267">
        <f t="shared" si="9"/>
        <v>0.32845379688929555</v>
      </c>
      <c r="Q13" s="266">
        <f t="shared" si="10"/>
        <v>1436</v>
      </c>
      <c r="R13" s="267">
        <f t="shared" si="1"/>
        <v>0.8420551855375833</v>
      </c>
      <c r="S13" s="266">
        <f t="shared" si="2"/>
        <v>2655</v>
      </c>
      <c r="T13" s="265">
        <f t="shared" si="11"/>
        <v>3.7493221783251998E-2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15475</v>
      </c>
      <c r="D14" s="259">
        <v>6630</v>
      </c>
      <c r="E14" s="259">
        <v>7369</v>
      </c>
      <c r="F14" s="265">
        <f t="shared" si="0"/>
        <v>5.0253346699673344E-2</v>
      </c>
      <c r="G14" s="259">
        <v>5252</v>
      </c>
      <c r="H14" s="267">
        <f t="shared" si="3"/>
        <v>-0.28728457049803224</v>
      </c>
      <c r="I14" s="266">
        <f t="shared" si="4"/>
        <v>-2117</v>
      </c>
      <c r="J14" s="265">
        <f t="shared" si="5"/>
        <v>3.729663321900055E-2</v>
      </c>
      <c r="K14" s="259">
        <v>3002</v>
      </c>
      <c r="L14" s="267">
        <f t="shared" si="6"/>
        <v>-0.42840822543792845</v>
      </c>
      <c r="M14" s="266">
        <f t="shared" si="7"/>
        <v>-2250</v>
      </c>
      <c r="N14" s="265">
        <f t="shared" si="8"/>
        <v>2.2112877325829786E-2</v>
      </c>
      <c r="O14" s="259">
        <v>6873</v>
      </c>
      <c r="P14" s="267">
        <f t="shared" si="9"/>
        <v>1.2894736842105261</v>
      </c>
      <c r="Q14" s="266">
        <f t="shared" si="10"/>
        <v>3871</v>
      </c>
      <c r="R14" s="267">
        <f t="shared" si="1"/>
        <v>-0.55586429725363495</v>
      </c>
      <c r="S14" s="266">
        <f t="shared" si="2"/>
        <v>-8602</v>
      </c>
      <c r="T14" s="265">
        <f t="shared" si="11"/>
        <v>4.4368270199085909E-2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6811</v>
      </c>
      <c r="D15" s="259">
        <v>9096</v>
      </c>
      <c r="E15" s="259">
        <v>4567</v>
      </c>
      <c r="F15" s="260">
        <f t="shared" si="0"/>
        <v>3.1144936134809086E-2</v>
      </c>
      <c r="G15" s="259">
        <v>12190</v>
      </c>
      <c r="H15" s="271">
        <f t="shared" si="3"/>
        <v>1.6691482373549378</v>
      </c>
      <c r="I15" s="262">
        <f t="shared" si="4"/>
        <v>7623</v>
      </c>
      <c r="J15" s="260">
        <f t="shared" si="5"/>
        <v>8.6566252654153977E-2</v>
      </c>
      <c r="K15" s="259">
        <v>4997</v>
      </c>
      <c r="L15" s="267">
        <f t="shared" si="6"/>
        <v>-0.59007383100902377</v>
      </c>
      <c r="M15" s="266">
        <f t="shared" si="7"/>
        <v>-7193</v>
      </c>
      <c r="N15" s="265">
        <f t="shared" si="8"/>
        <v>3.6808143903121732E-2</v>
      </c>
      <c r="O15" s="259">
        <v>8487</v>
      </c>
      <c r="P15" s="267">
        <f t="shared" si="9"/>
        <v>0.69841905143085858</v>
      </c>
      <c r="Q15" s="266">
        <f t="shared" si="10"/>
        <v>3490</v>
      </c>
      <c r="R15" s="267">
        <f t="shared" si="1"/>
        <v>0.24607252973131688</v>
      </c>
      <c r="S15" s="266">
        <f t="shared" si="2"/>
        <v>1676</v>
      </c>
      <c r="T15" s="265">
        <f t="shared" si="11"/>
        <v>5.4787357657448292E-2</v>
      </c>
      <c r="V15" s="29"/>
      <c r="W15" s="81"/>
      <c r="AE15" s="1"/>
    </row>
    <row r="16" spans="1:31" s="4" customFormat="1" x14ac:dyDescent="0.25">
      <c r="B16" s="242" t="s">
        <v>209</v>
      </c>
      <c r="C16" s="259">
        <f>C6-SUM(C7:C15)</f>
        <v>10288</v>
      </c>
      <c r="D16" s="259">
        <f>D6-SUM(D7:D15)</f>
        <v>16308</v>
      </c>
      <c r="E16" s="259">
        <f>E6-SUM(E7:E15)</f>
        <v>15859</v>
      </c>
      <c r="F16" s="265">
        <f t="shared" si="0"/>
        <v>0.10815142153753828</v>
      </c>
      <c r="G16" s="259">
        <f>G6-SUM(G7:G15)</f>
        <v>15753</v>
      </c>
      <c r="H16" s="267">
        <f t="shared" si="3"/>
        <v>-6.6839018853648291E-3</v>
      </c>
      <c r="I16" s="266">
        <f t="shared" si="4"/>
        <v>-106</v>
      </c>
      <c r="J16" s="265">
        <f t="shared" si="5"/>
        <v>0.11186859541106542</v>
      </c>
      <c r="K16" s="259">
        <f>K6-SUM(K7:K15)</f>
        <v>12200</v>
      </c>
      <c r="L16" s="267">
        <f t="shared" si="6"/>
        <v>-0.22554434076049001</v>
      </c>
      <c r="M16" s="266">
        <f t="shared" si="7"/>
        <v>-3553</v>
      </c>
      <c r="N16" s="265">
        <f t="shared" si="8"/>
        <v>8.9865790597975809E-2</v>
      </c>
      <c r="O16" s="259">
        <f>O6-SUM(O7:O15)</f>
        <v>5173</v>
      </c>
      <c r="P16" s="267">
        <f t="shared" si="9"/>
        <v>-0.57598360655737713</v>
      </c>
      <c r="Q16" s="266">
        <f t="shared" si="10"/>
        <v>-7027</v>
      </c>
      <c r="R16" s="267">
        <f t="shared" si="1"/>
        <v>-0.49718118195956451</v>
      </c>
      <c r="S16" s="266">
        <f t="shared" si="2"/>
        <v>-5115</v>
      </c>
      <c r="T16" s="265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185</v>
      </c>
    </row>
    <row r="18" spans="2:31" s="4" customFormat="1" x14ac:dyDescent="0.25">
      <c r="B18" s="171" t="s">
        <v>186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187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188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189</v>
      </c>
      <c r="O44" s="14">
        <v>2021</v>
      </c>
      <c r="P44" s="14" t="s">
        <v>189</v>
      </c>
      <c r="Q44" s="14" t="s">
        <v>190</v>
      </c>
      <c r="R44" s="14" t="s">
        <v>191</v>
      </c>
      <c r="S44" s="14" t="s">
        <v>192</v>
      </c>
      <c r="T44" s="89"/>
      <c r="AE44" s="1"/>
    </row>
    <row r="45" spans="2:31" s="4" customFormat="1" ht="18.75" hidden="1" x14ac:dyDescent="0.3">
      <c r="B45" s="231" t="s">
        <v>176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177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178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179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180</v>
      </c>
    </row>
    <row r="49" spans="2:31" s="4" customFormat="1" hidden="1" x14ac:dyDescent="0.25">
      <c r="B49" s="242" t="s">
        <v>181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182</v>
      </c>
    </row>
    <row r="50" spans="2:31" s="4" customFormat="1" hidden="1" x14ac:dyDescent="0.25">
      <c r="B50" s="242" t="s">
        <v>183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184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185</v>
      </c>
    </row>
    <row r="52" spans="2:31" s="4" customFormat="1" hidden="1" x14ac:dyDescent="0.25">
      <c r="B52" s="276" t="s">
        <v>186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187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213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208</v>
      </c>
      <c r="C136" s="235">
        <v>416048</v>
      </c>
      <c r="D136" s="235">
        <v>423986</v>
      </c>
      <c r="E136" s="235">
        <v>430319</v>
      </c>
      <c r="F136" s="235">
        <v>422024</v>
      </c>
      <c r="G136" s="236">
        <f>F136/E136-1</f>
        <v>-1.9276397277368629E-2</v>
      </c>
      <c r="H136" s="235">
        <f>F136-E136</f>
        <v>-8295</v>
      </c>
      <c r="I136" s="236">
        <f>F136/F$136</f>
        <v>1</v>
      </c>
      <c r="J136" s="235">
        <v>424160</v>
      </c>
      <c r="K136" s="236">
        <f>H136/H$136</f>
        <v>1</v>
      </c>
      <c r="L136" s="236">
        <f>J136/F136-1</f>
        <v>5.0613235266241396E-3</v>
      </c>
      <c r="M136" s="235">
        <f>J136-F136</f>
        <v>2136</v>
      </c>
      <c r="N136" s="236">
        <f>J136/C136-1</f>
        <v>1.9497750259585445E-2</v>
      </c>
      <c r="O136" s="235">
        <f>J136-C136</f>
        <v>8112</v>
      </c>
      <c r="Q136" s="29"/>
      <c r="R136" s="81"/>
      <c r="Z136" s="1" t="s">
        <v>178</v>
      </c>
      <c r="AE136"/>
    </row>
    <row r="137" spans="1:31" s="4" customFormat="1" x14ac:dyDescent="0.25">
      <c r="B137" s="242" t="s">
        <v>46</v>
      </c>
      <c r="C137" s="259">
        <v>126666</v>
      </c>
      <c r="D137" s="259">
        <v>86860</v>
      </c>
      <c r="E137" s="259">
        <v>75361</v>
      </c>
      <c r="F137" s="259">
        <v>60679</v>
      </c>
      <c r="G137" s="265">
        <f t="shared" ref="G137:G146" si="12">F137/E137-1</f>
        <v>-0.19482225554331811</v>
      </c>
      <c r="H137" s="272">
        <f t="shared" ref="H137:H146" si="13">F137-E137</f>
        <v>-14682</v>
      </c>
      <c r="I137" s="267">
        <f t="shared" ref="I137:K146" si="14">F137/F$136</f>
        <v>0.14378092241199553</v>
      </c>
      <c r="J137" s="259">
        <v>67419</v>
      </c>
      <c r="K137" s="267">
        <f t="shared" si="14"/>
        <v>1.7699819168173598</v>
      </c>
      <c r="L137" s="267">
        <f t="shared" ref="L137:L146" si="15">J137/F137-1</f>
        <v>0.11107631964930209</v>
      </c>
      <c r="M137" s="266">
        <f t="shared" ref="M137:M146" si="16">J137-F137</f>
        <v>6740</v>
      </c>
      <c r="N137" s="265">
        <f t="shared" ref="N137:N146" si="17">J137/C137-1</f>
        <v>-0.467741935483871</v>
      </c>
      <c r="O137" s="259">
        <f t="shared" ref="O137:O146" si="18">J137-C137</f>
        <v>-59247</v>
      </c>
      <c r="Q137" s="29"/>
      <c r="R137" s="81"/>
      <c r="Z137" s="1" t="s">
        <v>180</v>
      </c>
    </row>
    <row r="138" spans="1:31" s="4" customFormat="1" x14ac:dyDescent="0.25">
      <c r="B138" s="242" t="s">
        <v>47</v>
      </c>
      <c r="C138" s="259">
        <v>43482</v>
      </c>
      <c r="D138" s="259">
        <v>48234</v>
      </c>
      <c r="E138" s="259">
        <v>52610</v>
      </c>
      <c r="F138" s="259">
        <v>50222</v>
      </c>
      <c r="G138" s="265">
        <f t="shared" si="12"/>
        <v>-4.5390610150161548E-2</v>
      </c>
      <c r="H138" s="272">
        <f t="shared" si="13"/>
        <v>-2388</v>
      </c>
      <c r="I138" s="267">
        <f t="shared" si="14"/>
        <v>0.11900271074630826</v>
      </c>
      <c r="J138" s="259">
        <v>51408</v>
      </c>
      <c r="K138" s="267">
        <f t="shared" si="14"/>
        <v>0.28788426763110309</v>
      </c>
      <c r="L138" s="267">
        <f t="shared" si="15"/>
        <v>2.3615148739596137E-2</v>
      </c>
      <c r="M138" s="266">
        <f t="shared" si="16"/>
        <v>1186</v>
      </c>
      <c r="N138" s="265">
        <f t="shared" si="17"/>
        <v>0.18228232372016007</v>
      </c>
      <c r="O138" s="259">
        <f t="shared" si="18"/>
        <v>7926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2415</v>
      </c>
      <c r="D139" s="259">
        <v>3515</v>
      </c>
      <c r="E139" s="259">
        <v>14856</v>
      </c>
      <c r="F139" s="259">
        <v>7765</v>
      </c>
      <c r="G139" s="265">
        <f t="shared" si="12"/>
        <v>-0.47731556273559506</v>
      </c>
      <c r="H139" s="273">
        <f t="shared" si="13"/>
        <v>-7091</v>
      </c>
      <c r="I139" s="271">
        <f t="shared" si="14"/>
        <v>1.8399427520709721E-2</v>
      </c>
      <c r="J139" s="259">
        <v>5908</v>
      </c>
      <c r="K139" s="271">
        <f t="shared" si="14"/>
        <v>0.85485232067510553</v>
      </c>
      <c r="L139" s="267">
        <f t="shared" si="15"/>
        <v>-0.23915003219575015</v>
      </c>
      <c r="M139" s="266">
        <f t="shared" si="16"/>
        <v>-1857</v>
      </c>
      <c r="N139" s="265">
        <f t="shared" si="17"/>
        <v>1.4463768115942028</v>
      </c>
      <c r="O139" s="259">
        <f t="shared" si="18"/>
        <v>3493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66989</v>
      </c>
      <c r="D140" s="259">
        <v>97955</v>
      </c>
      <c r="E140" s="259">
        <v>92865</v>
      </c>
      <c r="F140" s="259">
        <v>106402</v>
      </c>
      <c r="G140" s="265">
        <f t="shared" si="12"/>
        <v>0.14577074247563671</v>
      </c>
      <c r="H140" s="272">
        <f t="shared" si="13"/>
        <v>13537</v>
      </c>
      <c r="I140" s="267">
        <f t="shared" si="14"/>
        <v>0.25212310200367749</v>
      </c>
      <c r="J140" s="259">
        <v>104050</v>
      </c>
      <c r="K140" s="267">
        <f t="shared" si="14"/>
        <v>-1.631946955997589</v>
      </c>
      <c r="L140" s="267">
        <f t="shared" si="15"/>
        <v>-2.2104847653239612E-2</v>
      </c>
      <c r="M140" s="266">
        <f t="shared" si="16"/>
        <v>-2352</v>
      </c>
      <c r="N140" s="265">
        <f t="shared" si="17"/>
        <v>0.55324008419292725</v>
      </c>
      <c r="O140" s="259">
        <f t="shared" si="18"/>
        <v>37061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24120</v>
      </c>
      <c r="D141" s="259">
        <v>16359</v>
      </c>
      <c r="E141" s="259">
        <v>19520</v>
      </c>
      <c r="F141" s="259">
        <v>16099</v>
      </c>
      <c r="G141" s="265">
        <f t="shared" si="12"/>
        <v>-0.17525614754098362</v>
      </c>
      <c r="H141" s="273">
        <f t="shared" si="13"/>
        <v>-3421</v>
      </c>
      <c r="I141" s="271">
        <f t="shared" si="14"/>
        <v>3.814711959509412E-2</v>
      </c>
      <c r="J141" s="259">
        <v>20486</v>
      </c>
      <c r="K141" s="271">
        <f t="shared" si="14"/>
        <v>0.41241711874623266</v>
      </c>
      <c r="L141" s="267">
        <f t="shared" si="15"/>
        <v>0.2725013976023356</v>
      </c>
      <c r="M141" s="266">
        <f t="shared" si="16"/>
        <v>4387</v>
      </c>
      <c r="N141" s="265">
        <f t="shared" si="17"/>
        <v>-0.1506633499170813</v>
      </c>
      <c r="O141" s="259">
        <f t="shared" si="18"/>
        <v>-3634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53247</v>
      </c>
      <c r="D142" s="259">
        <v>69865</v>
      </c>
      <c r="E142" s="259">
        <v>67025</v>
      </c>
      <c r="F142" s="259">
        <v>75188</v>
      </c>
      <c r="G142" s="265">
        <f t="shared" si="12"/>
        <v>0.12179037672510251</v>
      </c>
      <c r="H142" s="272">
        <f t="shared" si="13"/>
        <v>8163</v>
      </c>
      <c r="I142" s="267">
        <f t="shared" si="14"/>
        <v>0.17816048376395655</v>
      </c>
      <c r="J142" s="259">
        <v>93462</v>
      </c>
      <c r="K142" s="267">
        <f t="shared" si="14"/>
        <v>-0.98408679927667264</v>
      </c>
      <c r="L142" s="267">
        <f t="shared" si="15"/>
        <v>0.24304410278235888</v>
      </c>
      <c r="M142" s="266">
        <f t="shared" si="16"/>
        <v>18274</v>
      </c>
      <c r="N142" s="265">
        <f t="shared" si="17"/>
        <v>0.75525381711645734</v>
      </c>
      <c r="O142" s="259">
        <f t="shared" si="18"/>
        <v>40215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11001</v>
      </c>
      <c r="D143" s="259">
        <v>16289</v>
      </c>
      <c r="E143" s="259">
        <v>12024</v>
      </c>
      <c r="F143" s="259">
        <v>11877</v>
      </c>
      <c r="G143" s="265">
        <f t="shared" si="12"/>
        <v>-1.2225548902195627E-2</v>
      </c>
      <c r="H143" s="273">
        <f t="shared" si="13"/>
        <v>-147</v>
      </c>
      <c r="I143" s="271">
        <f t="shared" si="14"/>
        <v>2.8142949216158324E-2</v>
      </c>
      <c r="J143" s="259">
        <v>13687</v>
      </c>
      <c r="K143" s="271">
        <f t="shared" si="14"/>
        <v>1.7721518987341773E-2</v>
      </c>
      <c r="L143" s="267">
        <f t="shared" si="15"/>
        <v>0.15239538604024583</v>
      </c>
      <c r="M143" s="266">
        <f t="shared" si="16"/>
        <v>1810</v>
      </c>
      <c r="N143" s="265">
        <f t="shared" si="17"/>
        <v>0.24415962185255879</v>
      </c>
      <c r="O143" s="259">
        <f t="shared" si="18"/>
        <v>2686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34195</v>
      </c>
      <c r="D144" s="259">
        <v>19968</v>
      </c>
      <c r="E144" s="259">
        <v>22352</v>
      </c>
      <c r="F144" s="259">
        <v>18376</v>
      </c>
      <c r="G144" s="265">
        <f t="shared" si="12"/>
        <v>-0.17788117394416603</v>
      </c>
      <c r="H144" s="272">
        <f t="shared" si="13"/>
        <v>-3976</v>
      </c>
      <c r="I144" s="267">
        <f t="shared" si="14"/>
        <v>4.3542547343279052E-2</v>
      </c>
      <c r="J144" s="259">
        <v>19606</v>
      </c>
      <c r="K144" s="267">
        <f t="shared" si="14"/>
        <v>0.47932489451476795</v>
      </c>
      <c r="L144" s="267">
        <f t="shared" si="15"/>
        <v>6.693513278188945E-2</v>
      </c>
      <c r="M144" s="266">
        <f t="shared" si="16"/>
        <v>1230</v>
      </c>
      <c r="N144" s="265">
        <f t="shared" si="17"/>
        <v>-0.42664132183067704</v>
      </c>
      <c r="O144" s="259">
        <f t="shared" si="18"/>
        <v>-14589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21567</v>
      </c>
      <c r="D145" s="259">
        <v>23338</v>
      </c>
      <c r="E145" s="259">
        <v>29399</v>
      </c>
      <c r="F145" s="259">
        <v>37562</v>
      </c>
      <c r="G145" s="265">
        <f t="shared" si="12"/>
        <v>0.27766250552739891</v>
      </c>
      <c r="H145" s="273">
        <f t="shared" si="13"/>
        <v>8163</v>
      </c>
      <c r="I145" s="271">
        <f t="shared" si="14"/>
        <v>8.900441681041836E-2</v>
      </c>
      <c r="J145" s="259">
        <v>16499</v>
      </c>
      <c r="K145" s="271">
        <f t="shared" si="14"/>
        <v>-0.98408679927667264</v>
      </c>
      <c r="L145" s="267">
        <f t="shared" si="15"/>
        <v>-0.56075288855758476</v>
      </c>
      <c r="M145" s="266">
        <f t="shared" si="16"/>
        <v>-21063</v>
      </c>
      <c r="N145" s="265">
        <f t="shared" si="17"/>
        <v>-0.23498864005193121</v>
      </c>
      <c r="O145" s="259">
        <f t="shared" si="18"/>
        <v>-5068</v>
      </c>
      <c r="Q145" s="29"/>
      <c r="R145" s="81"/>
      <c r="Z145" s="1"/>
    </row>
    <row r="146" spans="2:31" s="4" customFormat="1" x14ac:dyDescent="0.25">
      <c r="B146" s="242" t="s">
        <v>209</v>
      </c>
      <c r="C146" s="259">
        <f>C136-SUM(C137:C145)</f>
        <v>32366</v>
      </c>
      <c r="D146" s="259">
        <f>D136-SUM(D137:D145)</f>
        <v>41603</v>
      </c>
      <c r="E146" s="259">
        <f>E136-SUM(E137:E145)</f>
        <v>44307</v>
      </c>
      <c r="F146" s="259">
        <f>F136-SUM(F137:F145)</f>
        <v>37854</v>
      </c>
      <c r="G146" s="265">
        <f t="shared" si="12"/>
        <v>-0.14564290067032293</v>
      </c>
      <c r="H146" s="272">
        <f t="shared" si="13"/>
        <v>-6453</v>
      </c>
      <c r="I146" s="267">
        <f t="shared" si="14"/>
        <v>8.9696320588402559E-2</v>
      </c>
      <c r="J146" s="259">
        <f>J136-SUM(J137:J145)</f>
        <v>31635</v>
      </c>
      <c r="K146" s="267">
        <f t="shared" si="14"/>
        <v>0.77793851717902351</v>
      </c>
      <c r="L146" s="267">
        <f t="shared" si="15"/>
        <v>-0.16428911079410369</v>
      </c>
      <c r="M146" s="266">
        <f t="shared" si="16"/>
        <v>-6219</v>
      </c>
      <c r="N146" s="265">
        <f t="shared" si="17"/>
        <v>-2.2585429154050596E-2</v>
      </c>
      <c r="O146" s="259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185</v>
      </c>
    </row>
    <row r="148" spans="2:31" s="4" customFormat="1" x14ac:dyDescent="0.25">
      <c r="B148" s="171" t="s">
        <v>186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187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2685-1C01-4DB8-9A6C-588E6B69A27B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320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214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52122</v>
      </c>
      <c r="D8" s="118">
        <f t="shared" ref="D8:D21" si="0">C8/C9-1</f>
        <v>4.647941052462512E-2</v>
      </c>
    </row>
    <row r="9" spans="1:5" x14ac:dyDescent="0.25">
      <c r="A9" s="1"/>
      <c r="B9" s="116">
        <f>B8-1</f>
        <v>2024</v>
      </c>
      <c r="C9" s="117">
        <v>49807</v>
      </c>
      <c r="D9" s="118">
        <f t="shared" si="0"/>
        <v>-0.10554198692622652</v>
      </c>
    </row>
    <row r="10" spans="1:5" x14ac:dyDescent="0.25">
      <c r="A10" s="1"/>
      <c r="B10" s="116">
        <f t="shared" ref="B10:B22" si="1">B9-1</f>
        <v>2023</v>
      </c>
      <c r="C10" s="117">
        <v>55684</v>
      </c>
      <c r="D10" s="118">
        <f t="shared" si="0"/>
        <v>0.14505449311124829</v>
      </c>
    </row>
    <row r="11" spans="1:5" x14ac:dyDescent="0.25">
      <c r="A11" s="1"/>
      <c r="B11" s="116">
        <f t="shared" si="1"/>
        <v>2022</v>
      </c>
      <c r="C11" s="117">
        <v>48630</v>
      </c>
      <c r="D11" s="118">
        <f t="shared" si="0"/>
        <v>9.531960899139591E-2</v>
      </c>
    </row>
    <row r="12" spans="1:5" x14ac:dyDescent="0.25">
      <c r="A12" s="1" t="s">
        <v>77</v>
      </c>
      <c r="B12" s="116">
        <f t="shared" si="1"/>
        <v>2021</v>
      </c>
      <c r="C12" s="117">
        <v>44398</v>
      </c>
      <c r="D12" s="118">
        <f t="shared" si="0"/>
        <v>0.45167407794925452</v>
      </c>
    </row>
    <row r="13" spans="1:5" x14ac:dyDescent="0.25">
      <c r="A13" s="1" t="s">
        <v>79</v>
      </c>
      <c r="B13" s="116">
        <f t="shared" si="1"/>
        <v>2020</v>
      </c>
      <c r="C13" s="117">
        <v>30584</v>
      </c>
      <c r="D13" s="118">
        <f t="shared" si="0"/>
        <v>-1.3705698345641615E-2</v>
      </c>
    </row>
    <row r="14" spans="1:5" x14ac:dyDescent="0.25">
      <c r="A14" s="1" t="s">
        <v>81</v>
      </c>
      <c r="B14" s="116">
        <f t="shared" si="1"/>
        <v>2019</v>
      </c>
      <c r="C14" s="117">
        <v>31009</v>
      </c>
      <c r="D14" s="118">
        <f t="shared" si="0"/>
        <v>2.9344398340249045E-2</v>
      </c>
    </row>
    <row r="15" spans="1:5" x14ac:dyDescent="0.25">
      <c r="A15" s="1" t="s">
        <v>83</v>
      </c>
      <c r="B15" s="116">
        <f t="shared" si="1"/>
        <v>2018</v>
      </c>
      <c r="C15" s="117">
        <v>30125</v>
      </c>
      <c r="D15" s="118">
        <f t="shared" si="0"/>
        <v>0.13405360638458053</v>
      </c>
    </row>
    <row r="16" spans="1:5" x14ac:dyDescent="0.25">
      <c r="A16" s="1" t="s">
        <v>85</v>
      </c>
      <c r="B16" s="116">
        <f t="shared" si="1"/>
        <v>2017</v>
      </c>
      <c r="C16" s="117">
        <v>26564</v>
      </c>
      <c r="D16" s="118">
        <f>C16/C17-1</f>
        <v>-9.7781120722073567E-4</v>
      </c>
    </row>
    <row r="17" spans="1:4" x14ac:dyDescent="0.25">
      <c r="A17" s="1" t="s">
        <v>87</v>
      </c>
      <c r="B17" s="116">
        <f t="shared" si="1"/>
        <v>2016</v>
      </c>
      <c r="C17" s="117">
        <v>26590</v>
      </c>
      <c r="D17" s="118">
        <f t="shared" si="0"/>
        <v>0.18944307761127255</v>
      </c>
    </row>
    <row r="18" spans="1:4" x14ac:dyDescent="0.25">
      <c r="A18" s="1" t="s">
        <v>89</v>
      </c>
      <c r="B18" s="116">
        <f t="shared" si="1"/>
        <v>2015</v>
      </c>
      <c r="C18" s="117">
        <v>22355</v>
      </c>
      <c r="D18" s="118">
        <f t="shared" si="0"/>
        <v>-0.12295500019616301</v>
      </c>
    </row>
    <row r="19" spans="1:4" x14ac:dyDescent="0.25">
      <c r="A19" s="1" t="s">
        <v>91</v>
      </c>
      <c r="B19" s="116">
        <f t="shared" si="1"/>
        <v>2014</v>
      </c>
      <c r="C19" s="117">
        <v>25489</v>
      </c>
      <c r="D19" s="118">
        <f t="shared" si="0"/>
        <v>-0.13349877617623063</v>
      </c>
    </row>
    <row r="20" spans="1:4" x14ac:dyDescent="0.25">
      <c r="A20" s="1" t="s">
        <v>93</v>
      </c>
      <c r="B20" s="116">
        <f t="shared" si="1"/>
        <v>2013</v>
      </c>
      <c r="C20" s="117">
        <v>29416</v>
      </c>
      <c r="D20" s="118">
        <f>C20/C21-1</f>
        <v>-0.21404333769738426</v>
      </c>
    </row>
    <row r="21" spans="1:4" x14ac:dyDescent="0.25">
      <c r="A21" s="1" t="s">
        <v>95</v>
      </c>
      <c r="B21" s="116">
        <f t="shared" si="1"/>
        <v>2012</v>
      </c>
      <c r="C21" s="117">
        <v>37427</v>
      </c>
      <c r="D21" s="118">
        <f t="shared" si="0"/>
        <v>-2.8853888269026129E-2</v>
      </c>
    </row>
    <row r="22" spans="1:4" x14ac:dyDescent="0.25">
      <c r="A22" s="1" t="s">
        <v>97</v>
      </c>
      <c r="B22" s="116">
        <f t="shared" si="1"/>
        <v>2011</v>
      </c>
      <c r="C22" s="117">
        <v>38539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953-F0B3-4000-B3BD-045C0B18726A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321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215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31636</v>
      </c>
      <c r="D8" s="118">
        <f t="shared" ref="D8:D21" si="0">C8/C9-1</f>
        <v>-6.146908745698354E-2</v>
      </c>
    </row>
    <row r="9" spans="1:5" x14ac:dyDescent="0.25">
      <c r="A9" s="1"/>
      <c r="B9" s="116">
        <f>B8-1</f>
        <v>2024</v>
      </c>
      <c r="C9" s="117">
        <v>33708</v>
      </c>
      <c r="D9" s="118">
        <f t="shared" si="0"/>
        <v>-6.791284149983412E-2</v>
      </c>
    </row>
    <row r="10" spans="1:5" x14ac:dyDescent="0.25">
      <c r="A10" s="1"/>
      <c r="B10" s="116">
        <f t="shared" ref="B10:B22" si="1">B9-1</f>
        <v>2023</v>
      </c>
      <c r="C10" s="117">
        <v>36164</v>
      </c>
      <c r="D10" s="118">
        <f t="shared" si="0"/>
        <v>0.12063462551516846</v>
      </c>
    </row>
    <row r="11" spans="1:5" x14ac:dyDescent="0.25">
      <c r="A11" s="1"/>
      <c r="B11" s="116">
        <f t="shared" si="1"/>
        <v>2022</v>
      </c>
      <c r="C11" s="117">
        <v>32271</v>
      </c>
      <c r="D11" s="118">
        <f t="shared" si="0"/>
        <v>0.59142913502317773</v>
      </c>
    </row>
    <row r="12" spans="1:5" x14ac:dyDescent="0.25">
      <c r="A12" s="1" t="s">
        <v>77</v>
      </c>
      <c r="B12" s="116">
        <f t="shared" si="1"/>
        <v>2021</v>
      </c>
      <c r="C12" s="117">
        <v>20278</v>
      </c>
      <c r="D12" s="118">
        <f t="shared" si="0"/>
        <v>-0.20853986963818738</v>
      </c>
    </row>
    <row r="13" spans="1:5" x14ac:dyDescent="0.25">
      <c r="A13" s="1" t="s">
        <v>79</v>
      </c>
      <c r="B13" s="116">
        <f t="shared" si="1"/>
        <v>2020</v>
      </c>
      <c r="C13" s="117">
        <v>25621</v>
      </c>
      <c r="D13" s="118">
        <f t="shared" si="0"/>
        <v>0.33980024054803115</v>
      </c>
    </row>
    <row r="14" spans="1:5" x14ac:dyDescent="0.25">
      <c r="A14" s="1" t="s">
        <v>81</v>
      </c>
      <c r="B14" s="116">
        <f t="shared" si="1"/>
        <v>2019</v>
      </c>
      <c r="C14" s="117">
        <v>19123</v>
      </c>
      <c r="D14" s="118">
        <f t="shared" si="0"/>
        <v>0.15995390027902467</v>
      </c>
    </row>
    <row r="15" spans="1:5" x14ac:dyDescent="0.25">
      <c r="A15" s="1" t="s">
        <v>83</v>
      </c>
      <c r="B15" s="116">
        <f t="shared" si="1"/>
        <v>2018</v>
      </c>
      <c r="C15" s="117">
        <v>16486</v>
      </c>
      <c r="D15" s="118">
        <f>C15/C16-1</f>
        <v>0.26601136538166181</v>
      </c>
    </row>
    <row r="16" spans="1:5" x14ac:dyDescent="0.25">
      <c r="A16" s="1" t="s">
        <v>85</v>
      </c>
      <c r="B16" s="116">
        <f t="shared" si="1"/>
        <v>2017</v>
      </c>
      <c r="C16" s="117">
        <v>13022</v>
      </c>
      <c r="D16" s="118">
        <f>C16/C17-1</f>
        <v>-0.12948726519152354</v>
      </c>
    </row>
    <row r="17" spans="1:4" x14ac:dyDescent="0.25">
      <c r="A17" s="1" t="s">
        <v>87</v>
      </c>
      <c r="B17" s="116">
        <f t="shared" si="1"/>
        <v>2016</v>
      </c>
      <c r="C17" s="117">
        <v>14959</v>
      </c>
      <c r="D17" s="118">
        <f t="shared" si="0"/>
        <v>0.70764840182648392</v>
      </c>
    </row>
    <row r="18" spans="1:4" x14ac:dyDescent="0.25">
      <c r="A18" s="1" t="s">
        <v>89</v>
      </c>
      <c r="B18" s="116">
        <f t="shared" si="1"/>
        <v>2015</v>
      </c>
      <c r="C18" s="117">
        <v>8760</v>
      </c>
      <c r="D18" s="118">
        <f t="shared" si="0"/>
        <v>-0.42113262406660945</v>
      </c>
    </row>
    <row r="19" spans="1:4" x14ac:dyDescent="0.25">
      <c r="A19" s="1" t="s">
        <v>91</v>
      </c>
      <c r="B19" s="116">
        <f t="shared" si="1"/>
        <v>2014</v>
      </c>
      <c r="C19" s="117">
        <v>15133</v>
      </c>
      <c r="D19" s="118">
        <f t="shared" si="0"/>
        <v>-9.7500327182306057E-3</v>
      </c>
    </row>
    <row r="20" spans="1:4" x14ac:dyDescent="0.25">
      <c r="A20" s="1" t="s">
        <v>93</v>
      </c>
      <c r="B20" s="116">
        <f t="shared" si="1"/>
        <v>2013</v>
      </c>
      <c r="C20" s="117">
        <v>15282</v>
      </c>
      <c r="D20" s="118">
        <f>C20/C21-1</f>
        <v>-0.43904856293359762</v>
      </c>
    </row>
    <row r="21" spans="1:4" x14ac:dyDescent="0.25">
      <c r="A21" s="1" t="s">
        <v>95</v>
      </c>
      <c r="B21" s="116">
        <f t="shared" si="1"/>
        <v>2012</v>
      </c>
      <c r="C21" s="117">
        <v>27243</v>
      </c>
      <c r="D21" s="118">
        <f t="shared" si="0"/>
        <v>1.229934601664695E-2</v>
      </c>
    </row>
    <row r="22" spans="1:4" x14ac:dyDescent="0.25">
      <c r="A22" s="1" t="s">
        <v>97</v>
      </c>
      <c r="B22" s="116">
        <f t="shared" si="1"/>
        <v>2011</v>
      </c>
      <c r="C22" s="117">
        <v>26912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BD32-D0B5-432A-BB94-CD4A0326B314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322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216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20486</v>
      </c>
      <c r="D8" s="118">
        <f t="shared" ref="D8:D21" si="0">C8/C9-1</f>
        <v>0.2725013976023356</v>
      </c>
    </row>
    <row r="9" spans="1:5" x14ac:dyDescent="0.25">
      <c r="A9" s="1"/>
      <c r="B9" s="116">
        <f>B8-1</f>
        <v>2024</v>
      </c>
      <c r="C9" s="117">
        <v>16099</v>
      </c>
      <c r="D9" s="118">
        <f t="shared" si="0"/>
        <v>-0.17525614754098362</v>
      </c>
    </row>
    <row r="10" spans="1:5" x14ac:dyDescent="0.25">
      <c r="A10" s="1"/>
      <c r="B10" s="116">
        <f t="shared" ref="B10:B22" si="1">B9-1</f>
        <v>2023</v>
      </c>
      <c r="C10" s="117">
        <v>19520</v>
      </c>
      <c r="D10" s="118">
        <f t="shared" si="0"/>
        <v>0.19322696986368371</v>
      </c>
    </row>
    <row r="11" spans="1:5" x14ac:dyDescent="0.25">
      <c r="A11" s="1"/>
      <c r="B11" s="116">
        <f t="shared" si="1"/>
        <v>2022</v>
      </c>
      <c r="C11" s="117">
        <v>16359</v>
      </c>
      <c r="D11" s="118">
        <f t="shared" si="0"/>
        <v>-0.32176616915422884</v>
      </c>
    </row>
    <row r="12" spans="1:5" x14ac:dyDescent="0.25">
      <c r="A12" s="1" t="s">
        <v>77</v>
      </c>
      <c r="B12" s="116">
        <f t="shared" si="1"/>
        <v>2021</v>
      </c>
      <c r="C12" s="117">
        <v>24120</v>
      </c>
      <c r="D12" s="118">
        <f t="shared" si="0"/>
        <v>3.8599637316139432</v>
      </c>
    </row>
    <row r="13" spans="1:5" x14ac:dyDescent="0.25">
      <c r="A13" s="1" t="s">
        <v>79</v>
      </c>
      <c r="B13" s="116">
        <f t="shared" si="1"/>
        <v>2020</v>
      </c>
      <c r="C13" s="117">
        <v>4963</v>
      </c>
      <c r="D13" s="118">
        <f t="shared" si="0"/>
        <v>-0.58244994110718484</v>
      </c>
    </row>
    <row r="14" spans="1:5" x14ac:dyDescent="0.25">
      <c r="A14" s="1" t="s">
        <v>81</v>
      </c>
      <c r="B14" s="116">
        <f t="shared" si="1"/>
        <v>2019</v>
      </c>
      <c r="C14" s="117">
        <v>11886</v>
      </c>
      <c r="D14" s="118">
        <f t="shared" si="0"/>
        <v>-0.12852848449299803</v>
      </c>
    </row>
    <row r="15" spans="1:5" x14ac:dyDescent="0.25">
      <c r="A15" s="1" t="s">
        <v>83</v>
      </c>
      <c r="B15" s="116">
        <f t="shared" si="1"/>
        <v>2018</v>
      </c>
      <c r="C15" s="117">
        <v>13639</v>
      </c>
      <c r="D15" s="118">
        <f>C15/C16-1</f>
        <v>7.1629006055236033E-3</v>
      </c>
    </row>
    <row r="16" spans="1:5" x14ac:dyDescent="0.25">
      <c r="A16" s="1" t="s">
        <v>85</v>
      </c>
      <c r="B16" s="116">
        <f t="shared" si="1"/>
        <v>2017</v>
      </c>
      <c r="C16" s="117">
        <v>13542</v>
      </c>
      <c r="D16" s="118">
        <f>C16/C17-1</f>
        <v>0.16430229558937315</v>
      </c>
    </row>
    <row r="17" spans="1:4" x14ac:dyDescent="0.25">
      <c r="A17" s="1" t="s">
        <v>87</v>
      </c>
      <c r="B17" s="116">
        <f t="shared" si="1"/>
        <v>2016</v>
      </c>
      <c r="C17" s="117">
        <v>11631</v>
      </c>
      <c r="D17" s="118">
        <f t="shared" si="0"/>
        <v>-0.14446487679293862</v>
      </c>
    </row>
    <row r="18" spans="1:4" x14ac:dyDescent="0.25">
      <c r="A18" s="1" t="s">
        <v>89</v>
      </c>
      <c r="B18" s="116">
        <f t="shared" si="1"/>
        <v>2015</v>
      </c>
      <c r="C18" s="117">
        <v>13595</v>
      </c>
      <c r="D18" s="118">
        <f t="shared" si="0"/>
        <v>0.31276554654306676</v>
      </c>
    </row>
    <row r="19" spans="1:4" x14ac:dyDescent="0.25">
      <c r="A19" s="1" t="s">
        <v>91</v>
      </c>
      <c r="B19" s="116">
        <f t="shared" si="1"/>
        <v>2014</v>
      </c>
      <c r="C19" s="117">
        <v>10356</v>
      </c>
      <c r="D19" s="118">
        <f t="shared" si="0"/>
        <v>-0.26729871232489033</v>
      </c>
    </row>
    <row r="20" spans="1:4" x14ac:dyDescent="0.25">
      <c r="A20" s="1" t="s">
        <v>93</v>
      </c>
      <c r="B20" s="116">
        <f t="shared" si="1"/>
        <v>2013</v>
      </c>
      <c r="C20" s="117">
        <v>14134</v>
      </c>
      <c r="D20" s="118">
        <f>C20/C21-1</f>
        <v>0.38786331500392768</v>
      </c>
    </row>
    <row r="21" spans="1:4" x14ac:dyDescent="0.25">
      <c r="A21" s="1" t="s">
        <v>95</v>
      </c>
      <c r="B21" s="116">
        <f t="shared" si="1"/>
        <v>2012</v>
      </c>
      <c r="C21" s="117">
        <v>10184</v>
      </c>
      <c r="D21" s="118">
        <f t="shared" si="0"/>
        <v>-0.12410768039907116</v>
      </c>
    </row>
    <row r="22" spans="1:4" x14ac:dyDescent="0.25">
      <c r="A22" s="1" t="s">
        <v>97</v>
      </c>
      <c r="B22" s="116">
        <f t="shared" si="1"/>
        <v>2011</v>
      </c>
      <c r="C22" s="117">
        <v>11627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1451-6CC3-415B-87B7-5F5F0680A0A8}">
  <sheetPr>
    <tabColor rgb="FF92D050"/>
  </sheetPr>
  <dimension ref="B1:W54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7" t="s">
        <v>60</v>
      </c>
      <c r="D5" s="297"/>
      <c r="E5" s="297"/>
      <c r="F5" s="297"/>
      <c r="G5" s="297"/>
      <c r="H5" s="297"/>
      <c r="I5" s="88"/>
      <c r="J5" s="88"/>
      <c r="K5" s="88"/>
      <c r="L5" s="88"/>
      <c r="M5" s="89"/>
      <c r="N5" s="298" t="s">
        <v>61</v>
      </c>
      <c r="O5" s="298"/>
      <c r="P5" s="298"/>
      <c r="Q5" s="298"/>
      <c r="R5" s="298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52</v>
      </c>
      <c r="C17" s="101">
        <v>2132</v>
      </c>
      <c r="D17" s="101">
        <v>2908</v>
      </c>
      <c r="E17" s="101">
        <v>4497</v>
      </c>
      <c r="F17" s="101">
        <v>4790</v>
      </c>
      <c r="G17" s="101">
        <v>5123</v>
      </c>
      <c r="H17" s="101">
        <v>4725</v>
      </c>
      <c r="I17" s="102">
        <f t="shared" si="0"/>
        <v>-7.7688854186999778E-2</v>
      </c>
      <c r="J17" s="102">
        <f t="shared" si="1"/>
        <v>0.62482806052269591</v>
      </c>
      <c r="K17" s="101">
        <f t="shared" si="2"/>
        <v>-398</v>
      </c>
      <c r="L17" s="101">
        <f t="shared" si="3"/>
        <v>1817</v>
      </c>
      <c r="M17" s="95">
        <f>H17/H17</f>
        <v>1</v>
      </c>
      <c r="N17" s="101">
        <v>4097</v>
      </c>
      <c r="O17" s="101">
        <v>4791</v>
      </c>
      <c r="P17" s="101">
        <v>4797</v>
      </c>
      <c r="Q17" s="101">
        <v>4863</v>
      </c>
      <c r="R17" s="101">
        <v>4635</v>
      </c>
      <c r="S17" s="102">
        <f t="shared" si="4"/>
        <v>-4.6884639111659521E-2</v>
      </c>
      <c r="T17" s="102">
        <f t="shared" si="5"/>
        <v>0.13131559677813032</v>
      </c>
      <c r="U17" s="101">
        <f t="shared" si="6"/>
        <v>-228</v>
      </c>
      <c r="V17" s="101">
        <f t="shared" si="7"/>
        <v>538</v>
      </c>
      <c r="W17" s="95">
        <f>R17/R17</f>
        <v>1</v>
      </c>
    </row>
    <row r="18" spans="2:23" x14ac:dyDescent="0.25">
      <c r="B18" s="96" t="s">
        <v>62</v>
      </c>
      <c r="C18" s="97">
        <v>1559</v>
      </c>
      <c r="D18" s="97">
        <v>2545</v>
      </c>
      <c r="E18" s="97">
        <v>3640</v>
      </c>
      <c r="F18" s="97">
        <v>3915</v>
      </c>
      <c r="G18" s="97">
        <v>4241</v>
      </c>
      <c r="H18" s="97">
        <v>3843</v>
      </c>
      <c r="I18" s="98">
        <f t="shared" si="0"/>
        <v>-9.3845791087007746E-2</v>
      </c>
      <c r="J18" s="98">
        <f t="shared" si="1"/>
        <v>0.5100196463654223</v>
      </c>
      <c r="K18" s="97">
        <f t="shared" si="2"/>
        <v>-398</v>
      </c>
      <c r="L18" s="97">
        <f t="shared" si="3"/>
        <v>1298</v>
      </c>
      <c r="M18" s="98">
        <f>H18/H17</f>
        <v>0.81333333333333335</v>
      </c>
      <c r="N18" s="97">
        <v>3253</v>
      </c>
      <c r="O18" s="97">
        <v>3915</v>
      </c>
      <c r="P18" s="97">
        <v>3915</v>
      </c>
      <c r="Q18" s="97">
        <v>3981</v>
      </c>
      <c r="R18" s="97">
        <v>3753</v>
      </c>
      <c r="S18" s="98">
        <f t="shared" si="4"/>
        <v>-5.7272042200452122E-2</v>
      </c>
      <c r="T18" s="98">
        <f t="shared" si="5"/>
        <v>0.15370427297878875</v>
      </c>
      <c r="U18" s="97">
        <f t="shared" si="6"/>
        <v>-228</v>
      </c>
      <c r="V18" s="97">
        <f t="shared" si="7"/>
        <v>500</v>
      </c>
      <c r="W18" s="98">
        <f>R18/R17</f>
        <v>0.80970873786407771</v>
      </c>
    </row>
    <row r="19" spans="2:23" x14ac:dyDescent="0.25">
      <c r="B19" s="99" t="s">
        <v>63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100" t="str">
        <f t="shared" si="0"/>
        <v>-</v>
      </c>
      <c r="J19" s="100" t="str">
        <f t="shared" si="1"/>
        <v>-</v>
      </c>
      <c r="K19" s="53">
        <f t="shared" si="2"/>
        <v>0</v>
      </c>
      <c r="L19" s="53">
        <f t="shared" si="3"/>
        <v>0</v>
      </c>
      <c r="M19" s="100">
        <f>H19/H17</f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100" t="str">
        <f t="shared" si="4"/>
        <v>-</v>
      </c>
      <c r="T19" s="100" t="str">
        <f t="shared" si="5"/>
        <v>-</v>
      </c>
      <c r="U19" s="53">
        <f t="shared" si="6"/>
        <v>0</v>
      </c>
      <c r="V19" s="53">
        <f t="shared" si="7"/>
        <v>0</v>
      </c>
      <c r="W19" s="100">
        <f>R19/R17</f>
        <v>0</v>
      </c>
    </row>
    <row r="20" spans="2:23" x14ac:dyDescent="0.25">
      <c r="B20" s="99" t="s">
        <v>64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100" t="str">
        <f t="shared" si="0"/>
        <v>-</v>
      </c>
      <c r="J20" s="100" t="str">
        <f t="shared" si="1"/>
        <v>-</v>
      </c>
      <c r="K20" s="53">
        <f t="shared" si="2"/>
        <v>0</v>
      </c>
      <c r="L20" s="53">
        <f t="shared" si="3"/>
        <v>0</v>
      </c>
      <c r="M20" s="100">
        <f>H20/H17</f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100" t="str">
        <f t="shared" si="4"/>
        <v>-</v>
      </c>
      <c r="T20" s="100" t="str">
        <f t="shared" si="5"/>
        <v>-</v>
      </c>
      <c r="U20" s="53">
        <f t="shared" si="6"/>
        <v>0</v>
      </c>
      <c r="V20" s="53">
        <f t="shared" si="7"/>
        <v>0</v>
      </c>
      <c r="W20" s="100">
        <f>R20/R17</f>
        <v>0</v>
      </c>
    </row>
    <row r="21" spans="2:23" x14ac:dyDescent="0.25">
      <c r="B21" s="96" t="s">
        <v>65</v>
      </c>
      <c r="C21" s="97">
        <v>573</v>
      </c>
      <c r="D21" s="97">
        <v>363</v>
      </c>
      <c r="E21" s="97">
        <v>857</v>
      </c>
      <c r="F21" s="97">
        <v>875</v>
      </c>
      <c r="G21" s="97">
        <v>882</v>
      </c>
      <c r="H21" s="97">
        <v>882</v>
      </c>
      <c r="I21" s="98">
        <f t="shared" si="0"/>
        <v>0</v>
      </c>
      <c r="J21" s="98">
        <f t="shared" si="1"/>
        <v>1.4297520661157024</v>
      </c>
      <c r="K21" s="97">
        <f t="shared" si="2"/>
        <v>0</v>
      </c>
      <c r="L21" s="97">
        <f t="shared" si="3"/>
        <v>519</v>
      </c>
      <c r="M21" s="98">
        <f>H21/H17</f>
        <v>0.18666666666666668</v>
      </c>
      <c r="N21" s="97">
        <v>844</v>
      </c>
      <c r="O21" s="97">
        <v>876</v>
      </c>
      <c r="P21" s="97">
        <v>882</v>
      </c>
      <c r="Q21" s="97">
        <v>882</v>
      </c>
      <c r="R21" s="97">
        <v>882</v>
      </c>
      <c r="S21" s="98">
        <f t="shared" si="4"/>
        <v>0</v>
      </c>
      <c r="T21" s="98">
        <f t="shared" si="5"/>
        <v>4.502369668246442E-2</v>
      </c>
      <c r="U21" s="97">
        <f t="shared" si="6"/>
        <v>0</v>
      </c>
      <c r="V21" s="97">
        <f t="shared" si="7"/>
        <v>38</v>
      </c>
      <c r="W21" s="98">
        <f>R21/R17</f>
        <v>0.19029126213592232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A1B2-420C-4D0A-A307-A7C85AF59985}">
  <sheetPr>
    <tabColor rgb="FF92D050"/>
  </sheetPr>
  <dimension ref="A1:S55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7" t="s">
        <v>66</v>
      </c>
      <c r="D5" s="297"/>
      <c r="E5" s="297"/>
      <c r="F5" s="297"/>
      <c r="G5" s="297"/>
      <c r="H5" s="297"/>
      <c r="I5" s="88"/>
      <c r="J5" s="88"/>
      <c r="K5" s="89"/>
      <c r="L5" s="298" t="s">
        <v>67</v>
      </c>
      <c r="M5" s="298"/>
      <c r="N5" s="298"/>
      <c r="O5" s="298"/>
      <c r="P5" s="298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52</v>
      </c>
      <c r="C17" s="101">
        <v>6</v>
      </c>
      <c r="D17" s="101">
        <v>7</v>
      </c>
      <c r="E17" s="101">
        <v>11</v>
      </c>
      <c r="F17" s="101">
        <v>12</v>
      </c>
      <c r="G17" s="101">
        <v>13</v>
      </c>
      <c r="H17" s="101">
        <v>13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10</v>
      </c>
      <c r="M17" s="101">
        <v>12</v>
      </c>
      <c r="N17" s="101">
        <v>12</v>
      </c>
      <c r="O17" s="101">
        <v>13</v>
      </c>
      <c r="P17" s="101">
        <v>13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1:19" x14ac:dyDescent="0.25">
      <c r="A18" s="1"/>
      <c r="B18" s="96" t="s">
        <v>62</v>
      </c>
      <c r="C18" s="97">
        <v>2</v>
      </c>
      <c r="D18" s="97">
        <v>3</v>
      </c>
      <c r="E18" s="97">
        <v>6</v>
      </c>
      <c r="F18" s="97">
        <v>6</v>
      </c>
      <c r="G18" s="97">
        <v>7</v>
      </c>
      <c r="H18" s="97">
        <v>7</v>
      </c>
      <c r="I18" s="98">
        <f t="shared" si="2"/>
        <v>0</v>
      </c>
      <c r="J18" s="97">
        <f t="shared" si="3"/>
        <v>0</v>
      </c>
      <c r="K18" s="98">
        <f>H18/H17</f>
        <v>0.53846153846153844</v>
      </c>
      <c r="L18" s="97">
        <v>5</v>
      </c>
      <c r="M18" s="97">
        <v>6</v>
      </c>
      <c r="N18" s="97">
        <v>6</v>
      </c>
      <c r="O18" s="97">
        <v>7</v>
      </c>
      <c r="P18" s="97">
        <v>7</v>
      </c>
      <c r="Q18" s="98">
        <f t="shared" si="0"/>
        <v>0</v>
      </c>
      <c r="R18" s="97">
        <f t="shared" si="1"/>
        <v>0</v>
      </c>
      <c r="S18" s="98">
        <f>P18/P17</f>
        <v>0.53846153846153844</v>
      </c>
    </row>
    <row r="19" spans="1:19" x14ac:dyDescent="0.25">
      <c r="A19" s="108" t="s">
        <v>68</v>
      </c>
      <c r="B19" s="99" t="s">
        <v>63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100" t="str">
        <f t="shared" si="2"/>
        <v>-</v>
      </c>
      <c r="J19" s="53">
        <f t="shared" si="3"/>
        <v>0</v>
      </c>
      <c r="K19" s="100">
        <f>H19/H17</f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100" t="str">
        <f t="shared" si="0"/>
        <v>-</v>
      </c>
      <c r="R19" s="53">
        <f t="shared" si="1"/>
        <v>0</v>
      </c>
      <c r="S19" s="100">
        <f>P19/P17</f>
        <v>0</v>
      </c>
    </row>
    <row r="20" spans="1:19" x14ac:dyDescent="0.25">
      <c r="A20" s="108" t="s">
        <v>69</v>
      </c>
      <c r="B20" s="99" t="s">
        <v>70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100" t="str">
        <f t="shared" si="2"/>
        <v>-</v>
      </c>
      <c r="J20" s="53">
        <f t="shared" si="3"/>
        <v>0</v>
      </c>
      <c r="K20" s="100">
        <f>H20/H17</f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100" t="str">
        <f t="shared" si="0"/>
        <v>-</v>
      </c>
      <c r="R20" s="53">
        <f t="shared" si="1"/>
        <v>0</v>
      </c>
      <c r="S20" s="100">
        <f>P20/P17</f>
        <v>0</v>
      </c>
    </row>
    <row r="21" spans="1:19" x14ac:dyDescent="0.25">
      <c r="A21" s="1"/>
      <c r="B21" s="96" t="s">
        <v>65</v>
      </c>
      <c r="C21" s="97">
        <v>3</v>
      </c>
      <c r="D21" s="97">
        <v>3</v>
      </c>
      <c r="E21" s="97">
        <v>5</v>
      </c>
      <c r="F21" s="97">
        <v>6</v>
      </c>
      <c r="G21" s="97">
        <v>6</v>
      </c>
      <c r="H21" s="97">
        <v>6</v>
      </c>
      <c r="I21" s="98">
        <f t="shared" si="2"/>
        <v>0</v>
      </c>
      <c r="J21" s="97">
        <f t="shared" si="3"/>
        <v>0</v>
      </c>
      <c r="K21" s="98">
        <f>H21/H17</f>
        <v>0.46153846153846156</v>
      </c>
      <c r="L21" s="97">
        <v>5</v>
      </c>
      <c r="M21" s="97">
        <v>6</v>
      </c>
      <c r="N21" s="97">
        <v>6</v>
      </c>
      <c r="O21" s="97">
        <v>6</v>
      </c>
      <c r="P21" s="97">
        <v>6</v>
      </c>
      <c r="Q21" s="98">
        <f t="shared" si="0"/>
        <v>0</v>
      </c>
      <c r="R21" s="97">
        <f t="shared" si="1"/>
        <v>0</v>
      </c>
      <c r="S21" s="98">
        <f>P21/P17</f>
        <v>0.46153846153846156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9D18-AF77-445D-9D08-0E1BE72824D5}">
  <sheetPr>
    <tabColor theme="7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54F2-F099-47AA-BCEB-B1154E4CE1B6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242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11584</v>
      </c>
      <c r="D9" s="118">
        <v>3.6785137318255252</v>
      </c>
      <c r="E9" s="117">
        <v>15634</v>
      </c>
      <c r="F9" s="118">
        <f t="shared" ref="F9:J21" si="0">IFERROR(E9/C9-1,"-")</f>
        <v>0.34962016574585641</v>
      </c>
      <c r="G9" s="117">
        <v>17228</v>
      </c>
      <c r="H9" s="118">
        <f t="shared" si="0"/>
        <v>0.10195727261097609</v>
      </c>
      <c r="I9" s="117">
        <v>20420</v>
      </c>
      <c r="J9" s="118">
        <f t="shared" si="0"/>
        <v>0.18527977710703514</v>
      </c>
      <c r="K9" s="117">
        <v>16931</v>
      </c>
      <c r="L9" s="118">
        <f>IFERROR(K9/I9-1,"-")</f>
        <v>-0.17086190009794322</v>
      </c>
    </row>
    <row r="10" spans="1:13" x14ac:dyDescent="0.25">
      <c r="A10" s="1" t="s">
        <v>77</v>
      </c>
      <c r="B10" s="116" t="s">
        <v>78</v>
      </c>
      <c r="C10" s="117">
        <v>14671</v>
      </c>
      <c r="D10" s="118">
        <v>6.6212987012987012</v>
      </c>
      <c r="E10" s="117">
        <v>20512</v>
      </c>
      <c r="F10" s="118">
        <f t="shared" si="0"/>
        <v>0.3981323699815964</v>
      </c>
      <c r="G10" s="117">
        <v>17964</v>
      </c>
      <c r="H10" s="118">
        <f t="shared" si="0"/>
        <v>-0.12421996879875197</v>
      </c>
      <c r="I10" s="117">
        <v>19437</v>
      </c>
      <c r="J10" s="118">
        <f t="shared" si="0"/>
        <v>8.199732798931203E-2</v>
      </c>
      <c r="K10" s="117">
        <v>17589</v>
      </c>
      <c r="L10" s="118">
        <f>IFERROR(K10/I10-1,"-")</f>
        <v>-9.5076400679117157E-2</v>
      </c>
    </row>
    <row r="11" spans="1:13" x14ac:dyDescent="0.25">
      <c r="A11" s="1" t="s">
        <v>79</v>
      </c>
      <c r="B11" s="116" t="s">
        <v>80</v>
      </c>
      <c r="C11" s="117">
        <v>19941</v>
      </c>
      <c r="D11" s="118">
        <v>5.4680506000648723</v>
      </c>
      <c r="E11" s="117">
        <v>21527</v>
      </c>
      <c r="F11" s="118">
        <f t="shared" si="0"/>
        <v>7.953462715009274E-2</v>
      </c>
      <c r="G11" s="117">
        <v>21188</v>
      </c>
      <c r="H11" s="118">
        <f t="shared" si="0"/>
        <v>-1.5747665722116388E-2</v>
      </c>
      <c r="I11" s="117">
        <v>20505</v>
      </c>
      <c r="J11" s="118">
        <f t="shared" si="0"/>
        <v>-3.2235227487256934E-2</v>
      </c>
      <c r="K11" s="117">
        <v>18698</v>
      </c>
      <c r="L11" s="118">
        <f>IFERROR(K11/I11-1,"-")</f>
        <v>-8.812484759814676E-2</v>
      </c>
    </row>
    <row r="12" spans="1:13" x14ac:dyDescent="0.25">
      <c r="A12" s="1" t="s">
        <v>81</v>
      </c>
      <c r="B12" s="116" t="s">
        <v>82</v>
      </c>
      <c r="C12" s="117">
        <v>16329</v>
      </c>
      <c r="D12" s="118">
        <v>1.7798774259448416</v>
      </c>
      <c r="E12" s="117">
        <v>26292</v>
      </c>
      <c r="F12" s="118">
        <f t="shared" si="0"/>
        <v>0.61014146610325182</v>
      </c>
      <c r="G12" s="117">
        <v>20460</v>
      </c>
      <c r="H12" s="118">
        <f t="shared" si="0"/>
        <v>-0.221816522136011</v>
      </c>
      <c r="I12" s="117">
        <v>24747</v>
      </c>
      <c r="J12" s="118">
        <f t="shared" si="0"/>
        <v>0.20953079178885625</v>
      </c>
      <c r="K12" s="117">
        <v>20192</v>
      </c>
      <c r="L12" s="118">
        <f>IFERROR(K12/I12-1,"-")</f>
        <v>-0.18406271467248558</v>
      </c>
    </row>
    <row r="13" spans="1:13" x14ac:dyDescent="0.25">
      <c r="A13" s="1" t="s">
        <v>83</v>
      </c>
      <c r="B13" s="116" t="s">
        <v>84</v>
      </c>
      <c r="C13" s="117">
        <v>15949</v>
      </c>
      <c r="D13" s="118">
        <v>1.4305089911612314</v>
      </c>
      <c r="E13" s="117">
        <v>20694</v>
      </c>
      <c r="F13" s="118">
        <f t="shared" si="0"/>
        <v>0.29751081572512383</v>
      </c>
      <c r="G13" s="117">
        <v>21715</v>
      </c>
      <c r="H13" s="118">
        <f t="shared" si="0"/>
        <v>4.9337972359137838E-2</v>
      </c>
      <c r="I13" s="117">
        <v>23114</v>
      </c>
      <c r="J13" s="118">
        <f t="shared" si="0"/>
        <v>6.4425512318673661E-2</v>
      </c>
      <c r="K13" s="117">
        <v>19951</v>
      </c>
      <c r="L13" s="118">
        <f>IFERROR(K13/I13-1,"-")</f>
        <v>-0.13684347148914078</v>
      </c>
    </row>
    <row r="14" spans="1:13" x14ac:dyDescent="0.25">
      <c r="A14" s="1" t="s">
        <v>85</v>
      </c>
      <c r="B14" s="116" t="s">
        <v>86</v>
      </c>
      <c r="C14" s="117">
        <v>13606</v>
      </c>
      <c r="D14" s="118">
        <v>6.6468098448032586E-2</v>
      </c>
      <c r="E14" s="117">
        <v>22097</v>
      </c>
      <c r="F14" s="118">
        <f t="shared" si="0"/>
        <v>0.62406291342054976</v>
      </c>
      <c r="G14" s="117">
        <v>19721</v>
      </c>
      <c r="H14" s="118">
        <f t="shared" si="0"/>
        <v>-0.10752590849436572</v>
      </c>
      <c r="I14" s="117">
        <v>20354</v>
      </c>
      <c r="J14" s="118">
        <f t="shared" si="0"/>
        <v>3.2097763805080781E-2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15515</v>
      </c>
      <c r="D15" s="118">
        <v>0.45571401763933195</v>
      </c>
      <c r="E15" s="117">
        <v>21748</v>
      </c>
      <c r="F15" s="118">
        <f t="shared" si="0"/>
        <v>0.4017402513696422</v>
      </c>
      <c r="G15" s="117">
        <v>20589</v>
      </c>
      <c r="H15" s="118">
        <f t="shared" si="0"/>
        <v>-5.3292256759242207E-2</v>
      </c>
      <c r="I15" s="117">
        <v>22582</v>
      </c>
      <c r="J15" s="118">
        <f t="shared" si="0"/>
        <v>9.6799261741706832E-2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21074</v>
      </c>
      <c r="D16" s="118">
        <v>0.56462989086049453</v>
      </c>
      <c r="E16" s="117">
        <v>20367</v>
      </c>
      <c r="F16" s="118">
        <f t="shared" si="0"/>
        <v>-3.3548448324950186E-2</v>
      </c>
      <c r="G16" s="117">
        <v>22021</v>
      </c>
      <c r="H16" s="118">
        <f t="shared" si="0"/>
        <v>8.1209800166936796E-2</v>
      </c>
      <c r="I16" s="117">
        <v>22682</v>
      </c>
      <c r="J16" s="118">
        <f t="shared" si="0"/>
        <v>3.0016802143408627E-2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17425</v>
      </c>
      <c r="D17" s="118">
        <v>0.33545370938074792</v>
      </c>
      <c r="E17" s="117">
        <v>18863</v>
      </c>
      <c r="F17" s="118">
        <f t="shared" si="0"/>
        <v>8.2525107604017212E-2</v>
      </c>
      <c r="G17" s="117">
        <v>20469</v>
      </c>
      <c r="H17" s="118">
        <f t="shared" si="0"/>
        <v>8.5140221597836963E-2</v>
      </c>
      <c r="I17" s="117">
        <v>18177</v>
      </c>
      <c r="J17" s="118">
        <f t="shared" si="0"/>
        <v>-0.11197420489520737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20050</v>
      </c>
      <c r="D18" s="118">
        <v>0.50480336235364764</v>
      </c>
      <c r="E18" s="117">
        <v>26095</v>
      </c>
      <c r="F18" s="118">
        <f t="shared" si="0"/>
        <v>0.30149625935162105</v>
      </c>
      <c r="G18" s="117">
        <v>21212</v>
      </c>
      <c r="H18" s="118">
        <f t="shared" si="0"/>
        <v>-0.18712397010921633</v>
      </c>
      <c r="I18" s="117">
        <v>20345</v>
      </c>
      <c r="J18" s="118">
        <f t="shared" si="0"/>
        <v>-4.0873090703375414E-2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14824</v>
      </c>
      <c r="D19" s="118">
        <v>0.35453216374269014</v>
      </c>
      <c r="E19" s="117">
        <v>18426</v>
      </c>
      <c r="F19" s="118">
        <f t="shared" si="0"/>
        <v>0.24298434970318405</v>
      </c>
      <c r="G19" s="117">
        <v>18264</v>
      </c>
      <c r="H19" s="118">
        <f t="shared" si="0"/>
        <v>-8.7919244545751063E-3</v>
      </c>
      <c r="I19" s="117">
        <v>17280</v>
      </c>
      <c r="J19" s="118">
        <f t="shared" si="0"/>
        <v>-5.3876478318002574E-2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17905</v>
      </c>
      <c r="D20" s="118">
        <v>0.34240515819463191</v>
      </c>
      <c r="E20" s="117">
        <v>20333</v>
      </c>
      <c r="F20" s="118">
        <f t="shared" si="0"/>
        <v>0.13560457972633344</v>
      </c>
      <c r="G20" s="117">
        <v>18315</v>
      </c>
      <c r="H20" s="118">
        <f t="shared" si="0"/>
        <v>-9.9247528648010674E-2</v>
      </c>
      <c r="I20" s="117">
        <v>21025</v>
      </c>
      <c r="J20" s="118">
        <f t="shared" si="0"/>
        <v>0.14796614796614804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198873</v>
      </c>
      <c r="D21" s="121">
        <v>0.85068723885388842</v>
      </c>
      <c r="E21" s="120">
        <v>252588</v>
      </c>
      <c r="F21" s="121">
        <f t="shared" si="0"/>
        <v>0.27009699657570407</v>
      </c>
      <c r="G21" s="120">
        <v>239146</v>
      </c>
      <c r="H21" s="121">
        <f t="shared" si="0"/>
        <v>-5.3217096615832848E-2</v>
      </c>
      <c r="I21" s="120">
        <v>250668</v>
      </c>
      <c r="J21" s="121">
        <f t="shared" si="0"/>
        <v>4.8179773025682993E-2</v>
      </c>
      <c r="K21" s="120">
        <v>93361</v>
      </c>
      <c r="L21" s="121">
        <v>-0.1373275551407741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7" t="s">
        <v>243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1925</v>
      </c>
      <c r="D31" s="118">
        <v>1.0721205597416579</v>
      </c>
      <c r="E31" s="117">
        <v>2578</v>
      </c>
      <c r="F31" s="118">
        <f t="shared" ref="F31:J43" si="1">IFERROR(E31/C31-1,"-")</f>
        <v>0.33922077922077931</v>
      </c>
      <c r="G31" s="117">
        <v>2281</v>
      </c>
      <c r="H31" s="118">
        <f t="shared" si="1"/>
        <v>-0.11520558572536854</v>
      </c>
      <c r="I31" s="117">
        <v>2599</v>
      </c>
      <c r="J31" s="118">
        <f t="shared" si="1"/>
        <v>0.13941253836036815</v>
      </c>
      <c r="K31" s="117">
        <v>2154</v>
      </c>
      <c r="L31" s="118">
        <f t="shared" ref="L31" si="2">IFERROR(K31/I31-1,"-")</f>
        <v>-0.17121969988457098</v>
      </c>
    </row>
    <row r="32" spans="1:13" x14ac:dyDescent="0.25">
      <c r="B32" s="116" t="s">
        <v>78</v>
      </c>
      <c r="C32" s="117">
        <v>2222</v>
      </c>
      <c r="D32" s="118">
        <v>1.2399193548387095</v>
      </c>
      <c r="E32" s="117">
        <v>2461</v>
      </c>
      <c r="F32" s="118">
        <f t="shared" si="1"/>
        <v>0.10756075607560756</v>
      </c>
      <c r="G32" s="117">
        <v>2017</v>
      </c>
      <c r="H32" s="118">
        <f t="shared" si="1"/>
        <v>-0.18041446566436403</v>
      </c>
      <c r="I32" s="117">
        <v>2452</v>
      </c>
      <c r="J32" s="118">
        <f t="shared" si="1"/>
        <v>0.21566683192860681</v>
      </c>
      <c r="K32" s="117">
        <v>2104</v>
      </c>
      <c r="L32" s="118">
        <f>IFERROR(K32/I32-1,"-")</f>
        <v>-0.1419249592169658</v>
      </c>
    </row>
    <row r="33" spans="2:13" x14ac:dyDescent="0.25">
      <c r="B33" s="116" t="s">
        <v>80</v>
      </c>
      <c r="C33" s="117">
        <v>2841</v>
      </c>
      <c r="D33" s="118">
        <v>0.49841772151898733</v>
      </c>
      <c r="E33" s="117">
        <v>3676</v>
      </c>
      <c r="F33" s="118">
        <f t="shared" si="1"/>
        <v>0.29391059486096438</v>
      </c>
      <c r="G33" s="117">
        <v>3382</v>
      </c>
      <c r="H33" s="118">
        <f t="shared" si="1"/>
        <v>-7.9978237214363479E-2</v>
      </c>
      <c r="I33" s="117">
        <v>3102</v>
      </c>
      <c r="J33" s="118">
        <f t="shared" si="1"/>
        <v>-8.2791247782377342E-2</v>
      </c>
      <c r="K33" s="117">
        <v>2649</v>
      </c>
      <c r="L33" s="118">
        <f>IFERROR(K33/I33-1,"-")</f>
        <v>-0.14603481624758219</v>
      </c>
    </row>
    <row r="34" spans="2:13" x14ac:dyDescent="0.25">
      <c r="B34" s="116" t="s">
        <v>82</v>
      </c>
      <c r="C34" s="117">
        <v>4092</v>
      </c>
      <c r="D34" s="118">
        <v>4.4182621502208974E-3</v>
      </c>
      <c r="E34" s="117">
        <v>6591</v>
      </c>
      <c r="F34" s="118">
        <f t="shared" si="1"/>
        <v>0.61070381231671544</v>
      </c>
      <c r="G34" s="117">
        <v>3903</v>
      </c>
      <c r="H34" s="118">
        <f t="shared" si="1"/>
        <v>-0.40782885753299958</v>
      </c>
      <c r="I34" s="117">
        <v>5363</v>
      </c>
      <c r="J34" s="118">
        <f t="shared" si="1"/>
        <v>0.37407122726108133</v>
      </c>
      <c r="K34" s="117">
        <v>4212</v>
      </c>
      <c r="L34" s="118">
        <f>IFERROR(K34/I34-1,"-")</f>
        <v>-0.21461868357262726</v>
      </c>
    </row>
    <row r="35" spans="2:13" x14ac:dyDescent="0.25">
      <c r="B35" s="116" t="s">
        <v>84</v>
      </c>
      <c r="C35" s="117">
        <v>4088</v>
      </c>
      <c r="D35" s="118">
        <v>-2.2243482420473581E-2</v>
      </c>
      <c r="E35" s="117">
        <v>3914</v>
      </c>
      <c r="F35" s="118">
        <f t="shared" si="1"/>
        <v>-4.2563600782778876E-2</v>
      </c>
      <c r="G35" s="117">
        <v>5934</v>
      </c>
      <c r="H35" s="118">
        <f t="shared" si="1"/>
        <v>0.51609606540623409</v>
      </c>
      <c r="I35" s="117">
        <v>6261</v>
      </c>
      <c r="J35" s="118">
        <f t="shared" si="1"/>
        <v>5.5106167846309395E-2</v>
      </c>
      <c r="K35" s="117">
        <v>4435</v>
      </c>
      <c r="L35" s="118">
        <f>IFERROR(K35/I35-1,"-")</f>
        <v>-0.29164670180482355</v>
      </c>
    </row>
    <row r="36" spans="2:13" x14ac:dyDescent="0.25">
      <c r="B36" s="116" t="s">
        <v>86</v>
      </c>
      <c r="C36" s="117">
        <v>4013</v>
      </c>
      <c r="D36" s="118">
        <v>-0.47148689582510206</v>
      </c>
      <c r="E36" s="117">
        <v>5372</v>
      </c>
      <c r="F36" s="118">
        <f t="shared" si="1"/>
        <v>0.33864938948417644</v>
      </c>
      <c r="G36" s="117">
        <v>5322</v>
      </c>
      <c r="H36" s="118">
        <f t="shared" si="1"/>
        <v>-9.3075204765450392E-3</v>
      </c>
      <c r="I36" s="117">
        <v>5416</v>
      </c>
      <c r="J36" s="118">
        <f t="shared" si="1"/>
        <v>1.7662532882374959E-2</v>
      </c>
      <c r="K36" s="117"/>
      <c r="L36" s="118"/>
    </row>
    <row r="37" spans="2:13" x14ac:dyDescent="0.25">
      <c r="B37" s="116" t="s">
        <v>88</v>
      </c>
      <c r="C37" s="117">
        <v>5277</v>
      </c>
      <c r="D37" s="118">
        <v>-0.10239836706922945</v>
      </c>
      <c r="E37" s="117">
        <v>6908</v>
      </c>
      <c r="F37" s="118">
        <f t="shared" si="1"/>
        <v>0.30907712715558078</v>
      </c>
      <c r="G37" s="117">
        <v>5357</v>
      </c>
      <c r="H37" s="118">
        <f t="shared" si="1"/>
        <v>-0.22452229299363058</v>
      </c>
      <c r="I37" s="117">
        <v>6557</v>
      </c>
      <c r="J37" s="118">
        <f t="shared" si="1"/>
        <v>0.22400597349262652</v>
      </c>
      <c r="K37" s="117"/>
      <c r="L37" s="118"/>
    </row>
    <row r="38" spans="2:13" x14ac:dyDescent="0.25">
      <c r="B38" s="116" t="s">
        <v>90</v>
      </c>
      <c r="C38" s="117">
        <v>7545</v>
      </c>
      <c r="D38" s="118">
        <v>0.18837612222397238</v>
      </c>
      <c r="E38" s="117">
        <v>6775</v>
      </c>
      <c r="F38" s="118">
        <f t="shared" si="1"/>
        <v>-0.10205434062292906</v>
      </c>
      <c r="G38" s="117">
        <v>6771</v>
      </c>
      <c r="H38" s="118">
        <f t="shared" si="1"/>
        <v>-5.9040590405901039E-4</v>
      </c>
      <c r="I38" s="117">
        <v>6700</v>
      </c>
      <c r="J38" s="118">
        <f t="shared" si="1"/>
        <v>-1.0485895731797368E-2</v>
      </c>
      <c r="K38" s="117"/>
      <c r="L38" s="118"/>
    </row>
    <row r="39" spans="2:13" x14ac:dyDescent="0.25">
      <c r="B39" s="116" t="s">
        <v>92</v>
      </c>
      <c r="C39" s="117">
        <v>5843</v>
      </c>
      <c r="D39" s="118">
        <v>-2.0124098608083174E-2</v>
      </c>
      <c r="E39" s="117">
        <v>5114</v>
      </c>
      <c r="F39" s="118">
        <f t="shared" si="1"/>
        <v>-0.12476467568030125</v>
      </c>
      <c r="G39" s="117">
        <v>5525</v>
      </c>
      <c r="H39" s="118">
        <f t="shared" si="1"/>
        <v>8.0367618302698451E-2</v>
      </c>
      <c r="I39" s="117">
        <v>5001</v>
      </c>
      <c r="J39" s="118">
        <f t="shared" si="1"/>
        <v>-9.4841628959276059E-2</v>
      </c>
      <c r="K39" s="117"/>
      <c r="L39" s="118"/>
    </row>
    <row r="40" spans="2:13" x14ac:dyDescent="0.25">
      <c r="B40" s="116" t="s">
        <v>94</v>
      </c>
      <c r="C40" s="117">
        <v>4253</v>
      </c>
      <c r="D40" s="118">
        <v>1.3139281828073992</v>
      </c>
      <c r="E40" s="117">
        <v>5907</v>
      </c>
      <c r="F40" s="118">
        <f t="shared" si="1"/>
        <v>0.38890195156360208</v>
      </c>
      <c r="G40" s="117">
        <v>3763</v>
      </c>
      <c r="H40" s="118">
        <f t="shared" si="1"/>
        <v>-0.3629592009480278</v>
      </c>
      <c r="I40" s="117">
        <v>3558</v>
      </c>
      <c r="J40" s="118">
        <f t="shared" si="1"/>
        <v>-5.4477810257773096E-2</v>
      </c>
      <c r="K40" s="117"/>
      <c r="L40" s="118"/>
    </row>
    <row r="41" spans="2:13" x14ac:dyDescent="0.25">
      <c r="B41" s="116" t="s">
        <v>96</v>
      </c>
      <c r="C41" s="117">
        <v>3549</v>
      </c>
      <c r="D41" s="118">
        <v>1.353448275862069</v>
      </c>
      <c r="E41" s="117">
        <v>2675</v>
      </c>
      <c r="F41" s="118">
        <f t="shared" si="1"/>
        <v>-0.24626655395886166</v>
      </c>
      <c r="G41" s="117">
        <v>2583</v>
      </c>
      <c r="H41" s="118">
        <f t="shared" si="1"/>
        <v>-3.439252336448595E-2</v>
      </c>
      <c r="I41" s="117">
        <v>2441</v>
      </c>
      <c r="J41" s="118">
        <f t="shared" si="1"/>
        <v>-5.497483546264037E-2</v>
      </c>
      <c r="K41" s="117"/>
      <c r="L41" s="118"/>
    </row>
    <row r="42" spans="2:13" x14ac:dyDescent="0.25">
      <c r="B42" s="116" t="s">
        <v>98</v>
      </c>
      <c r="C42" s="117">
        <v>2982</v>
      </c>
      <c r="D42" s="118">
        <v>-6.6958698372966197E-2</v>
      </c>
      <c r="E42" s="117">
        <v>3713</v>
      </c>
      <c r="F42" s="118">
        <f t="shared" si="1"/>
        <v>0.24513749161636489</v>
      </c>
      <c r="G42" s="117">
        <v>2969</v>
      </c>
      <c r="H42" s="118">
        <f t="shared" si="1"/>
        <v>-0.20037705359547531</v>
      </c>
      <c r="I42" s="117">
        <v>2672</v>
      </c>
      <c r="J42" s="118">
        <f t="shared" si="1"/>
        <v>-0.1000336813742001</v>
      </c>
      <c r="K42" s="117"/>
      <c r="L42" s="118"/>
    </row>
    <row r="43" spans="2:13" ht="15.75" x14ac:dyDescent="0.25">
      <c r="B43" s="119" t="s">
        <v>32</v>
      </c>
      <c r="C43" s="120">
        <v>48630</v>
      </c>
      <c r="D43" s="121">
        <v>9.531960899139591E-2</v>
      </c>
      <c r="E43" s="120">
        <v>55684</v>
      </c>
      <c r="F43" s="121">
        <f t="shared" si="1"/>
        <v>0.14505449311124829</v>
      </c>
      <c r="G43" s="120">
        <v>49807</v>
      </c>
      <c r="H43" s="121">
        <f t="shared" si="1"/>
        <v>-0.10554198692622652</v>
      </c>
      <c r="I43" s="120">
        <v>52122</v>
      </c>
      <c r="J43" s="121">
        <f t="shared" si="1"/>
        <v>4.647941052462512E-2</v>
      </c>
      <c r="K43" s="120">
        <v>15554</v>
      </c>
      <c r="L43" s="121">
        <v>-0.21353086919148501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244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1030</v>
      </c>
      <c r="D53" s="118">
        <v>10.839080459770114</v>
      </c>
      <c r="E53" s="117">
        <v>2122</v>
      </c>
      <c r="F53" s="118">
        <f>IFERROR(E53/C53-1,"-")</f>
        <v>1.0601941747572816</v>
      </c>
      <c r="G53" s="117">
        <v>1745</v>
      </c>
      <c r="H53" s="118">
        <f>IFERROR(G53/E53-1,"-")</f>
        <v>-0.1776625824693685</v>
      </c>
      <c r="I53" s="117">
        <v>1965</v>
      </c>
      <c r="J53" s="118">
        <f>IFERROR(I53/G53-1,"-")</f>
        <v>0.12607449856733521</v>
      </c>
      <c r="K53" s="117">
        <v>1029</v>
      </c>
      <c r="L53" s="118">
        <f t="shared" ref="L53:L57" si="3">IFERROR(K53/I53-1,"-")</f>
        <v>-0.47633587786259546</v>
      </c>
    </row>
    <row r="54" spans="1:13" x14ac:dyDescent="0.25">
      <c r="A54" s="1">
        <v>2</v>
      </c>
      <c r="B54" s="116" t="s">
        <v>78</v>
      </c>
      <c r="C54" s="117">
        <v>1304</v>
      </c>
      <c r="D54" s="118" t="s">
        <v>245</v>
      </c>
      <c r="E54" s="117">
        <v>1499</v>
      </c>
      <c r="F54" s="118">
        <f t="shared" ref="F54:J65" si="4">IFERROR(E54/C54-1,"-")</f>
        <v>0.14953987730061358</v>
      </c>
      <c r="G54" s="117">
        <v>1341</v>
      </c>
      <c r="H54" s="118">
        <f t="shared" si="4"/>
        <v>-0.10540360240160107</v>
      </c>
      <c r="I54" s="117">
        <v>1818</v>
      </c>
      <c r="J54" s="118">
        <f t="shared" si="4"/>
        <v>0.35570469798657722</v>
      </c>
      <c r="K54" s="117">
        <v>857</v>
      </c>
      <c r="L54" s="118">
        <f t="shared" si="3"/>
        <v>-0.52860286028602865</v>
      </c>
    </row>
    <row r="55" spans="1:13" x14ac:dyDescent="0.25">
      <c r="A55" s="1">
        <v>3</v>
      </c>
      <c r="B55" s="116" t="s">
        <v>80</v>
      </c>
      <c r="C55" s="117">
        <v>1397</v>
      </c>
      <c r="D55" s="118" t="s">
        <v>245</v>
      </c>
      <c r="E55" s="117">
        <v>2154</v>
      </c>
      <c r="F55" s="118">
        <f t="shared" si="4"/>
        <v>0.54187544738725846</v>
      </c>
      <c r="G55" s="117">
        <v>2524</v>
      </c>
      <c r="H55" s="118">
        <f t="shared" si="4"/>
        <v>0.17177344475394607</v>
      </c>
      <c r="I55" s="117">
        <v>2053</v>
      </c>
      <c r="J55" s="118">
        <f t="shared" si="4"/>
        <v>-0.18660855784469099</v>
      </c>
      <c r="K55" s="117">
        <v>1348</v>
      </c>
      <c r="L55" s="118">
        <f t="shared" si="3"/>
        <v>-0.34339990258158792</v>
      </c>
    </row>
    <row r="56" spans="1:13" x14ac:dyDescent="0.25">
      <c r="A56" s="1">
        <v>4</v>
      </c>
      <c r="B56" s="116" t="s">
        <v>82</v>
      </c>
      <c r="C56" s="117">
        <v>2348</v>
      </c>
      <c r="D56" s="118">
        <v>8.1007751937984498</v>
      </c>
      <c r="E56" s="117">
        <v>2696</v>
      </c>
      <c r="F56" s="118">
        <f t="shared" si="4"/>
        <v>0.14821124361158433</v>
      </c>
      <c r="G56" s="117">
        <v>2784</v>
      </c>
      <c r="H56" s="118">
        <f t="shared" si="4"/>
        <v>3.2640949554896048E-2</v>
      </c>
      <c r="I56" s="117">
        <v>3507</v>
      </c>
      <c r="J56" s="118">
        <f t="shared" si="4"/>
        <v>0.25969827586206895</v>
      </c>
      <c r="K56" s="117">
        <v>1787</v>
      </c>
      <c r="L56" s="118">
        <f t="shared" si="3"/>
        <v>-0.49044767607641859</v>
      </c>
    </row>
    <row r="57" spans="1:13" x14ac:dyDescent="0.25">
      <c r="A57" s="1">
        <v>5</v>
      </c>
      <c r="B57" s="116" t="s">
        <v>84</v>
      </c>
      <c r="C57" s="117">
        <v>2517</v>
      </c>
      <c r="D57" s="118">
        <v>3.5515370705244127</v>
      </c>
      <c r="E57" s="117">
        <v>2827</v>
      </c>
      <c r="F57" s="118">
        <f t="shared" si="4"/>
        <v>0.12316249503377041</v>
      </c>
      <c r="G57" s="117">
        <v>4403</v>
      </c>
      <c r="H57" s="118">
        <f t="shared" si="4"/>
        <v>0.55748142907675979</v>
      </c>
      <c r="I57" s="117">
        <v>3823</v>
      </c>
      <c r="J57" s="118">
        <f t="shared" si="4"/>
        <v>-0.13172836702248469</v>
      </c>
      <c r="K57" s="117">
        <v>1678</v>
      </c>
      <c r="L57" s="118">
        <f t="shared" si="3"/>
        <v>-0.56107768767983257</v>
      </c>
    </row>
    <row r="58" spans="1:13" x14ac:dyDescent="0.25">
      <c r="A58" s="1">
        <v>6</v>
      </c>
      <c r="B58" s="116" t="s">
        <v>86</v>
      </c>
      <c r="C58" s="117">
        <v>3049</v>
      </c>
      <c r="D58" s="118">
        <v>-0.27525552650344665</v>
      </c>
      <c r="E58" s="117">
        <v>3312</v>
      </c>
      <c r="F58" s="118">
        <f t="shared" si="4"/>
        <v>8.6257789439160293E-2</v>
      </c>
      <c r="G58" s="117">
        <v>3266</v>
      </c>
      <c r="H58" s="118">
        <f t="shared" si="4"/>
        <v>-1.388888888888884E-2</v>
      </c>
      <c r="I58" s="117">
        <v>3387</v>
      </c>
      <c r="J58" s="118">
        <f t="shared" si="4"/>
        <v>3.7048377219840889E-2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3973</v>
      </c>
      <c r="D59" s="118">
        <v>-2.2872602065912462E-2</v>
      </c>
      <c r="E59" s="117">
        <v>3945</v>
      </c>
      <c r="F59" s="118">
        <f t="shared" si="4"/>
        <v>-7.0475711049584611E-3</v>
      </c>
      <c r="G59" s="117">
        <v>3427</v>
      </c>
      <c r="H59" s="118">
        <f t="shared" si="4"/>
        <v>-0.13130544993662863</v>
      </c>
      <c r="I59" s="117">
        <v>3868</v>
      </c>
      <c r="J59" s="118">
        <f t="shared" si="4"/>
        <v>0.12868398015757232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4704</v>
      </c>
      <c r="D60" s="118">
        <v>0.18339622641509434</v>
      </c>
      <c r="E60" s="117">
        <v>4462</v>
      </c>
      <c r="F60" s="118">
        <f t="shared" si="4"/>
        <v>-5.1445578231292477E-2</v>
      </c>
      <c r="G60" s="117">
        <v>4116</v>
      </c>
      <c r="H60" s="118">
        <f t="shared" si="4"/>
        <v>-7.7543702375616363E-2</v>
      </c>
      <c r="I60" s="117">
        <v>3748</v>
      </c>
      <c r="J60" s="118">
        <f t="shared" si="4"/>
        <v>-8.9407191448007794E-2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3932</v>
      </c>
      <c r="D61" s="118">
        <v>0.42309084328628299</v>
      </c>
      <c r="E61" s="117">
        <v>3604</v>
      </c>
      <c r="F61" s="118">
        <f t="shared" si="4"/>
        <v>-8.3418107833163835E-2</v>
      </c>
      <c r="G61" s="117">
        <v>3544</v>
      </c>
      <c r="H61" s="118">
        <f t="shared" si="4"/>
        <v>-1.6648168701442811E-2</v>
      </c>
      <c r="I61" s="117">
        <v>2909</v>
      </c>
      <c r="J61" s="118">
        <f t="shared" si="4"/>
        <v>-0.17917607223476295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2904</v>
      </c>
      <c r="D62" s="118">
        <v>0.86153846153846159</v>
      </c>
      <c r="E62" s="117">
        <v>4407</v>
      </c>
      <c r="F62" s="118">
        <f t="shared" si="4"/>
        <v>0.51756198347107429</v>
      </c>
      <c r="G62" s="117">
        <v>2418</v>
      </c>
      <c r="H62" s="118">
        <f t="shared" si="4"/>
        <v>-0.45132743362831862</v>
      </c>
      <c r="I62" s="117">
        <v>1963</v>
      </c>
      <c r="J62" s="118">
        <f t="shared" si="4"/>
        <v>-0.18817204301075274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2830</v>
      </c>
      <c r="D63" s="118">
        <v>2.0561555075593954</v>
      </c>
      <c r="E63" s="117">
        <v>2091</v>
      </c>
      <c r="F63" s="118">
        <f t="shared" si="4"/>
        <v>-0.26113074204946995</v>
      </c>
      <c r="G63" s="117">
        <v>1863</v>
      </c>
      <c r="H63" s="118">
        <f t="shared" si="4"/>
        <v>-0.10903873744619796</v>
      </c>
      <c r="I63" s="117">
        <v>1325</v>
      </c>
      <c r="J63" s="118">
        <f t="shared" si="4"/>
        <v>-0.2887815351583467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2283</v>
      </c>
      <c r="D64" s="118">
        <v>0.21242697822623469</v>
      </c>
      <c r="E64" s="117">
        <v>3045</v>
      </c>
      <c r="F64" s="118">
        <f t="shared" si="4"/>
        <v>0.33377135348226017</v>
      </c>
      <c r="G64" s="117">
        <v>2277</v>
      </c>
      <c r="H64" s="118">
        <f t="shared" si="4"/>
        <v>-0.25221674876847289</v>
      </c>
      <c r="I64" s="117">
        <v>1270</v>
      </c>
      <c r="J64" s="118">
        <f t="shared" si="4"/>
        <v>-0.44224857268335527</v>
      </c>
      <c r="K64" s="117"/>
      <c r="L64" s="118"/>
    </row>
    <row r="65" spans="1:13" ht="15.75" x14ac:dyDescent="0.25">
      <c r="B65" s="119" t="s">
        <v>32</v>
      </c>
      <c r="C65" s="120">
        <v>32271</v>
      </c>
      <c r="D65" s="121">
        <v>0.59142913502317773</v>
      </c>
      <c r="E65" s="120">
        <v>36164</v>
      </c>
      <c r="F65" s="121">
        <f t="shared" si="4"/>
        <v>0.12063462551516846</v>
      </c>
      <c r="G65" s="120">
        <v>33708</v>
      </c>
      <c r="H65" s="121">
        <f t="shared" si="4"/>
        <v>-6.791284149983412E-2</v>
      </c>
      <c r="I65" s="120">
        <v>31636</v>
      </c>
      <c r="J65" s="121">
        <f t="shared" si="4"/>
        <v>-6.146908745698354E-2</v>
      </c>
      <c r="K65" s="120">
        <v>6699</v>
      </c>
      <c r="L65" s="121">
        <v>-0.49118942731277537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246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895</v>
      </c>
      <c r="D75" s="118">
        <v>6.2945368171021476E-2</v>
      </c>
      <c r="E75" s="117">
        <v>456</v>
      </c>
      <c r="F75" s="118">
        <f>IFERROR(E75/C75-1,"-")</f>
        <v>-0.49050279329608937</v>
      </c>
      <c r="G75" s="117">
        <v>536</v>
      </c>
      <c r="H75" s="118">
        <f>IFERROR(G75/E75-1,"-")</f>
        <v>0.17543859649122817</v>
      </c>
      <c r="I75" s="117">
        <v>634</v>
      </c>
      <c r="J75" s="118">
        <f>IFERROR(I75/G75-1,"-")</f>
        <v>0.18283582089552231</v>
      </c>
      <c r="K75" s="117">
        <v>1125</v>
      </c>
      <c r="L75" s="118">
        <f t="shared" ref="L75:L79" si="5">IFERROR(K75/I75-1,"-")</f>
        <v>0.77444794952681395</v>
      </c>
    </row>
    <row r="76" spans="1:13" x14ac:dyDescent="0.25">
      <c r="A76" s="1">
        <v>2</v>
      </c>
      <c r="B76" s="116" t="s">
        <v>78</v>
      </c>
      <c r="C76" s="117">
        <v>918</v>
      </c>
      <c r="D76" s="118">
        <v>-7.4596774193548376E-2</v>
      </c>
      <c r="E76" s="117">
        <v>962</v>
      </c>
      <c r="F76" s="118">
        <f t="shared" ref="F76:J87" si="6">IFERROR(E76/C76-1,"-")</f>
        <v>4.7930283224400849E-2</v>
      </c>
      <c r="G76" s="117">
        <v>676</v>
      </c>
      <c r="H76" s="118">
        <f t="shared" si="6"/>
        <v>-0.29729729729729726</v>
      </c>
      <c r="I76" s="117">
        <v>634</v>
      </c>
      <c r="J76" s="118">
        <f t="shared" si="6"/>
        <v>-6.2130177514792884E-2</v>
      </c>
      <c r="K76" s="117">
        <v>1247</v>
      </c>
      <c r="L76" s="118">
        <f t="shared" si="5"/>
        <v>0.96687697160883279</v>
      </c>
    </row>
    <row r="77" spans="1:13" x14ac:dyDescent="0.25">
      <c r="A77" s="1">
        <v>3</v>
      </c>
      <c r="B77" s="116" t="s">
        <v>80</v>
      </c>
      <c r="C77" s="117">
        <v>1444</v>
      </c>
      <c r="D77" s="118">
        <v>-0.23839662447257381</v>
      </c>
      <c r="E77" s="117">
        <v>1522</v>
      </c>
      <c r="F77" s="118">
        <f t="shared" si="6"/>
        <v>5.4016620498614998E-2</v>
      </c>
      <c r="G77" s="117">
        <v>858</v>
      </c>
      <c r="H77" s="118">
        <f t="shared" si="6"/>
        <v>-0.43626806833114318</v>
      </c>
      <c r="I77" s="117">
        <v>1049</v>
      </c>
      <c r="J77" s="118">
        <f t="shared" si="6"/>
        <v>0.22261072261072257</v>
      </c>
      <c r="K77" s="117">
        <v>1301</v>
      </c>
      <c r="L77" s="118">
        <f t="shared" si="5"/>
        <v>0.24022878932316494</v>
      </c>
    </row>
    <row r="78" spans="1:13" x14ac:dyDescent="0.25">
      <c r="A78" s="1">
        <v>4</v>
      </c>
      <c r="B78" s="116" t="s">
        <v>82</v>
      </c>
      <c r="C78" s="117">
        <v>1744</v>
      </c>
      <c r="D78" s="118">
        <v>-0.54297693920335433</v>
      </c>
      <c r="E78" s="117">
        <v>3895</v>
      </c>
      <c r="F78" s="118">
        <f t="shared" si="6"/>
        <v>1.2333715596330275</v>
      </c>
      <c r="G78" s="117">
        <v>1119</v>
      </c>
      <c r="H78" s="118">
        <f t="shared" si="6"/>
        <v>-0.71270860077021825</v>
      </c>
      <c r="I78" s="117">
        <v>1856</v>
      </c>
      <c r="J78" s="118">
        <f t="shared" si="6"/>
        <v>0.65862377122430749</v>
      </c>
      <c r="K78" s="117">
        <v>2425</v>
      </c>
      <c r="L78" s="118">
        <f t="shared" si="5"/>
        <v>0.30657327586206895</v>
      </c>
    </row>
    <row r="79" spans="1:13" x14ac:dyDescent="0.25">
      <c r="A79" s="1">
        <v>5</v>
      </c>
      <c r="B79" s="116" t="s">
        <v>84</v>
      </c>
      <c r="C79" s="117">
        <v>1571</v>
      </c>
      <c r="D79" s="118">
        <v>-0.56697905181918418</v>
      </c>
      <c r="E79" s="117">
        <v>1087</v>
      </c>
      <c r="F79" s="118">
        <f t="shared" si="6"/>
        <v>-0.30808402291534054</v>
      </c>
      <c r="G79" s="117">
        <v>1531</v>
      </c>
      <c r="H79" s="118">
        <f t="shared" si="6"/>
        <v>0.40846366145354196</v>
      </c>
      <c r="I79" s="117">
        <v>2438</v>
      </c>
      <c r="J79" s="118">
        <f t="shared" si="6"/>
        <v>0.59242325277596342</v>
      </c>
      <c r="K79" s="117">
        <v>2757</v>
      </c>
      <c r="L79" s="118">
        <f t="shared" si="5"/>
        <v>0.13084495488104997</v>
      </c>
    </row>
    <row r="80" spans="1:13" x14ac:dyDescent="0.25">
      <c r="A80" s="1">
        <v>6</v>
      </c>
      <c r="B80" s="116" t="s">
        <v>86</v>
      </c>
      <c r="C80" s="117">
        <v>964</v>
      </c>
      <c r="D80" s="118">
        <v>-0.7152982870643827</v>
      </c>
      <c r="E80" s="117">
        <v>2060</v>
      </c>
      <c r="F80" s="118">
        <f t="shared" si="6"/>
        <v>1.1369294605809128</v>
      </c>
      <c r="G80" s="117">
        <v>2056</v>
      </c>
      <c r="H80" s="118">
        <f t="shared" si="6"/>
        <v>-1.9417475728155109E-3</v>
      </c>
      <c r="I80" s="117">
        <v>2029</v>
      </c>
      <c r="J80" s="118">
        <f t="shared" si="6"/>
        <v>-1.3132295719844311E-2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1304</v>
      </c>
      <c r="D81" s="118">
        <v>-0.28075013789299508</v>
      </c>
      <c r="E81" s="117">
        <v>2963</v>
      </c>
      <c r="F81" s="118">
        <f t="shared" si="6"/>
        <v>1.272239263803681</v>
      </c>
      <c r="G81" s="117">
        <v>1930</v>
      </c>
      <c r="H81" s="118">
        <f t="shared" si="6"/>
        <v>-0.34863314208572393</v>
      </c>
      <c r="I81" s="117">
        <v>2689</v>
      </c>
      <c r="J81" s="118">
        <f t="shared" si="6"/>
        <v>0.39326424870466314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2841</v>
      </c>
      <c r="D82" s="118">
        <v>0.19671440606571178</v>
      </c>
      <c r="E82" s="117">
        <v>2313</v>
      </c>
      <c r="F82" s="118">
        <f t="shared" si="6"/>
        <v>-0.18585005279831046</v>
      </c>
      <c r="G82" s="117">
        <v>2655</v>
      </c>
      <c r="H82" s="118">
        <f t="shared" si="6"/>
        <v>0.14785992217898825</v>
      </c>
      <c r="I82" s="117">
        <v>2952</v>
      </c>
      <c r="J82" s="118">
        <f t="shared" si="6"/>
        <v>0.11186440677966103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1911</v>
      </c>
      <c r="D83" s="118">
        <v>-0.40281250000000002</v>
      </c>
      <c r="E83" s="117">
        <v>1510</v>
      </c>
      <c r="F83" s="118">
        <f t="shared" si="6"/>
        <v>-0.20983778126635266</v>
      </c>
      <c r="G83" s="117">
        <v>1981</v>
      </c>
      <c r="H83" s="118">
        <f t="shared" si="6"/>
        <v>0.31192052980132456</v>
      </c>
      <c r="I83" s="117">
        <v>2092</v>
      </c>
      <c r="J83" s="118">
        <f t="shared" si="6"/>
        <v>5.6032306915699159E-2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1349</v>
      </c>
      <c r="D84" s="118">
        <v>3.8525179856115104</v>
      </c>
      <c r="E84" s="117">
        <v>1500</v>
      </c>
      <c r="F84" s="118">
        <f t="shared" si="6"/>
        <v>0.11193476649369893</v>
      </c>
      <c r="G84" s="117">
        <v>1345</v>
      </c>
      <c r="H84" s="118">
        <f t="shared" si="6"/>
        <v>-0.10333333333333339</v>
      </c>
      <c r="I84" s="117">
        <v>1595</v>
      </c>
      <c r="J84" s="118">
        <f t="shared" si="6"/>
        <v>0.18587360594795532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719</v>
      </c>
      <c r="D85" s="118">
        <v>0.23539518900343648</v>
      </c>
      <c r="E85" s="117">
        <v>584</v>
      </c>
      <c r="F85" s="118">
        <f t="shared" si="6"/>
        <v>-0.18776077885952713</v>
      </c>
      <c r="G85" s="117">
        <v>720</v>
      </c>
      <c r="H85" s="118">
        <f t="shared" si="6"/>
        <v>0.23287671232876717</v>
      </c>
      <c r="I85" s="117">
        <v>1116</v>
      </c>
      <c r="J85" s="118">
        <f t="shared" si="6"/>
        <v>0.55000000000000004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699</v>
      </c>
      <c r="D86" s="118">
        <v>-0.46763137852246761</v>
      </c>
      <c r="E86" s="117">
        <v>668</v>
      </c>
      <c r="F86" s="118">
        <f t="shared" si="6"/>
        <v>-4.4349070100143106E-2</v>
      </c>
      <c r="G86" s="117">
        <v>692</v>
      </c>
      <c r="H86" s="118">
        <f t="shared" si="6"/>
        <v>3.5928143712574911E-2</v>
      </c>
      <c r="I86" s="117">
        <v>1402</v>
      </c>
      <c r="J86" s="118">
        <f t="shared" si="6"/>
        <v>1.0260115606936417</v>
      </c>
      <c r="K86" s="117"/>
      <c r="L86" s="118"/>
    </row>
    <row r="87" spans="1:13" ht="15.75" x14ac:dyDescent="0.25">
      <c r="B87" s="119" t="s">
        <v>32</v>
      </c>
      <c r="C87" s="120">
        <v>16359</v>
      </c>
      <c r="D87" s="121">
        <v>-0.32176616915422884</v>
      </c>
      <c r="E87" s="120">
        <v>19520</v>
      </c>
      <c r="F87" s="121">
        <f t="shared" si="6"/>
        <v>0.19322696986368371</v>
      </c>
      <c r="G87" s="120">
        <v>16099</v>
      </c>
      <c r="H87" s="121">
        <f t="shared" si="6"/>
        <v>-0.17525614754098362</v>
      </c>
      <c r="I87" s="120">
        <v>20486</v>
      </c>
      <c r="J87" s="121">
        <f t="shared" si="6"/>
        <v>0.2725013976023356</v>
      </c>
      <c r="K87" s="120">
        <v>8855</v>
      </c>
      <c r="L87" s="121">
        <v>0.33943427620632272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247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9659</v>
      </c>
      <c r="D97" s="118">
        <v>5.2436974789915967</v>
      </c>
      <c r="E97" s="117">
        <v>13056</v>
      </c>
      <c r="F97" s="118">
        <f t="shared" ref="F97:J109" si="7">IFERROR(E97/C97-1,"-")</f>
        <v>0.35169272181385236</v>
      </c>
      <c r="G97" s="117">
        <v>14947</v>
      </c>
      <c r="H97" s="118">
        <f t="shared" si="7"/>
        <v>0.14483762254901955</v>
      </c>
      <c r="I97" s="117">
        <v>17821</v>
      </c>
      <c r="J97" s="118">
        <f t="shared" si="7"/>
        <v>0.19227938716799353</v>
      </c>
      <c r="K97" s="117">
        <v>14777</v>
      </c>
      <c r="L97" s="118">
        <f t="shared" ref="L97:L101" si="8">IFERROR(K97/I97-1,"-")</f>
        <v>-0.17080971887099494</v>
      </c>
    </row>
    <row r="98" spans="2:12" x14ac:dyDescent="0.25">
      <c r="B98" s="116" t="s">
        <v>78</v>
      </c>
      <c r="C98" s="117">
        <v>12449</v>
      </c>
      <c r="D98" s="118">
        <v>12.342979635584138</v>
      </c>
      <c r="E98" s="117">
        <v>18051</v>
      </c>
      <c r="F98" s="118">
        <f t="shared" si="7"/>
        <v>0.44999598361314153</v>
      </c>
      <c r="G98" s="117">
        <v>15947</v>
      </c>
      <c r="H98" s="118">
        <f t="shared" si="7"/>
        <v>-0.116558639410559</v>
      </c>
      <c r="I98" s="117">
        <v>16985</v>
      </c>
      <c r="J98" s="118">
        <f t="shared" si="7"/>
        <v>6.5090612654417734E-2</v>
      </c>
      <c r="K98" s="117">
        <v>15485</v>
      </c>
      <c r="L98" s="118">
        <f t="shared" si="8"/>
        <v>-8.8313217544892519E-2</v>
      </c>
    </row>
    <row r="99" spans="2:12" x14ac:dyDescent="0.25">
      <c r="B99" s="116" t="s">
        <v>80</v>
      </c>
      <c r="C99" s="117">
        <v>17100</v>
      </c>
      <c r="D99" s="118">
        <v>13.406065711878686</v>
      </c>
      <c r="E99" s="117">
        <v>17851</v>
      </c>
      <c r="F99" s="118">
        <f t="shared" si="7"/>
        <v>4.3918128654970801E-2</v>
      </c>
      <c r="G99" s="117">
        <v>17806</v>
      </c>
      <c r="H99" s="118">
        <f t="shared" si="7"/>
        <v>-2.5208671783093495E-3</v>
      </c>
      <c r="I99" s="117">
        <v>17403</v>
      </c>
      <c r="J99" s="118">
        <f t="shared" si="7"/>
        <v>-2.2632820397618825E-2</v>
      </c>
      <c r="K99" s="117">
        <v>16049</v>
      </c>
      <c r="L99" s="118">
        <f t="shared" si="8"/>
        <v>-7.7802677699247202E-2</v>
      </c>
    </row>
    <row r="100" spans="2:12" x14ac:dyDescent="0.25">
      <c r="B100" s="116" t="s">
        <v>82</v>
      </c>
      <c r="C100" s="117">
        <v>12237</v>
      </c>
      <c r="D100" s="118">
        <v>5.7983333333333329</v>
      </c>
      <c r="E100" s="117">
        <v>19701</v>
      </c>
      <c r="F100" s="118">
        <f t="shared" si="7"/>
        <v>0.6099534199558716</v>
      </c>
      <c r="G100" s="117">
        <v>16557</v>
      </c>
      <c r="H100" s="118">
        <f t="shared" si="7"/>
        <v>-0.15958580782701381</v>
      </c>
      <c r="I100" s="117">
        <v>19384</v>
      </c>
      <c r="J100" s="118">
        <f t="shared" si="7"/>
        <v>0.17074349217853468</v>
      </c>
      <c r="K100" s="117">
        <v>15980</v>
      </c>
      <c r="L100" s="118">
        <f t="shared" si="8"/>
        <v>-0.17560874948411065</v>
      </c>
    </row>
    <row r="101" spans="2:12" x14ac:dyDescent="0.25">
      <c r="B101" s="116" t="s">
        <v>84</v>
      </c>
      <c r="C101" s="117">
        <v>11861</v>
      </c>
      <c r="D101" s="118">
        <v>3.9815203695926078</v>
      </c>
      <c r="E101" s="117">
        <v>16780</v>
      </c>
      <c r="F101" s="118">
        <f t="shared" si="7"/>
        <v>0.41472051260433362</v>
      </c>
      <c r="G101" s="117">
        <v>15781</v>
      </c>
      <c r="H101" s="118">
        <f t="shared" si="7"/>
        <v>-5.9535160905840323E-2</v>
      </c>
      <c r="I101" s="117">
        <v>16853</v>
      </c>
      <c r="J101" s="118">
        <f t="shared" si="7"/>
        <v>6.7929788986756279E-2</v>
      </c>
      <c r="K101" s="117">
        <v>15516</v>
      </c>
      <c r="L101" s="118">
        <f t="shared" si="8"/>
        <v>-7.9333056429122362E-2</v>
      </c>
    </row>
    <row r="102" spans="2:12" x14ac:dyDescent="0.25">
      <c r="B102" s="116" t="s">
        <v>86</v>
      </c>
      <c r="C102" s="117">
        <v>9593</v>
      </c>
      <c r="D102" s="118">
        <v>0.85730880929332032</v>
      </c>
      <c r="E102" s="117">
        <v>16725</v>
      </c>
      <c r="F102" s="118">
        <f t="shared" si="7"/>
        <v>0.74345877202126553</v>
      </c>
      <c r="G102" s="117">
        <v>14399</v>
      </c>
      <c r="H102" s="118">
        <f t="shared" si="7"/>
        <v>-0.13907324364723472</v>
      </c>
      <c r="I102" s="117">
        <v>14938</v>
      </c>
      <c r="J102" s="118">
        <f t="shared" si="7"/>
        <v>3.7433155080213831E-2</v>
      </c>
      <c r="K102" s="117"/>
      <c r="L102" s="118"/>
    </row>
    <row r="103" spans="2:12" x14ac:dyDescent="0.25">
      <c r="B103" s="116" t="s">
        <v>88</v>
      </c>
      <c r="C103" s="117">
        <v>10238</v>
      </c>
      <c r="D103" s="118">
        <v>1.1422891818372043</v>
      </c>
      <c r="E103" s="117">
        <v>14840</v>
      </c>
      <c r="F103" s="118">
        <f t="shared" si="7"/>
        <v>0.44950185583121693</v>
      </c>
      <c r="G103" s="117">
        <v>15232</v>
      </c>
      <c r="H103" s="118">
        <f t="shared" si="7"/>
        <v>2.6415094339622636E-2</v>
      </c>
      <c r="I103" s="117">
        <v>16025</v>
      </c>
      <c r="J103" s="118">
        <f t="shared" si="7"/>
        <v>5.2061449579831942E-2</v>
      </c>
      <c r="K103" s="117"/>
      <c r="L103" s="118"/>
    </row>
    <row r="104" spans="2:12" x14ac:dyDescent="0.25">
      <c r="B104" s="116" t="s">
        <v>90</v>
      </c>
      <c r="C104" s="117">
        <v>13529</v>
      </c>
      <c r="D104" s="118">
        <v>0.90014044943820215</v>
      </c>
      <c r="E104" s="117">
        <v>13592</v>
      </c>
      <c r="F104" s="118">
        <f t="shared" si="7"/>
        <v>4.6566634636706628E-3</v>
      </c>
      <c r="G104" s="117">
        <v>15250</v>
      </c>
      <c r="H104" s="118">
        <f t="shared" si="7"/>
        <v>0.12198351971748078</v>
      </c>
      <c r="I104" s="117">
        <v>15982</v>
      </c>
      <c r="J104" s="118">
        <f t="shared" si="7"/>
        <v>4.8000000000000043E-2</v>
      </c>
      <c r="K104" s="117"/>
      <c r="L104" s="118"/>
    </row>
    <row r="105" spans="2:12" x14ac:dyDescent="0.25">
      <c r="B105" s="116" t="s">
        <v>92</v>
      </c>
      <c r="C105" s="117">
        <v>11582</v>
      </c>
      <c r="D105" s="118">
        <v>0.63472124206069158</v>
      </c>
      <c r="E105" s="117">
        <v>13749</v>
      </c>
      <c r="F105" s="118">
        <f t="shared" si="7"/>
        <v>0.18710067345881543</v>
      </c>
      <c r="G105" s="117">
        <v>14944</v>
      </c>
      <c r="H105" s="118">
        <f t="shared" si="7"/>
        <v>8.6915412029965777E-2</v>
      </c>
      <c r="I105" s="117">
        <v>13176</v>
      </c>
      <c r="J105" s="118">
        <f t="shared" si="7"/>
        <v>-0.1183083511777302</v>
      </c>
      <c r="K105" s="117"/>
      <c r="L105" s="118"/>
    </row>
    <row r="106" spans="2:12" x14ac:dyDescent="0.25">
      <c r="B106" s="116" t="s">
        <v>94</v>
      </c>
      <c r="C106" s="117">
        <v>15797</v>
      </c>
      <c r="D106" s="118">
        <v>0.37532648441581062</v>
      </c>
      <c r="E106" s="117">
        <v>20188</v>
      </c>
      <c r="F106" s="118">
        <f t="shared" si="7"/>
        <v>0.27796417041210364</v>
      </c>
      <c r="G106" s="117">
        <v>17449</v>
      </c>
      <c r="H106" s="118">
        <f t="shared" si="7"/>
        <v>-0.13567465821279967</v>
      </c>
      <c r="I106" s="117">
        <v>16787</v>
      </c>
      <c r="J106" s="118">
        <f t="shared" si="7"/>
        <v>-3.7939136913290206E-2</v>
      </c>
      <c r="K106" s="117"/>
      <c r="L106" s="118"/>
    </row>
    <row r="107" spans="2:12" x14ac:dyDescent="0.25">
      <c r="B107" s="116" t="s">
        <v>96</v>
      </c>
      <c r="C107" s="117">
        <v>11275</v>
      </c>
      <c r="D107" s="118">
        <v>0.19489190334887674</v>
      </c>
      <c r="E107" s="117">
        <v>15751</v>
      </c>
      <c r="F107" s="118">
        <f t="shared" si="7"/>
        <v>0.39698447893569844</v>
      </c>
      <c r="G107" s="117">
        <v>15681</v>
      </c>
      <c r="H107" s="118">
        <f t="shared" si="7"/>
        <v>-4.4441622754111121E-3</v>
      </c>
      <c r="I107" s="117">
        <v>14839</v>
      </c>
      <c r="J107" s="118">
        <f t="shared" si="7"/>
        <v>-5.3695555130412576E-2</v>
      </c>
      <c r="K107" s="117"/>
      <c r="L107" s="118"/>
    </row>
    <row r="108" spans="2:12" x14ac:dyDescent="0.25">
      <c r="B108" s="116" t="s">
        <v>98</v>
      </c>
      <c r="C108" s="117">
        <v>14923</v>
      </c>
      <c r="D108" s="118">
        <v>0.47140603431275885</v>
      </c>
      <c r="E108" s="117">
        <v>16620</v>
      </c>
      <c r="F108" s="118">
        <f t="shared" si="7"/>
        <v>0.11371708101588163</v>
      </c>
      <c r="G108" s="117">
        <v>15346</v>
      </c>
      <c r="H108" s="118">
        <f t="shared" si="7"/>
        <v>-7.6654632972322556E-2</v>
      </c>
      <c r="I108" s="117">
        <v>18353</v>
      </c>
      <c r="J108" s="118">
        <f t="shared" si="7"/>
        <v>0.19594682653460183</v>
      </c>
      <c r="K108" s="117"/>
      <c r="L108" s="118"/>
    </row>
    <row r="109" spans="2:12" ht="15.75" x14ac:dyDescent="0.25">
      <c r="B109" s="119" t="s">
        <v>32</v>
      </c>
      <c r="C109" s="120">
        <v>150243</v>
      </c>
      <c r="D109" s="121">
        <v>1.3825026561583229</v>
      </c>
      <c r="E109" s="120">
        <v>196904</v>
      </c>
      <c r="F109" s="121">
        <f t="shared" si="7"/>
        <v>0.31057020959379145</v>
      </c>
      <c r="G109" s="120">
        <v>189339</v>
      </c>
      <c r="H109" s="121">
        <f t="shared" si="7"/>
        <v>-3.841973753707395E-2</v>
      </c>
      <c r="I109" s="120">
        <v>198546</v>
      </c>
      <c r="J109" s="121">
        <f t="shared" si="7"/>
        <v>4.8627065739229591E-2</v>
      </c>
      <c r="K109" s="120">
        <v>77807</v>
      </c>
      <c r="L109" s="121">
        <v>-0.1202880853854329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248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4461</v>
      </c>
      <c r="D119" s="118">
        <v>6.4349999999999996</v>
      </c>
      <c r="E119" s="117">
        <v>7408</v>
      </c>
      <c r="F119" s="118">
        <f t="shared" ref="F119:J131" si="9">IFERROR(E119/C119-1,"-")</f>
        <v>0.6606142120600762</v>
      </c>
      <c r="G119" s="117">
        <v>8300</v>
      </c>
      <c r="H119" s="118">
        <f t="shared" si="9"/>
        <v>0.12041036717062625</v>
      </c>
      <c r="I119" s="117">
        <v>9799</v>
      </c>
      <c r="J119" s="118">
        <f t="shared" si="9"/>
        <v>0.18060240963855412</v>
      </c>
      <c r="K119" s="117">
        <v>8607</v>
      </c>
      <c r="L119" s="118">
        <f t="shared" ref="L119:L123" si="10">IFERROR(K119/I119-1,"-")</f>
        <v>-0.12164506582304313</v>
      </c>
    </row>
    <row r="120" spans="1:13" x14ac:dyDescent="0.25">
      <c r="B120" s="116" t="s">
        <v>78</v>
      </c>
      <c r="C120" s="117">
        <v>6730</v>
      </c>
      <c r="D120" s="118">
        <v>92.472222222222229</v>
      </c>
      <c r="E120" s="117">
        <v>11400</v>
      </c>
      <c r="F120" s="118">
        <f t="shared" si="9"/>
        <v>0.69390787518573549</v>
      </c>
      <c r="G120" s="117">
        <v>8996</v>
      </c>
      <c r="H120" s="118">
        <f t="shared" si="9"/>
        <v>-0.21087719298245611</v>
      </c>
      <c r="I120" s="117">
        <v>9024</v>
      </c>
      <c r="J120" s="118">
        <f t="shared" si="9"/>
        <v>3.1124944419742562E-3</v>
      </c>
      <c r="K120" s="117">
        <v>8616</v>
      </c>
      <c r="L120" s="118">
        <f t="shared" si="10"/>
        <v>-4.5212765957446832E-2</v>
      </c>
    </row>
    <row r="121" spans="1:13" x14ac:dyDescent="0.25">
      <c r="B121" s="116" t="s">
        <v>80</v>
      </c>
      <c r="C121" s="117">
        <v>8538</v>
      </c>
      <c r="D121" s="118">
        <v>48.929824561403507</v>
      </c>
      <c r="E121" s="117">
        <v>11193</v>
      </c>
      <c r="F121" s="118">
        <f t="shared" si="9"/>
        <v>0.31096275474349966</v>
      </c>
      <c r="G121" s="117">
        <v>10352</v>
      </c>
      <c r="H121" s="118">
        <f t="shared" si="9"/>
        <v>-7.51362458679532E-2</v>
      </c>
      <c r="I121" s="117">
        <v>9405</v>
      </c>
      <c r="J121" s="118">
        <f t="shared" si="9"/>
        <v>-9.1479907264296778E-2</v>
      </c>
      <c r="K121" s="117">
        <v>9805</v>
      </c>
      <c r="L121" s="118">
        <f t="shared" si="10"/>
        <v>4.2530568846358419E-2</v>
      </c>
    </row>
    <row r="122" spans="1:13" x14ac:dyDescent="0.25">
      <c r="B122" s="116" t="s">
        <v>82</v>
      </c>
      <c r="C122" s="117">
        <v>7844</v>
      </c>
      <c r="D122" s="118">
        <v>98.291139240506325</v>
      </c>
      <c r="E122" s="117">
        <v>12880</v>
      </c>
      <c r="F122" s="118">
        <f t="shared" si="9"/>
        <v>0.64201937786843444</v>
      </c>
      <c r="G122" s="117">
        <v>10335</v>
      </c>
      <c r="H122" s="118">
        <f t="shared" si="9"/>
        <v>-0.1975931677018633</v>
      </c>
      <c r="I122" s="117">
        <v>11340</v>
      </c>
      <c r="J122" s="118">
        <f t="shared" si="9"/>
        <v>9.7242380261248096E-2</v>
      </c>
      <c r="K122" s="117">
        <v>9630</v>
      </c>
      <c r="L122" s="118">
        <f t="shared" si="10"/>
        <v>-0.15079365079365081</v>
      </c>
    </row>
    <row r="123" spans="1:13" x14ac:dyDescent="0.25">
      <c r="B123" s="116" t="s">
        <v>84</v>
      </c>
      <c r="C123" s="117">
        <v>7614</v>
      </c>
      <c r="D123" s="118">
        <v>50.100671140939596</v>
      </c>
      <c r="E123" s="117">
        <v>11897</v>
      </c>
      <c r="F123" s="118">
        <f t="shared" si="9"/>
        <v>0.56251641712634615</v>
      </c>
      <c r="G123" s="117">
        <v>10229</v>
      </c>
      <c r="H123" s="118">
        <f t="shared" si="9"/>
        <v>-0.14020341262503155</v>
      </c>
      <c r="I123" s="117">
        <v>11034</v>
      </c>
      <c r="J123" s="118">
        <f t="shared" si="9"/>
        <v>7.8697819923746248E-2</v>
      </c>
      <c r="K123" s="117">
        <v>10496</v>
      </c>
      <c r="L123" s="118">
        <f t="shared" si="10"/>
        <v>-4.8758383179264064E-2</v>
      </c>
    </row>
    <row r="124" spans="1:13" x14ac:dyDescent="0.25">
      <c r="B124" s="116" t="s">
        <v>86</v>
      </c>
      <c r="C124" s="117">
        <v>6784</v>
      </c>
      <c r="D124" s="118">
        <v>15.668304668304668</v>
      </c>
      <c r="E124" s="117">
        <v>11071</v>
      </c>
      <c r="F124" s="118">
        <f t="shared" si="9"/>
        <v>0.63192806603773577</v>
      </c>
      <c r="G124" s="117">
        <v>9672</v>
      </c>
      <c r="H124" s="118">
        <f t="shared" si="9"/>
        <v>-0.12636618191671933</v>
      </c>
      <c r="I124" s="117">
        <v>9636</v>
      </c>
      <c r="J124" s="118">
        <f t="shared" si="9"/>
        <v>-3.7220843672456372E-3</v>
      </c>
      <c r="K124" s="117"/>
      <c r="L124" s="118"/>
    </row>
    <row r="125" spans="1:13" x14ac:dyDescent="0.25">
      <c r="B125" s="116" t="s">
        <v>88</v>
      </c>
      <c r="C125" s="117">
        <v>6493</v>
      </c>
      <c r="D125" s="118">
        <v>4.1654733492442322</v>
      </c>
      <c r="E125" s="117">
        <v>9714</v>
      </c>
      <c r="F125" s="118">
        <f t="shared" si="9"/>
        <v>0.49607269367010631</v>
      </c>
      <c r="G125" s="117">
        <v>9908</v>
      </c>
      <c r="H125" s="118">
        <f t="shared" si="9"/>
        <v>1.9971175622812476E-2</v>
      </c>
      <c r="I125" s="117">
        <v>10415</v>
      </c>
      <c r="J125" s="118">
        <f t="shared" si="9"/>
        <v>5.1170771094065426E-2</v>
      </c>
      <c r="K125" s="117"/>
      <c r="L125" s="118"/>
    </row>
    <row r="126" spans="1:13" x14ac:dyDescent="0.25">
      <c r="B126" s="116" t="s">
        <v>90</v>
      </c>
      <c r="C126" s="117">
        <v>9215</v>
      </c>
      <c r="D126" s="118">
        <v>1.6764449607900089</v>
      </c>
      <c r="E126" s="117">
        <v>9184</v>
      </c>
      <c r="F126" s="118">
        <f t="shared" si="9"/>
        <v>-3.3640803038523792E-3</v>
      </c>
      <c r="G126" s="117">
        <v>9915</v>
      </c>
      <c r="H126" s="118">
        <f t="shared" si="9"/>
        <v>7.9594947735191601E-2</v>
      </c>
      <c r="I126" s="117">
        <v>11125</v>
      </c>
      <c r="J126" s="118">
        <f t="shared" si="9"/>
        <v>0.12203731719616751</v>
      </c>
      <c r="K126" s="117"/>
      <c r="L126" s="118"/>
    </row>
    <row r="127" spans="1:13" x14ac:dyDescent="0.25">
      <c r="B127" s="116" t="s">
        <v>92</v>
      </c>
      <c r="C127" s="117">
        <v>7683</v>
      </c>
      <c r="D127" s="118">
        <v>1.1771039954661378</v>
      </c>
      <c r="E127" s="117">
        <v>9672</v>
      </c>
      <c r="F127" s="118">
        <f t="shared" si="9"/>
        <v>0.25888324873096447</v>
      </c>
      <c r="G127" s="117">
        <v>9883</v>
      </c>
      <c r="H127" s="118">
        <f t="shared" si="9"/>
        <v>2.1815550041356602E-2</v>
      </c>
      <c r="I127" s="117">
        <v>8592</v>
      </c>
      <c r="J127" s="118">
        <f t="shared" si="9"/>
        <v>-0.13062835171506626</v>
      </c>
      <c r="K127" s="117"/>
      <c r="L127" s="118"/>
    </row>
    <row r="128" spans="1:13" x14ac:dyDescent="0.25">
      <c r="A128" s="122"/>
      <c r="B128" s="116" t="s">
        <v>94</v>
      </c>
      <c r="C128" s="117">
        <v>10291</v>
      </c>
      <c r="D128" s="118">
        <v>0.42831367106176277</v>
      </c>
      <c r="E128" s="117">
        <v>14584</v>
      </c>
      <c r="F128" s="118">
        <f t="shared" si="9"/>
        <v>0.41716062578952484</v>
      </c>
      <c r="G128" s="117">
        <v>10648</v>
      </c>
      <c r="H128" s="118">
        <f t="shared" si="9"/>
        <v>-0.26988480526604497</v>
      </c>
      <c r="I128" s="117">
        <v>10545</v>
      </c>
      <c r="J128" s="118">
        <f t="shared" si="9"/>
        <v>-9.6731780616078344E-3</v>
      </c>
      <c r="K128" s="117"/>
      <c r="L128" s="118"/>
    </row>
    <row r="129" spans="2:13" x14ac:dyDescent="0.25">
      <c r="B129" s="116" t="s">
        <v>96</v>
      </c>
      <c r="C129" s="117">
        <v>6030</v>
      </c>
      <c r="D129" s="118">
        <v>0.13495200451722189</v>
      </c>
      <c r="E129" s="117">
        <v>9172</v>
      </c>
      <c r="F129" s="118">
        <f t="shared" si="9"/>
        <v>0.52106135986732993</v>
      </c>
      <c r="G129" s="117">
        <v>9348</v>
      </c>
      <c r="H129" s="118">
        <f t="shared" si="9"/>
        <v>1.9188835586567921E-2</v>
      </c>
      <c r="I129" s="117">
        <v>9010</v>
      </c>
      <c r="J129" s="118">
        <f t="shared" si="9"/>
        <v>-3.615746683782628E-2</v>
      </c>
      <c r="K129" s="117"/>
      <c r="L129" s="118"/>
    </row>
    <row r="130" spans="2:13" x14ac:dyDescent="0.25">
      <c r="B130" s="116" t="s">
        <v>98</v>
      </c>
      <c r="C130" s="117">
        <v>9121</v>
      </c>
      <c r="D130" s="118">
        <v>0.98844560715064311</v>
      </c>
      <c r="E130" s="117">
        <v>9933</v>
      </c>
      <c r="F130" s="118">
        <f t="shared" si="9"/>
        <v>8.9025326170375951E-2</v>
      </c>
      <c r="G130" s="117">
        <v>9148</v>
      </c>
      <c r="H130" s="118">
        <f t="shared" si="9"/>
        <v>-7.9029497634148793E-2</v>
      </c>
      <c r="I130" s="117">
        <v>8513</v>
      </c>
      <c r="J130" s="118">
        <f t="shared" si="9"/>
        <v>-6.9414079580236154E-2</v>
      </c>
      <c r="K130" s="117"/>
      <c r="L130" s="118"/>
    </row>
    <row r="131" spans="2:13" ht="15.75" x14ac:dyDescent="0.25">
      <c r="B131" s="119" t="s">
        <v>32</v>
      </c>
      <c r="C131" s="120">
        <v>90804</v>
      </c>
      <c r="D131" s="121">
        <v>2.3866925257347456</v>
      </c>
      <c r="E131" s="120">
        <v>128108</v>
      </c>
      <c r="F131" s="121">
        <f t="shared" si="9"/>
        <v>0.41081890665609455</v>
      </c>
      <c r="G131" s="120">
        <v>116734</v>
      </c>
      <c r="H131" s="121">
        <f t="shared" si="9"/>
        <v>-8.8784463109251588E-2</v>
      </c>
      <c r="I131" s="120">
        <v>118438</v>
      </c>
      <c r="J131" s="121">
        <f t="shared" si="9"/>
        <v>1.4597289564308502E-2</v>
      </c>
      <c r="K131" s="120">
        <v>47154</v>
      </c>
      <c r="L131" s="121">
        <v>-6.8139599225327085E-2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249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681</v>
      </c>
      <c r="D141" s="118">
        <v>0.45512820512820507</v>
      </c>
      <c r="E141" s="117">
        <v>799</v>
      </c>
      <c r="F141" s="118">
        <f t="shared" ref="F141:J153" si="11">IFERROR(E141/C141-1,"-")</f>
        <v>0.17327459618208518</v>
      </c>
      <c r="G141" s="117">
        <v>977</v>
      </c>
      <c r="H141" s="118">
        <f t="shared" si="11"/>
        <v>0.22277847309136423</v>
      </c>
      <c r="I141" s="117">
        <v>856</v>
      </c>
      <c r="J141" s="118">
        <f t="shared" si="11"/>
        <v>-0.12384851586489254</v>
      </c>
      <c r="K141" s="117">
        <v>819</v>
      </c>
      <c r="L141" s="118">
        <f t="shared" ref="L141:L145" si="12">IFERROR(K141/I141-1,"-")</f>
        <v>-4.3224299065420579E-2</v>
      </c>
    </row>
    <row r="142" spans="2:13" x14ac:dyDescent="0.25">
      <c r="B142" s="116" t="s">
        <v>78</v>
      </c>
      <c r="C142" s="117">
        <v>493</v>
      </c>
      <c r="D142" s="118">
        <v>3.0081300813008127</v>
      </c>
      <c r="E142" s="117">
        <v>970</v>
      </c>
      <c r="F142" s="118">
        <f t="shared" si="11"/>
        <v>0.96754563894523327</v>
      </c>
      <c r="G142" s="117">
        <v>722</v>
      </c>
      <c r="H142" s="118">
        <f t="shared" si="11"/>
        <v>-0.25567010309278349</v>
      </c>
      <c r="I142" s="117">
        <v>749</v>
      </c>
      <c r="J142" s="118">
        <f t="shared" si="11"/>
        <v>3.7396121883656486E-2</v>
      </c>
      <c r="K142" s="117">
        <v>978</v>
      </c>
      <c r="L142" s="118">
        <f t="shared" si="12"/>
        <v>0.30574098798397853</v>
      </c>
    </row>
    <row r="143" spans="2:13" x14ac:dyDescent="0.25">
      <c r="B143" s="116" t="s">
        <v>80</v>
      </c>
      <c r="C143" s="117">
        <v>1542</v>
      </c>
      <c r="D143" s="118">
        <v>3.5756676557863498</v>
      </c>
      <c r="E143" s="117">
        <v>991</v>
      </c>
      <c r="F143" s="118">
        <f t="shared" si="11"/>
        <v>-0.35732814526588841</v>
      </c>
      <c r="G143" s="117">
        <v>1079</v>
      </c>
      <c r="H143" s="118">
        <f t="shared" si="11"/>
        <v>8.8799192734611454E-2</v>
      </c>
      <c r="I143" s="117">
        <v>1207</v>
      </c>
      <c r="J143" s="118">
        <f t="shared" si="11"/>
        <v>0.11862835959221507</v>
      </c>
      <c r="K143" s="117">
        <v>1274</v>
      </c>
      <c r="L143" s="118">
        <f t="shared" si="12"/>
        <v>5.5509527754763921E-2</v>
      </c>
    </row>
    <row r="144" spans="2:13" x14ac:dyDescent="0.25">
      <c r="B144" s="116" t="s">
        <v>82</v>
      </c>
      <c r="C144" s="117">
        <v>450</v>
      </c>
      <c r="D144" s="118">
        <v>0.33928571428571419</v>
      </c>
      <c r="E144" s="117">
        <v>1079</v>
      </c>
      <c r="F144" s="118">
        <f t="shared" si="11"/>
        <v>1.3977777777777778</v>
      </c>
      <c r="G144" s="117">
        <v>593</v>
      </c>
      <c r="H144" s="118">
        <f t="shared" si="11"/>
        <v>-0.45041705282669142</v>
      </c>
      <c r="I144" s="117">
        <v>1089</v>
      </c>
      <c r="J144" s="118">
        <f t="shared" si="11"/>
        <v>0.83642495784148396</v>
      </c>
      <c r="K144" s="117">
        <v>841</v>
      </c>
      <c r="L144" s="118">
        <f t="shared" si="12"/>
        <v>-0.2277318640955005</v>
      </c>
    </row>
    <row r="145" spans="1:13" x14ac:dyDescent="0.25">
      <c r="B145" s="116" t="s">
        <v>84</v>
      </c>
      <c r="C145" s="117">
        <v>288</v>
      </c>
      <c r="D145" s="118">
        <v>-0.27638190954773867</v>
      </c>
      <c r="E145" s="117">
        <v>523</v>
      </c>
      <c r="F145" s="118">
        <f t="shared" si="11"/>
        <v>0.81597222222222232</v>
      </c>
      <c r="G145" s="117">
        <v>557</v>
      </c>
      <c r="H145" s="118">
        <f t="shared" si="11"/>
        <v>6.5009560229445595E-2</v>
      </c>
      <c r="I145" s="117">
        <v>654</v>
      </c>
      <c r="J145" s="118">
        <f t="shared" si="11"/>
        <v>0.17414721723518856</v>
      </c>
      <c r="K145" s="117">
        <v>413</v>
      </c>
      <c r="L145" s="118">
        <f t="shared" si="12"/>
        <v>-0.36850152905198774</v>
      </c>
    </row>
    <row r="146" spans="1:13" x14ac:dyDescent="0.25">
      <c r="B146" s="116" t="s">
        <v>86</v>
      </c>
      <c r="C146" s="117">
        <v>179</v>
      </c>
      <c r="D146" s="118">
        <v>-0.91431306845380567</v>
      </c>
      <c r="E146" s="117">
        <v>633</v>
      </c>
      <c r="F146" s="118">
        <f t="shared" si="11"/>
        <v>2.5363128491620111</v>
      </c>
      <c r="G146" s="117">
        <v>501</v>
      </c>
      <c r="H146" s="118">
        <f t="shared" si="11"/>
        <v>-0.20853080568720384</v>
      </c>
      <c r="I146" s="117">
        <v>708</v>
      </c>
      <c r="J146" s="118">
        <f t="shared" si="11"/>
        <v>0.41317365269461082</v>
      </c>
      <c r="K146" s="117"/>
      <c r="L146" s="118"/>
    </row>
    <row r="147" spans="1:13" x14ac:dyDescent="0.25">
      <c r="B147" s="116" t="s">
        <v>88</v>
      </c>
      <c r="C147" s="117">
        <v>235</v>
      </c>
      <c r="D147" s="118">
        <v>-0.44705882352941173</v>
      </c>
      <c r="E147" s="117">
        <v>368</v>
      </c>
      <c r="F147" s="118">
        <f t="shared" si="11"/>
        <v>0.56595744680851068</v>
      </c>
      <c r="G147" s="117">
        <v>525</v>
      </c>
      <c r="H147" s="118">
        <f t="shared" si="11"/>
        <v>0.42663043478260865</v>
      </c>
      <c r="I147" s="117">
        <v>572</v>
      </c>
      <c r="J147" s="118">
        <f t="shared" si="11"/>
        <v>8.9523809523809561E-2</v>
      </c>
      <c r="K147" s="117"/>
      <c r="L147" s="118"/>
    </row>
    <row r="148" spans="1:13" x14ac:dyDescent="0.25">
      <c r="B148" s="116" t="s">
        <v>90</v>
      </c>
      <c r="C148" s="117">
        <v>365</v>
      </c>
      <c r="D148" s="118">
        <v>1.1080332409972193E-2</v>
      </c>
      <c r="E148" s="117">
        <v>339</v>
      </c>
      <c r="F148" s="118">
        <f t="shared" si="11"/>
        <v>-7.1232876712328808E-2</v>
      </c>
      <c r="G148" s="117">
        <v>575</v>
      </c>
      <c r="H148" s="118">
        <f t="shared" si="11"/>
        <v>0.69616519174041303</v>
      </c>
      <c r="I148" s="117">
        <v>466</v>
      </c>
      <c r="J148" s="118">
        <f t="shared" si="11"/>
        <v>-0.18956521739130439</v>
      </c>
      <c r="K148" s="117"/>
      <c r="L148" s="118"/>
    </row>
    <row r="149" spans="1:13" x14ac:dyDescent="0.25">
      <c r="B149" s="116" t="s">
        <v>92</v>
      </c>
      <c r="C149" s="117">
        <v>409</v>
      </c>
      <c r="D149" s="118">
        <v>-0.21647509578544066</v>
      </c>
      <c r="E149" s="117">
        <v>570</v>
      </c>
      <c r="F149" s="118">
        <f t="shared" si="11"/>
        <v>0.39364303178484117</v>
      </c>
      <c r="G149" s="117">
        <v>486</v>
      </c>
      <c r="H149" s="118">
        <f t="shared" si="11"/>
        <v>-0.14736842105263159</v>
      </c>
      <c r="I149" s="117">
        <v>595</v>
      </c>
      <c r="J149" s="118">
        <f t="shared" si="11"/>
        <v>0.22427983539094654</v>
      </c>
      <c r="K149" s="117"/>
      <c r="L149" s="118"/>
    </row>
    <row r="150" spans="1:13" x14ac:dyDescent="0.25">
      <c r="A150" s="122"/>
      <c r="B150" s="116" t="s">
        <v>94</v>
      </c>
      <c r="C150" s="117">
        <v>495</v>
      </c>
      <c r="D150" s="118">
        <v>-0.22413793103448276</v>
      </c>
      <c r="E150" s="117">
        <v>573</v>
      </c>
      <c r="F150" s="118">
        <f t="shared" si="11"/>
        <v>0.15757575757575748</v>
      </c>
      <c r="G150" s="117">
        <v>733</v>
      </c>
      <c r="H150" s="118">
        <f t="shared" si="11"/>
        <v>0.27923211169284468</v>
      </c>
      <c r="I150" s="117">
        <v>883</v>
      </c>
      <c r="J150" s="118">
        <f t="shared" si="11"/>
        <v>0.2046384720327421</v>
      </c>
      <c r="K150" s="117"/>
      <c r="L150" s="118"/>
    </row>
    <row r="151" spans="1:13" x14ac:dyDescent="0.25">
      <c r="B151" s="116" t="s">
        <v>96</v>
      </c>
      <c r="C151" s="117">
        <v>972</v>
      </c>
      <c r="D151" s="118">
        <v>0.37677053824362616</v>
      </c>
      <c r="E151" s="117">
        <v>960</v>
      </c>
      <c r="F151" s="118">
        <f t="shared" si="11"/>
        <v>-1.2345679012345734E-2</v>
      </c>
      <c r="G151" s="117">
        <v>998</v>
      </c>
      <c r="H151" s="118">
        <f t="shared" si="11"/>
        <v>3.9583333333333304E-2</v>
      </c>
      <c r="I151" s="117">
        <v>998</v>
      </c>
      <c r="J151" s="118">
        <f t="shared" si="11"/>
        <v>0</v>
      </c>
      <c r="K151" s="117"/>
      <c r="L151" s="118"/>
    </row>
    <row r="152" spans="1:13" x14ac:dyDescent="0.25">
      <c r="B152" s="116" t="s">
        <v>98</v>
      </c>
      <c r="C152" s="117">
        <v>835</v>
      </c>
      <c r="D152" s="118">
        <v>5.1637279596977281E-2</v>
      </c>
      <c r="E152" s="117">
        <v>1075</v>
      </c>
      <c r="F152" s="118">
        <f t="shared" si="11"/>
        <v>0.28742514970059885</v>
      </c>
      <c r="G152" s="117">
        <v>770</v>
      </c>
      <c r="H152" s="118">
        <f t="shared" si="11"/>
        <v>-0.28372093023255818</v>
      </c>
      <c r="I152" s="117">
        <v>1060</v>
      </c>
      <c r="J152" s="118">
        <f t="shared" si="11"/>
        <v>0.37662337662337664</v>
      </c>
      <c r="K152" s="117"/>
      <c r="L152" s="118"/>
    </row>
    <row r="153" spans="1:13" ht="15.75" x14ac:dyDescent="0.25">
      <c r="B153" s="119" t="s">
        <v>32</v>
      </c>
      <c r="C153" s="120">
        <v>6944</v>
      </c>
      <c r="D153" s="121">
        <v>-3.5153536195637103E-2</v>
      </c>
      <c r="E153" s="120">
        <v>8880</v>
      </c>
      <c r="F153" s="121">
        <f t="shared" si="11"/>
        <v>0.27880184331797242</v>
      </c>
      <c r="G153" s="120">
        <v>8516</v>
      </c>
      <c r="H153" s="121">
        <f t="shared" si="11"/>
        <v>-4.0990990990991016E-2</v>
      </c>
      <c r="I153" s="120">
        <v>9837</v>
      </c>
      <c r="J153" s="121">
        <f t="shared" si="11"/>
        <v>0.15511977454203851</v>
      </c>
      <c r="K153" s="120">
        <v>4325</v>
      </c>
      <c r="L153" s="121">
        <v>-5.0493962678375359E-2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250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556</v>
      </c>
      <c r="D163" s="118">
        <v>1.0592592592592593</v>
      </c>
      <c r="E163" s="117">
        <v>786</v>
      </c>
      <c r="F163" s="118">
        <f t="shared" ref="F163:J175" si="13">IFERROR(E163/C163-1,"-")</f>
        <v>0.41366906474820153</v>
      </c>
      <c r="G163" s="117">
        <v>785</v>
      </c>
      <c r="H163" s="118">
        <f t="shared" si="13"/>
        <v>-1.2722646310432406E-3</v>
      </c>
      <c r="I163" s="117">
        <v>1152</v>
      </c>
      <c r="J163" s="118">
        <f t="shared" si="13"/>
        <v>0.46751592356687888</v>
      </c>
      <c r="K163" s="117">
        <v>1003</v>
      </c>
      <c r="L163" s="118">
        <f t="shared" ref="L163:L167" si="14">IFERROR(K163/I163-1,"-")</f>
        <v>-0.12934027777777779</v>
      </c>
    </row>
    <row r="164" spans="2:12" x14ac:dyDescent="0.25">
      <c r="B164" s="116" t="s">
        <v>78</v>
      </c>
      <c r="C164" s="117">
        <v>884</v>
      </c>
      <c r="D164" s="118">
        <v>1.9664429530201342</v>
      </c>
      <c r="E164" s="117">
        <v>1866</v>
      </c>
      <c r="F164" s="118">
        <f t="shared" si="13"/>
        <v>1.1108597285067874</v>
      </c>
      <c r="G164" s="117">
        <v>1179</v>
      </c>
      <c r="H164" s="118">
        <f t="shared" si="13"/>
        <v>-0.36816720257234725</v>
      </c>
      <c r="I164" s="117">
        <v>1544</v>
      </c>
      <c r="J164" s="118">
        <f t="shared" si="13"/>
        <v>0.30958439355385914</v>
      </c>
      <c r="K164" s="117">
        <v>1296</v>
      </c>
      <c r="L164" s="118">
        <f t="shared" si="14"/>
        <v>-0.1606217616580311</v>
      </c>
    </row>
    <row r="165" spans="2:12" x14ac:dyDescent="0.25">
      <c r="B165" s="116" t="s">
        <v>80</v>
      </c>
      <c r="C165" s="117">
        <v>1327</v>
      </c>
      <c r="D165" s="118">
        <v>2.3680203045685277</v>
      </c>
      <c r="E165" s="117">
        <v>1634</v>
      </c>
      <c r="F165" s="118">
        <f t="shared" si="13"/>
        <v>0.23134890730972124</v>
      </c>
      <c r="G165" s="117">
        <v>802</v>
      </c>
      <c r="H165" s="118">
        <f t="shared" si="13"/>
        <v>-0.50917992656058753</v>
      </c>
      <c r="I165" s="117">
        <v>1332</v>
      </c>
      <c r="J165" s="118">
        <f t="shared" si="13"/>
        <v>0.6608478802992519</v>
      </c>
      <c r="K165" s="117">
        <v>1112</v>
      </c>
      <c r="L165" s="118">
        <f t="shared" si="14"/>
        <v>-0.16516516516516522</v>
      </c>
    </row>
    <row r="166" spans="2:12" x14ac:dyDescent="0.25">
      <c r="B166" s="116" t="s">
        <v>82</v>
      </c>
      <c r="C166" s="117">
        <v>757</v>
      </c>
      <c r="D166" s="118">
        <v>0.68596881959910916</v>
      </c>
      <c r="E166" s="117">
        <v>1968</v>
      </c>
      <c r="F166" s="118">
        <f t="shared" si="13"/>
        <v>1.5997357992073975</v>
      </c>
      <c r="G166" s="117">
        <v>1348</v>
      </c>
      <c r="H166" s="118">
        <f t="shared" si="13"/>
        <v>-0.31504065040650409</v>
      </c>
      <c r="I166" s="117">
        <v>1529</v>
      </c>
      <c r="J166" s="118">
        <f t="shared" si="13"/>
        <v>0.13427299703264084</v>
      </c>
      <c r="K166" s="117">
        <v>1541</v>
      </c>
      <c r="L166" s="118">
        <f t="shared" si="14"/>
        <v>7.8482668410726486E-3</v>
      </c>
    </row>
    <row r="167" spans="2:12" x14ac:dyDescent="0.25">
      <c r="B167" s="116" t="s">
        <v>84</v>
      </c>
      <c r="C167" s="117">
        <v>650</v>
      </c>
      <c r="D167" s="118">
        <v>-0.10468319559228645</v>
      </c>
      <c r="E167" s="117">
        <v>1147</v>
      </c>
      <c r="F167" s="118">
        <f t="shared" si="13"/>
        <v>0.7646153846153847</v>
      </c>
      <c r="G167" s="117">
        <v>1201</v>
      </c>
      <c r="H167" s="118">
        <f t="shared" si="13"/>
        <v>4.7079337401918053E-2</v>
      </c>
      <c r="I167" s="117">
        <v>1412</v>
      </c>
      <c r="J167" s="118">
        <f t="shared" si="13"/>
        <v>0.1756869275603663</v>
      </c>
      <c r="K167" s="117">
        <v>1155</v>
      </c>
      <c r="L167" s="118">
        <f t="shared" si="14"/>
        <v>-0.18201133144475923</v>
      </c>
    </row>
    <row r="168" spans="2:12" x14ac:dyDescent="0.25">
      <c r="B168" s="116" t="s">
        <v>86</v>
      </c>
      <c r="C168" s="117">
        <v>339</v>
      </c>
      <c r="D168" s="118">
        <v>-0.38918918918918921</v>
      </c>
      <c r="E168" s="117">
        <v>1022</v>
      </c>
      <c r="F168" s="118">
        <f t="shared" si="13"/>
        <v>2.0147492625368733</v>
      </c>
      <c r="G168" s="117">
        <v>949</v>
      </c>
      <c r="H168" s="118">
        <f t="shared" si="13"/>
        <v>-7.1428571428571397E-2</v>
      </c>
      <c r="I168" s="117">
        <v>1007</v>
      </c>
      <c r="J168" s="118">
        <f t="shared" si="13"/>
        <v>6.1116965226554187E-2</v>
      </c>
      <c r="K168" s="117"/>
      <c r="L168" s="118"/>
    </row>
    <row r="169" spans="2:12" x14ac:dyDescent="0.25">
      <c r="B169" s="116" t="s">
        <v>88</v>
      </c>
      <c r="C169" s="117">
        <v>516</v>
      </c>
      <c r="D169" s="118">
        <v>-0.25217391304347825</v>
      </c>
      <c r="E169" s="117">
        <v>780</v>
      </c>
      <c r="F169" s="118">
        <f t="shared" si="13"/>
        <v>0.51162790697674421</v>
      </c>
      <c r="G169" s="117">
        <v>1247</v>
      </c>
      <c r="H169" s="118">
        <f t="shared" si="13"/>
        <v>0.59871794871794881</v>
      </c>
      <c r="I169" s="117">
        <v>1396</v>
      </c>
      <c r="J169" s="118">
        <f t="shared" si="13"/>
        <v>0.11948676824378501</v>
      </c>
      <c r="K169" s="117"/>
      <c r="L169" s="118"/>
    </row>
    <row r="170" spans="2:12" x14ac:dyDescent="0.25">
      <c r="B170" s="116" t="s">
        <v>90</v>
      </c>
      <c r="C170" s="117">
        <v>1099</v>
      </c>
      <c r="D170" s="118">
        <v>0.24744608399545975</v>
      </c>
      <c r="E170" s="117">
        <v>1136</v>
      </c>
      <c r="F170" s="118">
        <f t="shared" si="13"/>
        <v>3.3666969972702354E-2</v>
      </c>
      <c r="G170" s="117">
        <v>1635</v>
      </c>
      <c r="H170" s="118">
        <f t="shared" si="13"/>
        <v>0.43926056338028174</v>
      </c>
      <c r="I170" s="117">
        <v>1378</v>
      </c>
      <c r="J170" s="118">
        <f t="shared" si="13"/>
        <v>-0.15718654434250767</v>
      </c>
      <c r="K170" s="117"/>
      <c r="L170" s="118"/>
    </row>
    <row r="171" spans="2:12" x14ac:dyDescent="0.25">
      <c r="B171" s="116" t="s">
        <v>92</v>
      </c>
      <c r="C171" s="117">
        <v>904</v>
      </c>
      <c r="D171" s="118">
        <v>0.46991869918699192</v>
      </c>
      <c r="E171" s="117">
        <v>596</v>
      </c>
      <c r="F171" s="118">
        <f t="shared" si="13"/>
        <v>-0.34070796460176989</v>
      </c>
      <c r="G171" s="117">
        <v>1285</v>
      </c>
      <c r="H171" s="118">
        <f t="shared" si="13"/>
        <v>1.1560402684563758</v>
      </c>
      <c r="I171" s="117">
        <v>1156</v>
      </c>
      <c r="J171" s="118">
        <f t="shared" si="13"/>
        <v>-0.10038910505836574</v>
      </c>
      <c r="K171" s="117"/>
      <c r="L171" s="118"/>
    </row>
    <row r="172" spans="2:12" x14ac:dyDescent="0.25">
      <c r="B172" s="116" t="s">
        <v>94</v>
      </c>
      <c r="C172" s="117">
        <v>1131</v>
      </c>
      <c r="D172" s="118">
        <v>0.85106382978723394</v>
      </c>
      <c r="E172" s="117">
        <v>834</v>
      </c>
      <c r="F172" s="118">
        <f t="shared" si="13"/>
        <v>-0.2625994694960212</v>
      </c>
      <c r="G172" s="117">
        <v>1681</v>
      </c>
      <c r="H172" s="118">
        <f t="shared" si="13"/>
        <v>1.0155875299760191</v>
      </c>
      <c r="I172" s="117">
        <v>1410</v>
      </c>
      <c r="J172" s="118">
        <f t="shared" si="13"/>
        <v>-0.16121356335514569</v>
      </c>
      <c r="K172" s="117"/>
      <c r="L172" s="118"/>
    </row>
    <row r="173" spans="2:12" x14ac:dyDescent="0.25">
      <c r="B173" s="116" t="s">
        <v>96</v>
      </c>
      <c r="C173" s="117">
        <v>729</v>
      </c>
      <c r="D173" s="118">
        <v>0.38593155893536113</v>
      </c>
      <c r="E173" s="117">
        <v>781</v>
      </c>
      <c r="F173" s="118">
        <f t="shared" si="13"/>
        <v>7.1330589849108339E-2</v>
      </c>
      <c r="G173" s="117">
        <v>1108</v>
      </c>
      <c r="H173" s="118">
        <f t="shared" si="13"/>
        <v>0.41869398207426367</v>
      </c>
      <c r="I173" s="117">
        <v>1106</v>
      </c>
      <c r="J173" s="118">
        <f t="shared" si="13"/>
        <v>-1.8050541516245744E-3</v>
      </c>
      <c r="K173" s="117"/>
      <c r="L173" s="118"/>
    </row>
    <row r="174" spans="2:12" x14ac:dyDescent="0.25">
      <c r="B174" s="116" t="s">
        <v>98</v>
      </c>
      <c r="C174" s="117">
        <v>938</v>
      </c>
      <c r="D174" s="118">
        <v>0.28317373461012307</v>
      </c>
      <c r="E174" s="117">
        <v>864</v>
      </c>
      <c r="F174" s="118">
        <f t="shared" si="13"/>
        <v>-7.8891257995735597E-2</v>
      </c>
      <c r="G174" s="117">
        <v>1025</v>
      </c>
      <c r="H174" s="118">
        <f t="shared" si="13"/>
        <v>0.18634259259259256</v>
      </c>
      <c r="I174" s="117">
        <v>1180</v>
      </c>
      <c r="J174" s="118">
        <f t="shared" si="13"/>
        <v>0.15121951219512186</v>
      </c>
      <c r="K174" s="117"/>
      <c r="L174" s="118"/>
    </row>
    <row r="175" spans="2:12" ht="15.75" x14ac:dyDescent="0.25">
      <c r="B175" s="119" t="s">
        <v>32</v>
      </c>
      <c r="C175" s="120">
        <v>9830</v>
      </c>
      <c r="D175" s="121">
        <v>0.45715979839905119</v>
      </c>
      <c r="E175" s="120">
        <v>13414</v>
      </c>
      <c r="F175" s="121">
        <f t="shared" si="13"/>
        <v>0.36459816887080376</v>
      </c>
      <c r="G175" s="120">
        <v>14245</v>
      </c>
      <c r="H175" s="121">
        <f t="shared" si="13"/>
        <v>6.1950201282242379E-2</v>
      </c>
      <c r="I175" s="120">
        <v>15602</v>
      </c>
      <c r="J175" s="121">
        <f t="shared" si="13"/>
        <v>9.5261495261495188E-2</v>
      </c>
      <c r="K175" s="120">
        <v>6107</v>
      </c>
      <c r="L175" s="121">
        <v>-0.12369062993255853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251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446</v>
      </c>
      <c r="D185" s="118">
        <v>88.2</v>
      </c>
      <c r="E185" s="117">
        <v>475</v>
      </c>
      <c r="F185" s="118">
        <f t="shared" ref="F185:J197" si="15">IFERROR(E185/C185-1,"-")</f>
        <v>6.5022421524663754E-2</v>
      </c>
      <c r="G185" s="117">
        <v>480</v>
      </c>
      <c r="H185" s="118">
        <f t="shared" si="15"/>
        <v>1.0526315789473717E-2</v>
      </c>
      <c r="I185" s="117">
        <v>396</v>
      </c>
      <c r="J185" s="118">
        <f t="shared" si="15"/>
        <v>-0.17500000000000004</v>
      </c>
      <c r="K185" s="117">
        <v>328</v>
      </c>
      <c r="L185" s="118">
        <f t="shared" ref="L185:L189" si="16">IFERROR(K185/I185-1,"-")</f>
        <v>-0.17171717171717171</v>
      </c>
    </row>
    <row r="186" spans="1:13" x14ac:dyDescent="0.25">
      <c r="B186" s="116" t="s">
        <v>78</v>
      </c>
      <c r="C186" s="117">
        <v>483</v>
      </c>
      <c r="D186" s="118">
        <v>18.32</v>
      </c>
      <c r="E186" s="117">
        <v>598</v>
      </c>
      <c r="F186" s="118">
        <f t="shared" si="15"/>
        <v>0.23809523809523814</v>
      </c>
      <c r="G186" s="117">
        <v>677</v>
      </c>
      <c r="H186" s="118">
        <f t="shared" si="15"/>
        <v>0.13210702341137126</v>
      </c>
      <c r="I186" s="117">
        <v>480</v>
      </c>
      <c r="J186" s="118">
        <f t="shared" si="15"/>
        <v>-0.29098966026587891</v>
      </c>
      <c r="K186" s="117">
        <v>389</v>
      </c>
      <c r="L186" s="118">
        <f t="shared" si="16"/>
        <v>-0.18958333333333333</v>
      </c>
    </row>
    <row r="187" spans="1:13" x14ac:dyDescent="0.25">
      <c r="B187" s="116" t="s">
        <v>80</v>
      </c>
      <c r="C187" s="117">
        <v>540</v>
      </c>
      <c r="D187" s="118">
        <v>15.875</v>
      </c>
      <c r="E187" s="117">
        <v>372</v>
      </c>
      <c r="F187" s="118">
        <f t="shared" si="15"/>
        <v>-0.31111111111111112</v>
      </c>
      <c r="G187" s="117">
        <v>497</v>
      </c>
      <c r="H187" s="118">
        <f t="shared" si="15"/>
        <v>0.33602150537634401</v>
      </c>
      <c r="I187" s="117">
        <v>581</v>
      </c>
      <c r="J187" s="118">
        <f t="shared" si="15"/>
        <v>0.16901408450704225</v>
      </c>
      <c r="K187" s="117">
        <v>238</v>
      </c>
      <c r="L187" s="118">
        <f t="shared" si="16"/>
        <v>-0.59036144578313254</v>
      </c>
    </row>
    <row r="188" spans="1:13" x14ac:dyDescent="0.25">
      <c r="B188" s="116" t="s">
        <v>82</v>
      </c>
      <c r="C188" s="117">
        <v>533</v>
      </c>
      <c r="D188" s="118">
        <v>4.8571428571428568</v>
      </c>
      <c r="E188" s="117">
        <v>264</v>
      </c>
      <c r="F188" s="118">
        <f t="shared" si="15"/>
        <v>-0.50469043151969983</v>
      </c>
      <c r="G188" s="117">
        <v>408</v>
      </c>
      <c r="H188" s="118">
        <f t="shared" si="15"/>
        <v>0.54545454545454541</v>
      </c>
      <c r="I188" s="117">
        <v>463</v>
      </c>
      <c r="J188" s="118">
        <f t="shared" si="15"/>
        <v>0.13480392156862742</v>
      </c>
      <c r="K188" s="117">
        <v>335</v>
      </c>
      <c r="L188" s="118">
        <f t="shared" si="16"/>
        <v>-0.27645788336933041</v>
      </c>
    </row>
    <row r="189" spans="1:13" x14ac:dyDescent="0.25">
      <c r="B189" s="116" t="s">
        <v>84</v>
      </c>
      <c r="C189" s="117">
        <v>275</v>
      </c>
      <c r="D189" s="118">
        <v>-0.14596273291925466</v>
      </c>
      <c r="E189" s="117">
        <v>366</v>
      </c>
      <c r="F189" s="118">
        <f t="shared" si="15"/>
        <v>0.33090909090909082</v>
      </c>
      <c r="G189" s="117">
        <v>265</v>
      </c>
      <c r="H189" s="118">
        <f t="shared" si="15"/>
        <v>-0.27595628415300544</v>
      </c>
      <c r="I189" s="117">
        <v>324</v>
      </c>
      <c r="J189" s="118">
        <f t="shared" si="15"/>
        <v>0.22264150943396221</v>
      </c>
      <c r="K189" s="117">
        <v>196</v>
      </c>
      <c r="L189" s="118">
        <f t="shared" si="16"/>
        <v>-0.39506172839506171</v>
      </c>
    </row>
    <row r="190" spans="1:13" x14ac:dyDescent="0.25">
      <c r="B190" s="116" t="s">
        <v>125</v>
      </c>
      <c r="C190" s="117">
        <v>128</v>
      </c>
      <c r="D190" s="118">
        <v>-0.75384615384615383</v>
      </c>
      <c r="E190" s="117">
        <v>260</v>
      </c>
      <c r="F190" s="118">
        <f t="shared" si="15"/>
        <v>1.03125</v>
      </c>
      <c r="G190" s="117">
        <v>315</v>
      </c>
      <c r="H190" s="118">
        <f t="shared" si="15"/>
        <v>0.21153846153846145</v>
      </c>
      <c r="I190" s="117">
        <v>235</v>
      </c>
      <c r="J190" s="118">
        <f t="shared" si="15"/>
        <v>-0.25396825396825395</v>
      </c>
      <c r="K190" s="117"/>
      <c r="L190" s="118"/>
    </row>
    <row r="191" spans="1:13" x14ac:dyDescent="0.25">
      <c r="B191" s="116" t="s">
        <v>88</v>
      </c>
      <c r="C191" s="117">
        <v>543</v>
      </c>
      <c r="D191" s="118">
        <v>-4.7368421052631615E-2</v>
      </c>
      <c r="E191" s="117">
        <v>1051</v>
      </c>
      <c r="F191" s="118">
        <f t="shared" si="15"/>
        <v>0.9355432780847146</v>
      </c>
      <c r="G191" s="117">
        <v>327</v>
      </c>
      <c r="H191" s="118">
        <f t="shared" si="15"/>
        <v>-0.68886774500475734</v>
      </c>
      <c r="I191" s="117">
        <v>536</v>
      </c>
      <c r="J191" s="118">
        <f t="shared" si="15"/>
        <v>0.63914373088685017</v>
      </c>
      <c r="K191" s="117"/>
      <c r="L191" s="118"/>
    </row>
    <row r="192" spans="1:13" x14ac:dyDescent="0.25">
      <c r="B192" s="116" t="s">
        <v>90</v>
      </c>
      <c r="C192" s="117">
        <v>374</v>
      </c>
      <c r="D192" s="118">
        <v>-0.21263157894736839</v>
      </c>
      <c r="E192" s="117">
        <v>248</v>
      </c>
      <c r="F192" s="118">
        <f t="shared" si="15"/>
        <v>-0.33689839572192515</v>
      </c>
      <c r="G192" s="117">
        <v>281</v>
      </c>
      <c r="H192" s="118">
        <f t="shared" si="15"/>
        <v>0.13306451612903225</v>
      </c>
      <c r="I192" s="117">
        <v>366</v>
      </c>
      <c r="J192" s="118">
        <f t="shared" si="15"/>
        <v>0.302491103202847</v>
      </c>
      <c r="K192" s="117"/>
      <c r="L192" s="118"/>
    </row>
    <row r="193" spans="2:13" x14ac:dyDescent="0.25">
      <c r="B193" s="116" t="s">
        <v>92</v>
      </c>
      <c r="C193" s="117">
        <v>425</v>
      </c>
      <c r="D193" s="118">
        <v>-0.31229773462783172</v>
      </c>
      <c r="E193" s="117">
        <v>370</v>
      </c>
      <c r="F193" s="118">
        <f t="shared" si="15"/>
        <v>-0.12941176470588234</v>
      </c>
      <c r="G193" s="117">
        <v>360</v>
      </c>
      <c r="H193" s="118">
        <f t="shared" si="15"/>
        <v>-2.7027027027026973E-2</v>
      </c>
      <c r="I193" s="117">
        <v>264</v>
      </c>
      <c r="J193" s="118">
        <f t="shared" si="15"/>
        <v>-0.26666666666666672</v>
      </c>
      <c r="K193" s="117"/>
      <c r="L193" s="118"/>
    </row>
    <row r="194" spans="2:13" x14ac:dyDescent="0.25">
      <c r="B194" s="116" t="s">
        <v>94</v>
      </c>
      <c r="C194" s="117">
        <v>357</v>
      </c>
      <c r="D194" s="118">
        <v>-0.42788461538461542</v>
      </c>
      <c r="E194" s="117">
        <v>373</v>
      </c>
      <c r="F194" s="118">
        <f t="shared" si="15"/>
        <v>4.481792717086841E-2</v>
      </c>
      <c r="G194" s="117">
        <v>608</v>
      </c>
      <c r="H194" s="118">
        <f t="shared" si="15"/>
        <v>0.63002680965147451</v>
      </c>
      <c r="I194" s="117">
        <v>439</v>
      </c>
      <c r="J194" s="118">
        <f t="shared" si="15"/>
        <v>-0.27796052631578949</v>
      </c>
      <c r="K194" s="117"/>
      <c r="L194" s="118"/>
    </row>
    <row r="195" spans="2:13" x14ac:dyDescent="0.25">
      <c r="B195" s="116" t="s">
        <v>96</v>
      </c>
      <c r="C195" s="117">
        <v>291</v>
      </c>
      <c r="D195" s="118">
        <v>-0.3795309168443497</v>
      </c>
      <c r="E195" s="117">
        <v>504</v>
      </c>
      <c r="F195" s="118">
        <f t="shared" si="15"/>
        <v>0.731958762886598</v>
      </c>
      <c r="G195" s="117">
        <v>547</v>
      </c>
      <c r="H195" s="118">
        <f t="shared" si="15"/>
        <v>8.5317460317460236E-2</v>
      </c>
      <c r="I195" s="117">
        <v>383</v>
      </c>
      <c r="J195" s="118">
        <f t="shared" si="15"/>
        <v>-0.29981718464351004</v>
      </c>
      <c r="K195" s="117"/>
      <c r="L195" s="118"/>
    </row>
    <row r="196" spans="2:13" x14ac:dyDescent="0.25">
      <c r="B196" s="116" t="s">
        <v>98</v>
      </c>
      <c r="C196" s="117">
        <v>355</v>
      </c>
      <c r="D196" s="118">
        <v>-0.42463533225283634</v>
      </c>
      <c r="E196" s="117">
        <v>459</v>
      </c>
      <c r="F196" s="118">
        <f t="shared" si="15"/>
        <v>0.29295774647887329</v>
      </c>
      <c r="G196" s="117">
        <v>381</v>
      </c>
      <c r="H196" s="118">
        <f t="shared" si="15"/>
        <v>-0.16993464052287577</v>
      </c>
      <c r="I196" s="117">
        <v>361</v>
      </c>
      <c r="J196" s="118">
        <f t="shared" si="15"/>
        <v>-5.2493438320210029E-2</v>
      </c>
      <c r="K196" s="117"/>
      <c r="L196" s="118"/>
    </row>
    <row r="197" spans="2:13" ht="15.75" x14ac:dyDescent="0.25">
      <c r="B197" s="119" t="s">
        <v>32</v>
      </c>
      <c r="C197" s="120">
        <v>4750</v>
      </c>
      <c r="D197" s="121">
        <v>8.7454212454212366E-2</v>
      </c>
      <c r="E197" s="120">
        <v>5340</v>
      </c>
      <c r="F197" s="121">
        <f t="shared" si="15"/>
        <v>0.12421052631578955</v>
      </c>
      <c r="G197" s="120">
        <v>5146</v>
      </c>
      <c r="H197" s="121">
        <f t="shared" si="15"/>
        <v>-3.6329588014981318E-2</v>
      </c>
      <c r="I197" s="120">
        <v>4828</v>
      </c>
      <c r="J197" s="121">
        <f t="shared" si="15"/>
        <v>-6.1795569374271331E-2</v>
      </c>
      <c r="K197" s="120">
        <v>1486</v>
      </c>
      <c r="L197" s="121">
        <v>-0.33778966131907306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252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670</v>
      </c>
      <c r="D207" s="118" t="s">
        <v>245</v>
      </c>
      <c r="E207" s="117">
        <v>539</v>
      </c>
      <c r="F207" s="118">
        <f t="shared" ref="F207:J219" si="17">IFERROR(E207/C207-1,"-")</f>
        <v>-0.19552238805970146</v>
      </c>
      <c r="G207" s="117">
        <v>688</v>
      </c>
      <c r="H207" s="118">
        <f t="shared" si="17"/>
        <v>0.27643784786641934</v>
      </c>
      <c r="I207" s="117">
        <v>680</v>
      </c>
      <c r="J207" s="118">
        <f t="shared" si="17"/>
        <v>-1.1627906976744207E-2</v>
      </c>
      <c r="K207" s="117">
        <v>376</v>
      </c>
      <c r="L207" s="118">
        <f t="shared" ref="L207:L211" si="18">IFERROR(K207/I207-1,"-")</f>
        <v>-0.44705882352941173</v>
      </c>
    </row>
    <row r="208" spans="2:13" x14ac:dyDescent="0.25">
      <c r="B208" s="116" t="s">
        <v>78</v>
      </c>
      <c r="C208" s="117">
        <v>604</v>
      </c>
      <c r="D208" s="118">
        <v>15.777777777777779</v>
      </c>
      <c r="E208" s="117">
        <v>504</v>
      </c>
      <c r="F208" s="118">
        <f t="shared" si="17"/>
        <v>-0.16556291390728473</v>
      </c>
      <c r="G208" s="117">
        <v>892</v>
      </c>
      <c r="H208" s="118">
        <f t="shared" si="17"/>
        <v>0.76984126984126977</v>
      </c>
      <c r="I208" s="117">
        <v>839</v>
      </c>
      <c r="J208" s="118">
        <f t="shared" si="17"/>
        <v>-5.94170403587444E-2</v>
      </c>
      <c r="K208" s="117">
        <v>397</v>
      </c>
      <c r="L208" s="118">
        <f t="shared" si="18"/>
        <v>-0.52681764004767584</v>
      </c>
    </row>
    <row r="209" spans="2:13" x14ac:dyDescent="0.25">
      <c r="B209" s="116" t="s">
        <v>80</v>
      </c>
      <c r="C209" s="117">
        <v>743</v>
      </c>
      <c r="D209" s="118">
        <v>40.277777777777779</v>
      </c>
      <c r="E209" s="117">
        <v>692</v>
      </c>
      <c r="F209" s="118">
        <f t="shared" si="17"/>
        <v>-6.8640646029609731E-2</v>
      </c>
      <c r="G209" s="117">
        <v>527</v>
      </c>
      <c r="H209" s="118">
        <f t="shared" si="17"/>
        <v>-0.23843930635838151</v>
      </c>
      <c r="I209" s="117">
        <v>676</v>
      </c>
      <c r="J209" s="118">
        <f t="shared" si="17"/>
        <v>0.2827324478178368</v>
      </c>
      <c r="K209" s="117">
        <v>289</v>
      </c>
      <c r="L209" s="118">
        <f t="shared" si="18"/>
        <v>-0.5724852071005917</v>
      </c>
    </row>
    <row r="210" spans="2:13" x14ac:dyDescent="0.25">
      <c r="B210" s="116" t="s">
        <v>82</v>
      </c>
      <c r="C210" s="117">
        <v>396</v>
      </c>
      <c r="D210" s="118">
        <v>6.7647058823529411</v>
      </c>
      <c r="E210" s="117">
        <v>772</v>
      </c>
      <c r="F210" s="118">
        <f t="shared" si="17"/>
        <v>0.94949494949494939</v>
      </c>
      <c r="G210" s="117">
        <v>713</v>
      </c>
      <c r="H210" s="118">
        <f t="shared" si="17"/>
        <v>-7.6424870466321293E-2</v>
      </c>
      <c r="I210" s="117">
        <v>729</v>
      </c>
      <c r="J210" s="118">
        <f t="shared" si="17"/>
        <v>2.244039270687237E-2</v>
      </c>
      <c r="K210" s="117">
        <v>345</v>
      </c>
      <c r="L210" s="118">
        <f t="shared" si="18"/>
        <v>-0.52674897119341568</v>
      </c>
    </row>
    <row r="211" spans="2:13" x14ac:dyDescent="0.25">
      <c r="B211" s="116" t="s">
        <v>84</v>
      </c>
      <c r="C211" s="117">
        <v>1005</v>
      </c>
      <c r="D211" s="118">
        <v>16.033898305084747</v>
      </c>
      <c r="E211" s="117">
        <v>335</v>
      </c>
      <c r="F211" s="118">
        <f t="shared" si="17"/>
        <v>-0.66666666666666674</v>
      </c>
      <c r="G211" s="117">
        <v>517</v>
      </c>
      <c r="H211" s="118">
        <f t="shared" si="17"/>
        <v>0.5432835820895523</v>
      </c>
      <c r="I211" s="117">
        <v>326</v>
      </c>
      <c r="J211" s="118">
        <f t="shared" si="17"/>
        <v>-0.36943907156673117</v>
      </c>
      <c r="K211" s="117">
        <v>248</v>
      </c>
      <c r="L211" s="118">
        <f t="shared" si="18"/>
        <v>-0.23926380368098155</v>
      </c>
    </row>
    <row r="212" spans="2:13" x14ac:dyDescent="0.25">
      <c r="B212" s="116" t="s">
        <v>86</v>
      </c>
      <c r="C212" s="117">
        <v>258</v>
      </c>
      <c r="D212" s="118">
        <v>-0.56345177664974622</v>
      </c>
      <c r="E212" s="117">
        <v>259</v>
      </c>
      <c r="F212" s="118">
        <f t="shared" si="17"/>
        <v>3.8759689922480689E-3</v>
      </c>
      <c r="G212" s="117">
        <v>182</v>
      </c>
      <c r="H212" s="118">
        <f t="shared" si="17"/>
        <v>-0.29729729729729726</v>
      </c>
      <c r="I212" s="117">
        <v>304</v>
      </c>
      <c r="J212" s="118">
        <f t="shared" si="17"/>
        <v>0.67032967032967039</v>
      </c>
      <c r="K212" s="117"/>
      <c r="L212" s="118"/>
    </row>
    <row r="213" spans="2:13" x14ac:dyDescent="0.25">
      <c r="B213" s="116" t="s">
        <v>88</v>
      </c>
      <c r="C213" s="117">
        <v>255</v>
      </c>
      <c r="D213" s="118">
        <v>-0.36408977556109723</v>
      </c>
      <c r="E213" s="117">
        <v>394</v>
      </c>
      <c r="F213" s="118">
        <f t="shared" si="17"/>
        <v>0.54509803921568634</v>
      </c>
      <c r="G213" s="117">
        <v>292</v>
      </c>
      <c r="H213" s="118">
        <f t="shared" si="17"/>
        <v>-0.25888324873096447</v>
      </c>
      <c r="I213" s="117">
        <v>560</v>
      </c>
      <c r="J213" s="118">
        <f t="shared" si="17"/>
        <v>0.91780821917808209</v>
      </c>
      <c r="K213" s="117"/>
      <c r="L213" s="118"/>
    </row>
    <row r="214" spans="2:13" x14ac:dyDescent="0.25">
      <c r="B214" s="116" t="s">
        <v>90</v>
      </c>
      <c r="C214" s="117">
        <v>246</v>
      </c>
      <c r="D214" s="118">
        <v>-0.52233009708737865</v>
      </c>
      <c r="E214" s="117">
        <v>449</v>
      </c>
      <c r="F214" s="118">
        <f t="shared" si="17"/>
        <v>0.82520325203252032</v>
      </c>
      <c r="G214" s="117">
        <v>255</v>
      </c>
      <c r="H214" s="118">
        <f t="shared" si="17"/>
        <v>-0.43207126948775054</v>
      </c>
      <c r="I214" s="117">
        <v>438</v>
      </c>
      <c r="J214" s="118">
        <f t="shared" si="17"/>
        <v>0.7176470588235293</v>
      </c>
      <c r="K214" s="117"/>
      <c r="L214" s="118"/>
    </row>
    <row r="215" spans="2:13" x14ac:dyDescent="0.25">
      <c r="B215" s="116" t="s">
        <v>92</v>
      </c>
      <c r="C215" s="117">
        <v>392</v>
      </c>
      <c r="D215" s="118">
        <v>-0.20647773279352222</v>
      </c>
      <c r="E215" s="117">
        <v>394</v>
      </c>
      <c r="F215" s="118">
        <f t="shared" si="17"/>
        <v>5.1020408163264808E-3</v>
      </c>
      <c r="G215" s="117">
        <v>386</v>
      </c>
      <c r="H215" s="118">
        <f t="shared" si="17"/>
        <v>-2.0304568527918732E-2</v>
      </c>
      <c r="I215" s="117">
        <v>458</v>
      </c>
      <c r="J215" s="118">
        <f t="shared" si="17"/>
        <v>0.18652849740932642</v>
      </c>
      <c r="K215" s="117"/>
      <c r="L215" s="118"/>
    </row>
    <row r="216" spans="2:13" x14ac:dyDescent="0.25">
      <c r="B216" s="116" t="s">
        <v>94</v>
      </c>
      <c r="C216" s="117">
        <v>475</v>
      </c>
      <c r="D216" s="118">
        <v>-0.18244406196213425</v>
      </c>
      <c r="E216" s="117">
        <v>853</v>
      </c>
      <c r="F216" s="118">
        <f t="shared" si="17"/>
        <v>0.7957894736842106</v>
      </c>
      <c r="G216" s="117">
        <v>735</v>
      </c>
      <c r="H216" s="118">
        <f t="shared" si="17"/>
        <v>-0.13833528722157096</v>
      </c>
      <c r="I216" s="117">
        <v>533</v>
      </c>
      <c r="J216" s="118">
        <f t="shared" si="17"/>
        <v>-0.27482993197278915</v>
      </c>
      <c r="K216" s="117"/>
      <c r="L216" s="118"/>
    </row>
    <row r="217" spans="2:13" x14ac:dyDescent="0.25">
      <c r="B217" s="116" t="s">
        <v>96</v>
      </c>
      <c r="C217" s="117">
        <v>699</v>
      </c>
      <c r="D217" s="118">
        <v>1.0319767441860463</v>
      </c>
      <c r="E217" s="117">
        <v>654</v>
      </c>
      <c r="F217" s="118">
        <f t="shared" si="17"/>
        <v>-6.4377682403433445E-2</v>
      </c>
      <c r="G217" s="117">
        <v>754</v>
      </c>
      <c r="H217" s="118">
        <f t="shared" si="17"/>
        <v>0.15290519877675846</v>
      </c>
      <c r="I217" s="117">
        <v>386</v>
      </c>
      <c r="J217" s="118">
        <f t="shared" si="17"/>
        <v>-0.48806366047745353</v>
      </c>
      <c r="K217" s="117"/>
      <c r="L217" s="118"/>
    </row>
    <row r="218" spans="2:13" x14ac:dyDescent="0.25">
      <c r="B218" s="116" t="s">
        <v>98</v>
      </c>
      <c r="C218" s="117">
        <v>547</v>
      </c>
      <c r="D218" s="118">
        <v>-4.5375218150087271E-2</v>
      </c>
      <c r="E218" s="117">
        <v>669</v>
      </c>
      <c r="F218" s="118">
        <f t="shared" si="17"/>
        <v>0.22303473491773307</v>
      </c>
      <c r="G218" s="117">
        <v>541</v>
      </c>
      <c r="H218" s="118">
        <f t="shared" si="17"/>
        <v>-0.19133034379671154</v>
      </c>
      <c r="I218" s="117">
        <v>476</v>
      </c>
      <c r="J218" s="118">
        <f t="shared" si="17"/>
        <v>-0.12014787430683915</v>
      </c>
      <c r="K218" s="117"/>
      <c r="L218" s="118"/>
    </row>
    <row r="219" spans="2:13" ht="15.75" x14ac:dyDescent="0.25">
      <c r="B219" s="119" t="s">
        <v>32</v>
      </c>
      <c r="C219" s="120">
        <v>6290</v>
      </c>
      <c r="D219" s="121">
        <v>0.71717171717171713</v>
      </c>
      <c r="E219" s="120">
        <v>6514</v>
      </c>
      <c r="F219" s="121">
        <f t="shared" si="17"/>
        <v>3.5612082670906098E-2</v>
      </c>
      <c r="G219" s="120">
        <v>6482</v>
      </c>
      <c r="H219" s="121">
        <f t="shared" si="17"/>
        <v>-4.912496162112423E-3</v>
      </c>
      <c r="I219" s="120">
        <v>6405</v>
      </c>
      <c r="J219" s="121">
        <f t="shared" si="17"/>
        <v>-1.1879049676025932E-2</v>
      </c>
      <c r="K219" s="120">
        <v>1655</v>
      </c>
      <c r="L219" s="121">
        <v>-0.49076923076923074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251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446</v>
      </c>
      <c r="D229" s="118">
        <v>88.2</v>
      </c>
      <c r="E229" s="117">
        <v>475</v>
      </c>
      <c r="F229" s="118">
        <f t="shared" ref="F229:J241" si="19">IFERROR(E229/C229-1,"-")</f>
        <v>6.5022421524663754E-2</v>
      </c>
      <c r="G229" s="117">
        <v>480</v>
      </c>
      <c r="H229" s="118">
        <f t="shared" si="19"/>
        <v>1.0526315789473717E-2</v>
      </c>
      <c r="I229" s="117">
        <v>396</v>
      </c>
      <c r="J229" s="118">
        <f t="shared" si="19"/>
        <v>-0.17500000000000004</v>
      </c>
      <c r="K229" s="117">
        <v>328</v>
      </c>
      <c r="L229" s="118">
        <f t="shared" ref="L229:L233" si="20">IFERROR(K229/I229-1,"-")</f>
        <v>-0.17171717171717171</v>
      </c>
    </row>
    <row r="230" spans="2:13" x14ac:dyDescent="0.25">
      <c r="B230" s="116" t="s">
        <v>78</v>
      </c>
      <c r="C230" s="117">
        <v>483</v>
      </c>
      <c r="D230" s="118">
        <v>18.32</v>
      </c>
      <c r="E230" s="117">
        <v>598</v>
      </c>
      <c r="F230" s="118">
        <f t="shared" si="19"/>
        <v>0.23809523809523814</v>
      </c>
      <c r="G230" s="117">
        <v>677</v>
      </c>
      <c r="H230" s="118">
        <f t="shared" si="19"/>
        <v>0.13210702341137126</v>
      </c>
      <c r="I230" s="117">
        <v>480</v>
      </c>
      <c r="J230" s="118">
        <f t="shared" si="19"/>
        <v>-0.29098966026587891</v>
      </c>
      <c r="K230" s="117">
        <v>389</v>
      </c>
      <c r="L230" s="118">
        <f t="shared" si="20"/>
        <v>-0.18958333333333333</v>
      </c>
    </row>
    <row r="231" spans="2:13" x14ac:dyDescent="0.25">
      <c r="B231" s="116" t="s">
        <v>80</v>
      </c>
      <c r="C231" s="117">
        <v>540</v>
      </c>
      <c r="D231" s="118">
        <v>15.875</v>
      </c>
      <c r="E231" s="117">
        <v>372</v>
      </c>
      <c r="F231" s="118">
        <f t="shared" si="19"/>
        <v>-0.31111111111111112</v>
      </c>
      <c r="G231" s="117">
        <v>497</v>
      </c>
      <c r="H231" s="118">
        <f t="shared" si="19"/>
        <v>0.33602150537634401</v>
      </c>
      <c r="I231" s="117">
        <v>581</v>
      </c>
      <c r="J231" s="118">
        <f t="shared" si="19"/>
        <v>0.16901408450704225</v>
      </c>
      <c r="K231" s="117">
        <v>238</v>
      </c>
      <c r="L231" s="118">
        <f t="shared" si="20"/>
        <v>-0.59036144578313254</v>
      </c>
    </row>
    <row r="232" spans="2:13" x14ac:dyDescent="0.25">
      <c r="B232" s="116" t="s">
        <v>82</v>
      </c>
      <c r="C232" s="117">
        <v>533</v>
      </c>
      <c r="D232" s="118">
        <v>4.8571428571428568</v>
      </c>
      <c r="E232" s="117">
        <v>264</v>
      </c>
      <c r="F232" s="118">
        <f t="shared" si="19"/>
        <v>-0.50469043151969983</v>
      </c>
      <c r="G232" s="117">
        <v>408</v>
      </c>
      <c r="H232" s="118">
        <f t="shared" si="19"/>
        <v>0.54545454545454541</v>
      </c>
      <c r="I232" s="117">
        <v>463</v>
      </c>
      <c r="J232" s="118">
        <f t="shared" si="19"/>
        <v>0.13480392156862742</v>
      </c>
      <c r="K232" s="117">
        <v>335</v>
      </c>
      <c r="L232" s="118">
        <f t="shared" si="20"/>
        <v>-0.27645788336933041</v>
      </c>
    </row>
    <row r="233" spans="2:13" x14ac:dyDescent="0.25">
      <c r="B233" s="116" t="s">
        <v>84</v>
      </c>
      <c r="C233" s="117">
        <v>275</v>
      </c>
      <c r="D233" s="118">
        <v>-0.14596273291925466</v>
      </c>
      <c r="E233" s="117">
        <v>366</v>
      </c>
      <c r="F233" s="118">
        <f t="shared" si="19"/>
        <v>0.33090909090909082</v>
      </c>
      <c r="G233" s="117">
        <v>265</v>
      </c>
      <c r="H233" s="118">
        <f t="shared" si="19"/>
        <v>-0.27595628415300544</v>
      </c>
      <c r="I233" s="117">
        <v>324</v>
      </c>
      <c r="J233" s="118">
        <f t="shared" si="19"/>
        <v>0.22264150943396221</v>
      </c>
      <c r="K233" s="117">
        <v>196</v>
      </c>
      <c r="L233" s="118">
        <f t="shared" si="20"/>
        <v>-0.39506172839506171</v>
      </c>
    </row>
    <row r="234" spans="2:13" x14ac:dyDescent="0.25">
      <c r="B234" s="116" t="s">
        <v>86</v>
      </c>
      <c r="C234" s="117">
        <v>128</v>
      </c>
      <c r="D234" s="118">
        <v>-0.75384615384615383</v>
      </c>
      <c r="E234" s="117">
        <v>260</v>
      </c>
      <c r="F234" s="118">
        <f t="shared" si="19"/>
        <v>1.03125</v>
      </c>
      <c r="G234" s="117">
        <v>315</v>
      </c>
      <c r="H234" s="118">
        <f t="shared" si="19"/>
        <v>0.21153846153846145</v>
      </c>
      <c r="I234" s="117">
        <v>235</v>
      </c>
      <c r="J234" s="118">
        <f t="shared" si="19"/>
        <v>-0.25396825396825395</v>
      </c>
      <c r="K234" s="117"/>
      <c r="L234" s="118"/>
    </row>
    <row r="235" spans="2:13" x14ac:dyDescent="0.25">
      <c r="B235" s="116" t="s">
        <v>88</v>
      </c>
      <c r="C235" s="117">
        <v>543</v>
      </c>
      <c r="D235" s="118">
        <v>-4.7368421052631615E-2</v>
      </c>
      <c r="E235" s="117">
        <v>1051</v>
      </c>
      <c r="F235" s="118">
        <f t="shared" si="19"/>
        <v>0.9355432780847146</v>
      </c>
      <c r="G235" s="117">
        <v>327</v>
      </c>
      <c r="H235" s="118">
        <f t="shared" si="19"/>
        <v>-0.68886774500475734</v>
      </c>
      <c r="I235" s="117">
        <v>536</v>
      </c>
      <c r="J235" s="118">
        <f t="shared" si="19"/>
        <v>0.63914373088685017</v>
      </c>
      <c r="K235" s="117"/>
      <c r="L235" s="118"/>
    </row>
    <row r="236" spans="2:13" x14ac:dyDescent="0.25">
      <c r="B236" s="116" t="s">
        <v>90</v>
      </c>
      <c r="C236" s="117">
        <v>374</v>
      </c>
      <c r="D236" s="118">
        <v>-0.21263157894736839</v>
      </c>
      <c r="E236" s="117">
        <v>248</v>
      </c>
      <c r="F236" s="118">
        <f t="shared" si="19"/>
        <v>-0.33689839572192515</v>
      </c>
      <c r="G236" s="117">
        <v>281</v>
      </c>
      <c r="H236" s="118">
        <f t="shared" si="19"/>
        <v>0.13306451612903225</v>
      </c>
      <c r="I236" s="117">
        <v>366</v>
      </c>
      <c r="J236" s="118">
        <f t="shared" si="19"/>
        <v>0.302491103202847</v>
      </c>
      <c r="K236" s="117"/>
      <c r="L236" s="118"/>
    </row>
    <row r="237" spans="2:13" x14ac:dyDescent="0.25">
      <c r="B237" s="116" t="s">
        <v>92</v>
      </c>
      <c r="C237" s="117">
        <v>425</v>
      </c>
      <c r="D237" s="118">
        <v>-0.31229773462783172</v>
      </c>
      <c r="E237" s="117">
        <v>370</v>
      </c>
      <c r="F237" s="118">
        <f t="shared" si="19"/>
        <v>-0.12941176470588234</v>
      </c>
      <c r="G237" s="117">
        <v>360</v>
      </c>
      <c r="H237" s="118">
        <f t="shared" si="19"/>
        <v>-2.7027027027026973E-2</v>
      </c>
      <c r="I237" s="117">
        <v>264</v>
      </c>
      <c r="J237" s="118">
        <f t="shared" si="19"/>
        <v>-0.26666666666666672</v>
      </c>
      <c r="K237" s="117"/>
      <c r="L237" s="118"/>
    </row>
    <row r="238" spans="2:13" x14ac:dyDescent="0.25">
      <c r="B238" s="116" t="s">
        <v>94</v>
      </c>
      <c r="C238" s="117">
        <v>357</v>
      </c>
      <c r="D238" s="118">
        <v>-0.42788461538461542</v>
      </c>
      <c r="E238" s="117">
        <v>373</v>
      </c>
      <c r="F238" s="118">
        <f t="shared" si="19"/>
        <v>4.481792717086841E-2</v>
      </c>
      <c r="G238" s="117">
        <v>608</v>
      </c>
      <c r="H238" s="118">
        <f t="shared" si="19"/>
        <v>0.63002680965147451</v>
      </c>
      <c r="I238" s="117">
        <v>439</v>
      </c>
      <c r="J238" s="118">
        <f t="shared" si="19"/>
        <v>-0.27796052631578949</v>
      </c>
      <c r="K238" s="117"/>
      <c r="L238" s="118"/>
    </row>
    <row r="239" spans="2:13" x14ac:dyDescent="0.25">
      <c r="B239" s="116" t="s">
        <v>96</v>
      </c>
      <c r="C239" s="117">
        <v>291</v>
      </c>
      <c r="D239" s="118">
        <v>-0.3795309168443497</v>
      </c>
      <c r="E239" s="117">
        <v>504</v>
      </c>
      <c r="F239" s="118">
        <f t="shared" si="19"/>
        <v>0.731958762886598</v>
      </c>
      <c r="G239" s="117">
        <v>547</v>
      </c>
      <c r="H239" s="118">
        <f t="shared" si="19"/>
        <v>8.5317460317460236E-2</v>
      </c>
      <c r="I239" s="117">
        <v>383</v>
      </c>
      <c r="J239" s="118">
        <f t="shared" si="19"/>
        <v>-0.29981718464351004</v>
      </c>
      <c r="K239" s="117"/>
      <c r="L239" s="118"/>
    </row>
    <row r="240" spans="2:13" x14ac:dyDescent="0.25">
      <c r="B240" s="116" t="s">
        <v>98</v>
      </c>
      <c r="C240" s="117">
        <v>355</v>
      </c>
      <c r="D240" s="118">
        <v>-0.42463533225283634</v>
      </c>
      <c r="E240" s="117">
        <v>459</v>
      </c>
      <c r="F240" s="118">
        <f t="shared" si="19"/>
        <v>0.29295774647887329</v>
      </c>
      <c r="G240" s="117">
        <v>381</v>
      </c>
      <c r="H240" s="118">
        <f t="shared" si="19"/>
        <v>-0.16993464052287577</v>
      </c>
      <c r="I240" s="117">
        <v>361</v>
      </c>
      <c r="J240" s="118">
        <f t="shared" si="19"/>
        <v>-5.2493438320210029E-2</v>
      </c>
      <c r="K240" s="117"/>
      <c r="L240" s="118"/>
    </row>
    <row r="241" spans="2:13" ht="15.75" x14ac:dyDescent="0.25">
      <c r="B241" s="119" t="s">
        <v>32</v>
      </c>
      <c r="C241" s="120">
        <v>4750</v>
      </c>
      <c r="D241" s="121">
        <v>8.7454212454212366E-2</v>
      </c>
      <c r="E241" s="120">
        <v>5340</v>
      </c>
      <c r="F241" s="121">
        <f t="shared" si="19"/>
        <v>0.12421052631578955</v>
      </c>
      <c r="G241" s="120">
        <v>5146</v>
      </c>
      <c r="H241" s="121">
        <f t="shared" si="19"/>
        <v>-3.6329588014981318E-2</v>
      </c>
      <c r="I241" s="120">
        <v>4828</v>
      </c>
      <c r="J241" s="121">
        <f t="shared" si="19"/>
        <v>-6.1795569374271331E-2</v>
      </c>
      <c r="K241" s="120">
        <v>1486</v>
      </c>
      <c r="L241" s="121">
        <v>-0.33778966131907306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253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100</v>
      </c>
      <c r="D251" s="118" t="s">
        <v>245</v>
      </c>
      <c r="E251" s="117">
        <v>170</v>
      </c>
      <c r="F251" s="118">
        <f t="shared" ref="F251:J263" si="21">IFERROR(E251/C251-1,"-")</f>
        <v>0.7</v>
      </c>
      <c r="G251" s="117">
        <v>178</v>
      </c>
      <c r="H251" s="118">
        <f t="shared" si="21"/>
        <v>4.705882352941182E-2</v>
      </c>
      <c r="I251" s="117">
        <v>193</v>
      </c>
      <c r="J251" s="118">
        <f t="shared" si="21"/>
        <v>8.4269662921348409E-2</v>
      </c>
      <c r="K251" s="117">
        <v>133</v>
      </c>
      <c r="L251" s="118">
        <f t="shared" ref="L251:L255" si="22">IFERROR(K251/I251-1,"-")</f>
        <v>-0.31088082901554404</v>
      </c>
    </row>
    <row r="252" spans="2:13" x14ac:dyDescent="0.25">
      <c r="B252" s="116" t="s">
        <v>78</v>
      </c>
      <c r="C252" s="117">
        <v>157</v>
      </c>
      <c r="D252" s="118" t="s">
        <v>245</v>
      </c>
      <c r="E252" s="117">
        <v>240</v>
      </c>
      <c r="F252" s="118">
        <f t="shared" si="21"/>
        <v>0.52866242038216571</v>
      </c>
      <c r="G252" s="117">
        <v>373</v>
      </c>
      <c r="H252" s="118">
        <f t="shared" si="21"/>
        <v>0.5541666666666667</v>
      </c>
      <c r="I252" s="117">
        <v>299</v>
      </c>
      <c r="J252" s="118">
        <f t="shared" si="21"/>
        <v>-0.19839142091152817</v>
      </c>
      <c r="K252" s="117">
        <v>245</v>
      </c>
      <c r="L252" s="118">
        <f t="shared" si="22"/>
        <v>-0.1806020066889632</v>
      </c>
    </row>
    <row r="253" spans="2:13" x14ac:dyDescent="0.25">
      <c r="B253" s="116" t="s">
        <v>80</v>
      </c>
      <c r="C253" s="117">
        <v>132</v>
      </c>
      <c r="D253" s="118" t="s">
        <v>245</v>
      </c>
      <c r="E253" s="117">
        <v>204</v>
      </c>
      <c r="F253" s="118">
        <f t="shared" si="21"/>
        <v>0.54545454545454541</v>
      </c>
      <c r="G253" s="117">
        <v>254</v>
      </c>
      <c r="H253" s="118">
        <f t="shared" si="21"/>
        <v>0.24509803921568629</v>
      </c>
      <c r="I253" s="117">
        <v>232</v>
      </c>
      <c r="J253" s="118">
        <f t="shared" si="21"/>
        <v>-8.6614173228346414E-2</v>
      </c>
      <c r="K253" s="117">
        <v>118</v>
      </c>
      <c r="L253" s="118">
        <f t="shared" si="22"/>
        <v>-0.49137931034482762</v>
      </c>
    </row>
    <row r="254" spans="2:13" x14ac:dyDescent="0.25">
      <c r="B254" s="116" t="s">
        <v>82</v>
      </c>
      <c r="C254" s="117">
        <v>60</v>
      </c>
      <c r="D254" s="118">
        <v>14</v>
      </c>
      <c r="E254" s="117">
        <v>53</v>
      </c>
      <c r="F254" s="118">
        <f t="shared" si="21"/>
        <v>-0.1166666666666667</v>
      </c>
      <c r="G254" s="117">
        <v>57</v>
      </c>
      <c r="H254" s="118">
        <f t="shared" si="21"/>
        <v>7.547169811320753E-2</v>
      </c>
      <c r="I254" s="117">
        <v>90</v>
      </c>
      <c r="J254" s="118">
        <f t="shared" si="21"/>
        <v>0.57894736842105265</v>
      </c>
      <c r="K254" s="117">
        <v>115</v>
      </c>
      <c r="L254" s="118">
        <f t="shared" si="22"/>
        <v>0.27777777777777768</v>
      </c>
    </row>
    <row r="255" spans="2:13" x14ac:dyDescent="0.25">
      <c r="B255" s="116" t="s">
        <v>84</v>
      </c>
      <c r="C255" s="117">
        <v>16</v>
      </c>
      <c r="D255" s="118" t="s">
        <v>245</v>
      </c>
      <c r="E255" s="117">
        <v>19</v>
      </c>
      <c r="F255" s="118">
        <f t="shared" si="21"/>
        <v>0.1875</v>
      </c>
      <c r="G255" s="117">
        <v>9</v>
      </c>
      <c r="H255" s="118">
        <f t="shared" si="21"/>
        <v>-0.52631578947368429</v>
      </c>
      <c r="I255" s="117">
        <v>8</v>
      </c>
      <c r="J255" s="118">
        <f t="shared" si="21"/>
        <v>-0.11111111111111116</v>
      </c>
      <c r="K255" s="117">
        <v>114</v>
      </c>
      <c r="L255" s="118">
        <f t="shared" si="22"/>
        <v>13.25</v>
      </c>
    </row>
    <row r="256" spans="2:13" x14ac:dyDescent="0.25">
      <c r="B256" s="116" t="s">
        <v>86</v>
      </c>
      <c r="C256" s="117">
        <v>6</v>
      </c>
      <c r="D256" s="118">
        <v>-0.4</v>
      </c>
      <c r="E256" s="117">
        <v>14</v>
      </c>
      <c r="F256" s="118">
        <f t="shared" si="21"/>
        <v>1.3333333333333335</v>
      </c>
      <c r="G256" s="117">
        <v>7</v>
      </c>
      <c r="H256" s="118">
        <f t="shared" si="21"/>
        <v>-0.5</v>
      </c>
      <c r="I256" s="117">
        <v>16</v>
      </c>
      <c r="J256" s="118">
        <f t="shared" si="21"/>
        <v>1.2857142857142856</v>
      </c>
      <c r="K256" s="117"/>
      <c r="L256" s="118"/>
    </row>
    <row r="257" spans="2:13" x14ac:dyDescent="0.25">
      <c r="B257" s="116" t="s">
        <v>88</v>
      </c>
      <c r="C257" s="117">
        <v>24</v>
      </c>
      <c r="D257" s="118">
        <v>-7.6923076923076872E-2</v>
      </c>
      <c r="E257" s="117">
        <v>153</v>
      </c>
      <c r="F257" s="118">
        <f t="shared" si="21"/>
        <v>5.375</v>
      </c>
      <c r="G257" s="117">
        <v>16</v>
      </c>
      <c r="H257" s="118">
        <f t="shared" si="21"/>
        <v>-0.89542483660130723</v>
      </c>
      <c r="I257" s="117">
        <v>39</v>
      </c>
      <c r="J257" s="118">
        <f t="shared" si="21"/>
        <v>1.4375</v>
      </c>
      <c r="K257" s="117"/>
      <c r="L257" s="118"/>
    </row>
    <row r="258" spans="2:13" x14ac:dyDescent="0.25">
      <c r="B258" s="116" t="s">
        <v>90</v>
      </c>
      <c r="C258" s="117">
        <v>41</v>
      </c>
      <c r="D258" s="118">
        <v>2.7272727272727271</v>
      </c>
      <c r="E258" s="117">
        <v>17</v>
      </c>
      <c r="F258" s="118">
        <f t="shared" si="21"/>
        <v>-0.58536585365853666</v>
      </c>
      <c r="G258" s="117">
        <v>4</v>
      </c>
      <c r="H258" s="118">
        <f t="shared" si="21"/>
        <v>-0.76470588235294112</v>
      </c>
      <c r="I258" s="117">
        <v>5</v>
      </c>
      <c r="J258" s="118">
        <f t="shared" si="21"/>
        <v>0.25</v>
      </c>
      <c r="K258" s="117"/>
      <c r="L258" s="118"/>
    </row>
    <row r="259" spans="2:13" x14ac:dyDescent="0.25">
      <c r="B259" s="116" t="s">
        <v>92</v>
      </c>
      <c r="C259" s="117">
        <v>16</v>
      </c>
      <c r="D259" s="118">
        <v>0.60000000000000009</v>
      </c>
      <c r="E259" s="117">
        <v>43</v>
      </c>
      <c r="F259" s="118">
        <f t="shared" si="21"/>
        <v>1.6875</v>
      </c>
      <c r="G259" s="117">
        <v>13</v>
      </c>
      <c r="H259" s="118">
        <f t="shared" si="21"/>
        <v>-0.69767441860465118</v>
      </c>
      <c r="I259" s="117">
        <v>15</v>
      </c>
      <c r="J259" s="118">
        <f t="shared" si="21"/>
        <v>0.15384615384615374</v>
      </c>
      <c r="K259" s="117"/>
      <c r="L259" s="118"/>
    </row>
    <row r="260" spans="2:13" x14ac:dyDescent="0.25">
      <c r="B260" s="116" t="s">
        <v>94</v>
      </c>
      <c r="C260" s="117">
        <v>374</v>
      </c>
      <c r="D260" s="118">
        <v>3.7948717948717947</v>
      </c>
      <c r="E260" s="117">
        <v>91</v>
      </c>
      <c r="F260" s="118">
        <f t="shared" si="21"/>
        <v>-0.75668449197860965</v>
      </c>
      <c r="G260" s="117">
        <v>53</v>
      </c>
      <c r="H260" s="118">
        <f t="shared" si="21"/>
        <v>-0.41758241758241754</v>
      </c>
      <c r="I260" s="117">
        <v>87</v>
      </c>
      <c r="J260" s="118">
        <f t="shared" si="21"/>
        <v>0.64150943396226423</v>
      </c>
      <c r="K260" s="117"/>
      <c r="L260" s="118"/>
    </row>
    <row r="261" spans="2:13" x14ac:dyDescent="0.25">
      <c r="B261" s="116" t="s">
        <v>96</v>
      </c>
      <c r="C261" s="117">
        <v>217</v>
      </c>
      <c r="D261" s="118">
        <v>1.02803738317757</v>
      </c>
      <c r="E261" s="117">
        <v>277</v>
      </c>
      <c r="F261" s="118">
        <f t="shared" si="21"/>
        <v>0.27649769585253448</v>
      </c>
      <c r="G261" s="117">
        <v>61</v>
      </c>
      <c r="H261" s="118">
        <f t="shared" si="21"/>
        <v>-0.77978339350180503</v>
      </c>
      <c r="I261" s="117">
        <v>225</v>
      </c>
      <c r="J261" s="118">
        <f t="shared" si="21"/>
        <v>2.6885245901639343</v>
      </c>
      <c r="K261" s="117"/>
      <c r="L261" s="118"/>
    </row>
    <row r="262" spans="2:13" x14ac:dyDescent="0.25">
      <c r="B262" s="116" t="s">
        <v>98</v>
      </c>
      <c r="C262" s="117">
        <v>118</v>
      </c>
      <c r="D262" s="118">
        <v>-4.065040650406504E-2</v>
      </c>
      <c r="E262" s="117">
        <v>176</v>
      </c>
      <c r="F262" s="118">
        <f t="shared" si="21"/>
        <v>0.49152542372881358</v>
      </c>
      <c r="G262" s="117">
        <v>152</v>
      </c>
      <c r="H262" s="118">
        <f t="shared" si="21"/>
        <v>-0.13636363636363635</v>
      </c>
      <c r="I262" s="117">
        <v>153</v>
      </c>
      <c r="J262" s="118">
        <f t="shared" si="21"/>
        <v>6.5789473684210176E-3</v>
      </c>
      <c r="K262" s="117"/>
      <c r="L262" s="118"/>
    </row>
    <row r="263" spans="2:13" ht="15.75" x14ac:dyDescent="0.25">
      <c r="B263" s="119" t="s">
        <v>32</v>
      </c>
      <c r="C263" s="120">
        <v>1261</v>
      </c>
      <c r="D263" s="121">
        <v>2.4173441734417342</v>
      </c>
      <c r="E263" s="120">
        <v>1457</v>
      </c>
      <c r="F263" s="121">
        <f t="shared" si="21"/>
        <v>0.15543219666930996</v>
      </c>
      <c r="G263" s="120">
        <v>1177</v>
      </c>
      <c r="H263" s="121">
        <f t="shared" si="21"/>
        <v>-0.19217570350034319</v>
      </c>
      <c r="I263" s="120">
        <v>1362</v>
      </c>
      <c r="J263" s="121">
        <f t="shared" si="21"/>
        <v>0.15717926932880211</v>
      </c>
      <c r="K263" s="120">
        <v>725</v>
      </c>
      <c r="L263" s="121">
        <v>-0.11800486618004868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254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227</v>
      </c>
      <c r="D273" s="118" t="s">
        <v>245</v>
      </c>
      <c r="E273" s="117">
        <v>189</v>
      </c>
      <c r="F273" s="118">
        <f t="shared" ref="F273:J285" si="23">IFERROR(E273/C273-1,"-")</f>
        <v>-0.16740088105726869</v>
      </c>
      <c r="G273" s="117">
        <v>274</v>
      </c>
      <c r="H273" s="118">
        <f t="shared" si="23"/>
        <v>0.44973544973544977</v>
      </c>
      <c r="I273" s="117">
        <v>201</v>
      </c>
      <c r="J273" s="118">
        <f t="shared" si="23"/>
        <v>-0.26642335766423353</v>
      </c>
      <c r="K273" s="117">
        <v>194</v>
      </c>
      <c r="L273" s="118">
        <f t="shared" ref="L273:L277" si="24">IFERROR(K273/I273-1,"-")</f>
        <v>-3.4825870646766122E-2</v>
      </c>
    </row>
    <row r="274" spans="2:12" x14ac:dyDescent="0.25">
      <c r="B274" s="116" t="s">
        <v>78</v>
      </c>
      <c r="C274" s="117">
        <v>129</v>
      </c>
      <c r="D274" s="118" t="s">
        <v>245</v>
      </c>
      <c r="E274" s="117">
        <v>124</v>
      </c>
      <c r="F274" s="118">
        <f t="shared" si="23"/>
        <v>-3.8759689922480578E-2</v>
      </c>
      <c r="G274" s="117">
        <v>414</v>
      </c>
      <c r="H274" s="118">
        <f t="shared" si="23"/>
        <v>2.338709677419355</v>
      </c>
      <c r="I274" s="117">
        <v>219</v>
      </c>
      <c r="J274" s="118">
        <f t="shared" si="23"/>
        <v>-0.47101449275362317</v>
      </c>
      <c r="K274" s="117">
        <v>145</v>
      </c>
      <c r="L274" s="118">
        <f t="shared" si="24"/>
        <v>-0.33789954337899542</v>
      </c>
    </row>
    <row r="275" spans="2:12" x14ac:dyDescent="0.25">
      <c r="B275" s="116" t="s">
        <v>80</v>
      </c>
      <c r="C275" s="117">
        <v>250</v>
      </c>
      <c r="D275" s="118" t="s">
        <v>245</v>
      </c>
      <c r="E275" s="117">
        <v>80</v>
      </c>
      <c r="F275" s="118">
        <f t="shared" si="23"/>
        <v>-0.67999999999999994</v>
      </c>
      <c r="G275" s="117">
        <v>313</v>
      </c>
      <c r="H275" s="118">
        <f t="shared" si="23"/>
        <v>2.9125000000000001</v>
      </c>
      <c r="I275" s="117">
        <v>173</v>
      </c>
      <c r="J275" s="118">
        <f t="shared" si="23"/>
        <v>-0.44728434504792336</v>
      </c>
      <c r="K275" s="117">
        <v>112</v>
      </c>
      <c r="L275" s="118">
        <f t="shared" si="24"/>
        <v>-0.35260115606936415</v>
      </c>
    </row>
    <row r="276" spans="2:12" x14ac:dyDescent="0.25">
      <c r="B276" s="116" t="s">
        <v>82</v>
      </c>
      <c r="C276" s="117">
        <v>67</v>
      </c>
      <c r="D276" s="118">
        <v>15.75</v>
      </c>
      <c r="E276" s="117">
        <v>26</v>
      </c>
      <c r="F276" s="118">
        <f t="shared" si="23"/>
        <v>-0.61194029850746268</v>
      </c>
      <c r="G276" s="117">
        <v>55</v>
      </c>
      <c r="H276" s="118">
        <f t="shared" si="23"/>
        <v>1.1153846153846154</v>
      </c>
      <c r="I276" s="117">
        <v>69</v>
      </c>
      <c r="J276" s="118">
        <f t="shared" si="23"/>
        <v>0.25454545454545463</v>
      </c>
      <c r="K276" s="117">
        <v>197</v>
      </c>
      <c r="L276" s="118">
        <f t="shared" si="24"/>
        <v>1.8550724637681157</v>
      </c>
    </row>
    <row r="277" spans="2:12" x14ac:dyDescent="0.25">
      <c r="B277" s="116" t="s">
        <v>84</v>
      </c>
      <c r="C277" s="117">
        <v>18</v>
      </c>
      <c r="D277" s="118">
        <v>8</v>
      </c>
      <c r="E277" s="117">
        <v>3</v>
      </c>
      <c r="F277" s="118">
        <f t="shared" si="23"/>
        <v>-0.83333333333333337</v>
      </c>
      <c r="G277" s="117">
        <v>11</v>
      </c>
      <c r="H277" s="118">
        <f t="shared" si="23"/>
        <v>2.6666666666666665</v>
      </c>
      <c r="I277" s="117">
        <v>28</v>
      </c>
      <c r="J277" s="118">
        <f t="shared" si="23"/>
        <v>1.5454545454545454</v>
      </c>
      <c r="K277" s="117">
        <v>102</v>
      </c>
      <c r="L277" s="118">
        <f t="shared" si="24"/>
        <v>2.6428571428571428</v>
      </c>
    </row>
    <row r="278" spans="2:12" x14ac:dyDescent="0.25">
      <c r="B278" s="116" t="s">
        <v>86</v>
      </c>
      <c r="C278" s="117">
        <v>10</v>
      </c>
      <c r="D278" s="118">
        <v>-0.2857142857142857</v>
      </c>
      <c r="E278" s="117">
        <v>15</v>
      </c>
      <c r="F278" s="118">
        <f t="shared" si="23"/>
        <v>0.5</v>
      </c>
      <c r="G278" s="117">
        <v>11</v>
      </c>
      <c r="H278" s="118">
        <f t="shared" si="23"/>
        <v>-0.26666666666666672</v>
      </c>
      <c r="I278" s="117">
        <v>29</v>
      </c>
      <c r="J278" s="118">
        <f t="shared" si="23"/>
        <v>1.6363636363636362</v>
      </c>
      <c r="K278" s="117"/>
      <c r="L278" s="118"/>
    </row>
    <row r="279" spans="2:12" x14ac:dyDescent="0.25">
      <c r="B279" s="116" t="s">
        <v>88</v>
      </c>
      <c r="C279" s="117">
        <v>7</v>
      </c>
      <c r="D279" s="118">
        <v>6</v>
      </c>
      <c r="E279" s="117">
        <v>18</v>
      </c>
      <c r="F279" s="118">
        <f t="shared" si="23"/>
        <v>1.5714285714285716</v>
      </c>
      <c r="G279" s="117">
        <v>53</v>
      </c>
      <c r="H279" s="118">
        <f t="shared" si="23"/>
        <v>1.9444444444444446</v>
      </c>
      <c r="I279" s="117">
        <v>16</v>
      </c>
      <c r="J279" s="118">
        <f t="shared" si="23"/>
        <v>-0.69811320754716988</v>
      </c>
      <c r="K279" s="117"/>
      <c r="L279" s="118"/>
    </row>
    <row r="280" spans="2:12" x14ac:dyDescent="0.25">
      <c r="B280" s="116" t="s">
        <v>90</v>
      </c>
      <c r="C280" s="117">
        <v>10</v>
      </c>
      <c r="D280" s="118">
        <v>1</v>
      </c>
      <c r="E280" s="117">
        <v>17</v>
      </c>
      <c r="F280" s="118">
        <f t="shared" si="23"/>
        <v>0.7</v>
      </c>
      <c r="G280" s="117">
        <v>1</v>
      </c>
      <c r="H280" s="118">
        <f t="shared" si="23"/>
        <v>-0.94117647058823528</v>
      </c>
      <c r="I280" s="117">
        <v>3</v>
      </c>
      <c r="J280" s="118">
        <f t="shared" si="23"/>
        <v>2</v>
      </c>
      <c r="K280" s="117"/>
      <c r="L280" s="118"/>
    </row>
    <row r="281" spans="2:12" x14ac:dyDescent="0.25">
      <c r="B281" s="116" t="s">
        <v>92</v>
      </c>
      <c r="C281" s="117">
        <v>7</v>
      </c>
      <c r="D281" s="118">
        <v>-0.46153846153846156</v>
      </c>
      <c r="E281" s="117">
        <v>18</v>
      </c>
      <c r="F281" s="118">
        <f t="shared" si="23"/>
        <v>1.5714285714285716</v>
      </c>
      <c r="G281" s="117">
        <v>4</v>
      </c>
      <c r="H281" s="118">
        <f t="shared" si="23"/>
        <v>-0.77777777777777779</v>
      </c>
      <c r="I281" s="117">
        <v>16</v>
      </c>
      <c r="J281" s="118">
        <f t="shared" si="23"/>
        <v>3</v>
      </c>
      <c r="K281" s="117"/>
      <c r="L281" s="118"/>
    </row>
    <row r="282" spans="2:12" x14ac:dyDescent="0.25">
      <c r="B282" s="116" t="s">
        <v>94</v>
      </c>
      <c r="C282" s="117">
        <v>56</v>
      </c>
      <c r="D282" s="118">
        <v>-8.1967213114754078E-2</v>
      </c>
      <c r="E282" s="117">
        <v>34</v>
      </c>
      <c r="F282" s="118">
        <f t="shared" si="23"/>
        <v>-0.3928571428571429</v>
      </c>
      <c r="G282" s="117">
        <v>47</v>
      </c>
      <c r="H282" s="118">
        <f t="shared" si="23"/>
        <v>0.38235294117647056</v>
      </c>
      <c r="I282" s="117">
        <v>54</v>
      </c>
      <c r="J282" s="118">
        <f t="shared" si="23"/>
        <v>0.14893617021276606</v>
      </c>
      <c r="K282" s="117"/>
      <c r="L282" s="118"/>
    </row>
    <row r="283" spans="2:12" x14ac:dyDescent="0.25">
      <c r="B283" s="116" t="s">
        <v>96</v>
      </c>
      <c r="C283" s="117">
        <v>80</v>
      </c>
      <c r="D283" s="118">
        <v>-0.68127490039840644</v>
      </c>
      <c r="E283" s="117">
        <v>201</v>
      </c>
      <c r="F283" s="118">
        <f t="shared" si="23"/>
        <v>1.5125000000000002</v>
      </c>
      <c r="G283" s="117">
        <v>107</v>
      </c>
      <c r="H283" s="118">
        <f t="shared" si="23"/>
        <v>-0.46766169154228854</v>
      </c>
      <c r="I283" s="117">
        <v>52</v>
      </c>
      <c r="J283" s="118">
        <f t="shared" si="23"/>
        <v>-0.51401869158878499</v>
      </c>
      <c r="K283" s="117"/>
      <c r="L283" s="118"/>
    </row>
    <row r="284" spans="2:12" x14ac:dyDescent="0.25">
      <c r="B284" s="116" t="s">
        <v>98</v>
      </c>
      <c r="C284" s="117">
        <v>119</v>
      </c>
      <c r="D284" s="118">
        <v>-0.30000000000000004</v>
      </c>
      <c r="E284" s="117">
        <v>219</v>
      </c>
      <c r="F284" s="118">
        <f t="shared" si="23"/>
        <v>0.84033613445378141</v>
      </c>
      <c r="G284" s="117">
        <v>218</v>
      </c>
      <c r="H284" s="118">
        <f t="shared" si="23"/>
        <v>-4.5662100456621557E-3</v>
      </c>
      <c r="I284" s="117">
        <v>150</v>
      </c>
      <c r="J284" s="118">
        <f t="shared" si="23"/>
        <v>-0.31192660550458717</v>
      </c>
      <c r="K284" s="117"/>
      <c r="L284" s="118"/>
    </row>
    <row r="285" spans="2:12" ht="15.75" x14ac:dyDescent="0.25">
      <c r="B285" s="119" t="s">
        <v>32</v>
      </c>
      <c r="C285" s="120">
        <v>980</v>
      </c>
      <c r="D285" s="121">
        <v>0.88099808061420348</v>
      </c>
      <c r="E285" s="120">
        <v>944</v>
      </c>
      <c r="F285" s="121">
        <f t="shared" si="23"/>
        <v>-3.6734693877551017E-2</v>
      </c>
      <c r="G285" s="120">
        <v>1508</v>
      </c>
      <c r="H285" s="121">
        <f t="shared" si="23"/>
        <v>0.59745762711864403</v>
      </c>
      <c r="I285" s="120">
        <v>1010</v>
      </c>
      <c r="J285" s="121">
        <f t="shared" si="23"/>
        <v>-0.33023872679045096</v>
      </c>
      <c r="K285" s="120">
        <v>750</v>
      </c>
      <c r="L285" s="121">
        <v>8.6956521739130377E-2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268:L268"/>
    <mergeCell ref="C270:L270"/>
    <mergeCell ref="C271:D271"/>
    <mergeCell ref="E271:F271"/>
    <mergeCell ref="G271:H271"/>
    <mergeCell ref="I271:J271"/>
    <mergeCell ref="K271:L271"/>
    <mergeCell ref="B246:L246"/>
    <mergeCell ref="C248:L248"/>
    <mergeCell ref="C249:D249"/>
    <mergeCell ref="E249:F249"/>
    <mergeCell ref="G249:H249"/>
    <mergeCell ref="I249:J249"/>
    <mergeCell ref="K249:L249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E5DD-B019-43B3-B25E-F61938B93077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7" t="s">
        <v>242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8" ht="22.5" thickTop="1" thickBot="1" x14ac:dyDescent="0.3">
      <c r="B7" s="112"/>
      <c r="C7" s="124">
        <v>2019</v>
      </c>
      <c r="D7" s="301">
        <v>2020</v>
      </c>
      <c r="E7" s="302"/>
      <c r="F7" s="301">
        <v>2021</v>
      </c>
      <c r="G7" s="302"/>
      <c r="H7" s="301">
        <v>2022</v>
      </c>
      <c r="I7" s="302"/>
      <c r="J7" s="301">
        <v>2023</v>
      </c>
      <c r="K7" s="302"/>
      <c r="L7" s="303">
        <v>2024</v>
      </c>
      <c r="M7" s="302"/>
      <c r="N7" s="303">
        <v>2025</v>
      </c>
      <c r="O7" s="304"/>
      <c r="P7" s="303">
        <v>2026</v>
      </c>
      <c r="Q7" s="304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255</v>
      </c>
      <c r="L8" s="115" t="s">
        <v>74</v>
      </c>
      <c r="M8" s="114" t="s">
        <v>256</v>
      </c>
      <c r="N8" s="115" t="s">
        <v>74</v>
      </c>
      <c r="O8" s="114" t="s">
        <v>257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11811</v>
      </c>
      <c r="D9" s="117">
        <v>14599</v>
      </c>
      <c r="E9" s="118">
        <f t="shared" ref="E9:E21" si="0">D9/C9-1</f>
        <v>0.23605113876894412</v>
      </c>
      <c r="F9" s="117">
        <v>2476</v>
      </c>
      <c r="G9" s="118">
        <f>F9/D9-1</f>
        <v>-0.83039934242071378</v>
      </c>
      <c r="H9" s="117">
        <v>11584</v>
      </c>
      <c r="I9" s="118">
        <f>IFERROR(H9/F9-1,"-")</f>
        <v>3.6785137318255252</v>
      </c>
      <c r="J9" s="117">
        <v>15634</v>
      </c>
      <c r="K9" s="118">
        <f>IFERROR(J9/H9-1,"-")</f>
        <v>0.34962016574585641</v>
      </c>
      <c r="L9" s="117">
        <v>17228</v>
      </c>
      <c r="M9" s="118">
        <f t="shared" ref="M9:M21" si="1">IFERROR(L9/J9-1,"-")</f>
        <v>0.10195727261097609</v>
      </c>
      <c r="N9" s="117">
        <v>20420</v>
      </c>
      <c r="O9" s="118">
        <f>IFERROR(N9/L9-1,"-")</f>
        <v>0.18527977710703514</v>
      </c>
      <c r="P9" s="117">
        <v>16931</v>
      </c>
      <c r="Q9" s="118">
        <f t="shared" ref="Q9:Q20" si="2">IFERROR(P9/N9-1,"-")</f>
        <v>-0.17086190009794322</v>
      </c>
    </row>
    <row r="10" spans="1:18" x14ac:dyDescent="0.25">
      <c r="A10" s="1" t="s">
        <v>77</v>
      </c>
      <c r="B10" s="116" t="s">
        <v>78</v>
      </c>
      <c r="C10" s="117">
        <v>12040</v>
      </c>
      <c r="D10" s="117">
        <v>15480</v>
      </c>
      <c r="E10" s="118">
        <f t="shared" si="0"/>
        <v>0.28571428571428581</v>
      </c>
      <c r="F10" s="117">
        <v>1925</v>
      </c>
      <c r="G10" s="118">
        <f t="shared" ref="G10:G20" si="3">F10/D10-1</f>
        <v>-0.87564599483204131</v>
      </c>
      <c r="H10" s="117">
        <v>14671</v>
      </c>
      <c r="I10" s="118">
        <f t="shared" ref="G10:I21" si="4">IFERROR(H10/F10-1,"-")</f>
        <v>6.6212987012987012</v>
      </c>
      <c r="J10" s="117">
        <v>20512</v>
      </c>
      <c r="K10" s="118">
        <f t="shared" ref="K10:K21" si="5">IFERROR(J10/H10-1,"-")</f>
        <v>0.3981323699815964</v>
      </c>
      <c r="L10" s="117">
        <v>17964</v>
      </c>
      <c r="M10" s="118">
        <f t="shared" si="1"/>
        <v>-0.12421996879875197</v>
      </c>
      <c r="N10" s="117">
        <v>19437</v>
      </c>
      <c r="O10" s="118">
        <f t="shared" ref="O10:O21" si="6">IFERROR(N10/L10-1,"-")</f>
        <v>8.199732798931203E-2</v>
      </c>
      <c r="P10" s="117">
        <v>17589</v>
      </c>
      <c r="Q10" s="118">
        <f t="shared" si="2"/>
        <v>-9.5076400679117157E-2</v>
      </c>
    </row>
    <row r="11" spans="1:18" x14ac:dyDescent="0.25">
      <c r="A11" s="1" t="s">
        <v>79</v>
      </c>
      <c r="B11" s="116" t="s">
        <v>80</v>
      </c>
      <c r="C11" s="117">
        <v>12441</v>
      </c>
      <c r="D11" s="117">
        <v>5930</v>
      </c>
      <c r="E11" s="118">
        <f t="shared" si="0"/>
        <v>-0.52335021300538542</v>
      </c>
      <c r="F11" s="117">
        <v>3083</v>
      </c>
      <c r="G11" s="118">
        <f t="shared" si="3"/>
        <v>-0.48010118043844852</v>
      </c>
      <c r="H11" s="117">
        <v>19941</v>
      </c>
      <c r="I11" s="118">
        <f t="shared" si="4"/>
        <v>5.4680506000648723</v>
      </c>
      <c r="J11" s="117">
        <v>21527</v>
      </c>
      <c r="K11" s="118">
        <f t="shared" si="5"/>
        <v>7.953462715009274E-2</v>
      </c>
      <c r="L11" s="117">
        <v>21188</v>
      </c>
      <c r="M11" s="118">
        <f t="shared" si="1"/>
        <v>-1.5747665722116388E-2</v>
      </c>
      <c r="N11" s="117">
        <v>20505</v>
      </c>
      <c r="O11" s="118">
        <f t="shared" si="6"/>
        <v>-3.2235227487256934E-2</v>
      </c>
      <c r="P11" s="117">
        <v>18698</v>
      </c>
      <c r="Q11" s="118">
        <f t="shared" si="2"/>
        <v>-8.812484759814676E-2</v>
      </c>
    </row>
    <row r="12" spans="1:18" x14ac:dyDescent="0.25">
      <c r="A12" s="1" t="s">
        <v>81</v>
      </c>
      <c r="B12" s="116" t="s">
        <v>82</v>
      </c>
      <c r="C12" s="117">
        <v>11487</v>
      </c>
      <c r="D12" s="117">
        <v>0</v>
      </c>
      <c r="E12" s="118">
        <f t="shared" si="0"/>
        <v>-1</v>
      </c>
      <c r="F12" s="117">
        <v>5874</v>
      </c>
      <c r="G12" s="118" t="str">
        <f t="shared" si="4"/>
        <v>-</v>
      </c>
      <c r="H12" s="117">
        <v>16329</v>
      </c>
      <c r="I12" s="118">
        <f t="shared" si="4"/>
        <v>1.7798774259448416</v>
      </c>
      <c r="J12" s="117">
        <v>26292</v>
      </c>
      <c r="K12" s="118">
        <f t="shared" si="5"/>
        <v>0.61014146610325182</v>
      </c>
      <c r="L12" s="117">
        <v>20460</v>
      </c>
      <c r="M12" s="118">
        <f t="shared" si="1"/>
        <v>-0.221816522136011</v>
      </c>
      <c r="N12" s="117">
        <v>24747</v>
      </c>
      <c r="O12" s="118">
        <f t="shared" si="6"/>
        <v>0.20953079178885625</v>
      </c>
      <c r="P12" s="117">
        <v>20192</v>
      </c>
      <c r="Q12" s="118">
        <f t="shared" si="2"/>
        <v>-0.18406271467248558</v>
      </c>
    </row>
    <row r="13" spans="1:18" x14ac:dyDescent="0.25">
      <c r="A13" s="1" t="s">
        <v>83</v>
      </c>
      <c r="B13" s="116" t="s">
        <v>84</v>
      </c>
      <c r="C13" s="117">
        <v>9934</v>
      </c>
      <c r="D13" s="117">
        <v>0</v>
      </c>
      <c r="E13" s="118">
        <f t="shared" si="0"/>
        <v>-1</v>
      </c>
      <c r="F13" s="117">
        <v>6562</v>
      </c>
      <c r="G13" s="118" t="str">
        <f t="shared" si="4"/>
        <v>-</v>
      </c>
      <c r="H13" s="117">
        <v>15949</v>
      </c>
      <c r="I13" s="118">
        <f t="shared" si="4"/>
        <v>1.4305089911612314</v>
      </c>
      <c r="J13" s="117">
        <v>20694</v>
      </c>
      <c r="K13" s="118">
        <f t="shared" si="5"/>
        <v>0.29751081572512383</v>
      </c>
      <c r="L13" s="117">
        <v>21715</v>
      </c>
      <c r="M13" s="118">
        <f t="shared" si="1"/>
        <v>4.9337972359137838E-2</v>
      </c>
      <c r="N13" s="117">
        <v>23114</v>
      </c>
      <c r="O13" s="118">
        <f t="shared" si="6"/>
        <v>6.4425512318673661E-2</v>
      </c>
      <c r="P13" s="117">
        <v>19951</v>
      </c>
      <c r="Q13" s="118">
        <f t="shared" si="2"/>
        <v>-0.13684347148914078</v>
      </c>
    </row>
    <row r="14" spans="1:18" x14ac:dyDescent="0.25">
      <c r="A14" s="1" t="s">
        <v>85</v>
      </c>
      <c r="B14" s="116" t="s">
        <v>86</v>
      </c>
      <c r="C14" s="117">
        <v>11553</v>
      </c>
      <c r="D14" s="117">
        <v>0</v>
      </c>
      <c r="E14" s="118">
        <f t="shared" si="0"/>
        <v>-1</v>
      </c>
      <c r="F14" s="117">
        <v>12758</v>
      </c>
      <c r="G14" s="118" t="str">
        <f t="shared" si="4"/>
        <v>-</v>
      </c>
      <c r="H14" s="117">
        <v>13606</v>
      </c>
      <c r="I14" s="118">
        <f t="shared" si="4"/>
        <v>6.6468098448032586E-2</v>
      </c>
      <c r="J14" s="117">
        <v>22097</v>
      </c>
      <c r="K14" s="118">
        <f t="shared" si="5"/>
        <v>0.62406291342054976</v>
      </c>
      <c r="L14" s="117">
        <v>19721</v>
      </c>
      <c r="M14" s="118">
        <f t="shared" si="1"/>
        <v>-0.10752590849436572</v>
      </c>
      <c r="N14" s="117">
        <v>20354</v>
      </c>
      <c r="O14" s="118">
        <f t="shared" si="6"/>
        <v>3.2097763805080781E-2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12797</v>
      </c>
      <c r="D15" s="117">
        <v>0</v>
      </c>
      <c r="E15" s="118">
        <f t="shared" si="0"/>
        <v>-1</v>
      </c>
      <c r="F15" s="117">
        <v>10658</v>
      </c>
      <c r="G15" s="118" t="str">
        <f t="shared" si="4"/>
        <v>-</v>
      </c>
      <c r="H15" s="117">
        <v>15515</v>
      </c>
      <c r="I15" s="118">
        <f t="shared" si="4"/>
        <v>0.45571401763933195</v>
      </c>
      <c r="J15" s="117">
        <v>21748</v>
      </c>
      <c r="K15" s="118">
        <f t="shared" si="5"/>
        <v>0.4017402513696422</v>
      </c>
      <c r="L15" s="117">
        <v>20589</v>
      </c>
      <c r="M15" s="118">
        <f t="shared" si="1"/>
        <v>-5.3292256759242207E-2</v>
      </c>
      <c r="N15" s="117">
        <v>22582</v>
      </c>
      <c r="O15" s="118">
        <f t="shared" si="6"/>
        <v>9.6799261741706832E-2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13742</v>
      </c>
      <c r="D16" s="117">
        <v>12002</v>
      </c>
      <c r="E16" s="118">
        <f t="shared" si="0"/>
        <v>-0.12661912385387863</v>
      </c>
      <c r="F16" s="117">
        <v>13469</v>
      </c>
      <c r="G16" s="118">
        <f t="shared" si="4"/>
        <v>0.12222962839526752</v>
      </c>
      <c r="H16" s="117">
        <v>21074</v>
      </c>
      <c r="I16" s="118">
        <f t="shared" si="4"/>
        <v>0.56462989086049453</v>
      </c>
      <c r="J16" s="117">
        <v>20367</v>
      </c>
      <c r="K16" s="118">
        <f t="shared" si="5"/>
        <v>-3.3548448324950186E-2</v>
      </c>
      <c r="L16" s="117">
        <v>22021</v>
      </c>
      <c r="M16" s="118">
        <f t="shared" si="1"/>
        <v>8.1209800166936796E-2</v>
      </c>
      <c r="N16" s="117">
        <v>22682</v>
      </c>
      <c r="O16" s="118">
        <f t="shared" si="6"/>
        <v>3.0016802143408627E-2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11463</v>
      </c>
      <c r="D17" s="117">
        <v>11710</v>
      </c>
      <c r="E17" s="118">
        <f t="shared" si="0"/>
        <v>2.1547587891476816E-2</v>
      </c>
      <c r="F17" s="117">
        <v>13048</v>
      </c>
      <c r="G17" s="118">
        <f t="shared" si="3"/>
        <v>0.11426131511528603</v>
      </c>
      <c r="H17" s="117">
        <v>17425</v>
      </c>
      <c r="I17" s="118">
        <f t="shared" si="4"/>
        <v>0.33545370938074792</v>
      </c>
      <c r="J17" s="117">
        <v>18863</v>
      </c>
      <c r="K17" s="118">
        <f t="shared" si="5"/>
        <v>8.2525107604017212E-2</v>
      </c>
      <c r="L17" s="117">
        <v>20469</v>
      </c>
      <c r="M17" s="118">
        <f t="shared" si="1"/>
        <v>8.5140221597836963E-2</v>
      </c>
      <c r="N17" s="117">
        <v>18177</v>
      </c>
      <c r="O17" s="118">
        <f t="shared" si="6"/>
        <v>-0.11197420489520737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11916</v>
      </c>
      <c r="D18" s="117">
        <v>4520</v>
      </c>
      <c r="E18" s="118">
        <f t="shared" si="0"/>
        <v>-0.62067807989258139</v>
      </c>
      <c r="F18" s="117">
        <v>13324</v>
      </c>
      <c r="G18" s="118">
        <f t="shared" si="3"/>
        <v>1.9477876106194691</v>
      </c>
      <c r="H18" s="117">
        <v>20050</v>
      </c>
      <c r="I18" s="118">
        <f t="shared" si="4"/>
        <v>0.50480336235364764</v>
      </c>
      <c r="J18" s="117">
        <v>26095</v>
      </c>
      <c r="K18" s="118">
        <f t="shared" si="5"/>
        <v>0.30149625935162105</v>
      </c>
      <c r="L18" s="117">
        <v>21212</v>
      </c>
      <c r="M18" s="118">
        <f t="shared" si="1"/>
        <v>-0.18712397010921633</v>
      </c>
      <c r="N18" s="117">
        <v>20345</v>
      </c>
      <c r="O18" s="118">
        <f t="shared" si="6"/>
        <v>-4.0873090703375414E-2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12009</v>
      </c>
      <c r="D19" s="117">
        <v>5547</v>
      </c>
      <c r="E19" s="118">
        <f t="shared" si="0"/>
        <v>-0.5380964276792406</v>
      </c>
      <c r="F19" s="117">
        <v>10944</v>
      </c>
      <c r="G19" s="118">
        <f t="shared" si="3"/>
        <v>0.97295835586803681</v>
      </c>
      <c r="H19" s="117">
        <v>14824</v>
      </c>
      <c r="I19" s="118">
        <f t="shared" si="4"/>
        <v>0.35453216374269014</v>
      </c>
      <c r="J19" s="117">
        <v>18426</v>
      </c>
      <c r="K19" s="118">
        <f t="shared" si="5"/>
        <v>0.24298434970318405</v>
      </c>
      <c r="L19" s="117">
        <v>18264</v>
      </c>
      <c r="M19" s="118">
        <f t="shared" si="1"/>
        <v>-8.7919244545751063E-3</v>
      </c>
      <c r="N19" s="117">
        <v>17280</v>
      </c>
      <c r="O19" s="118">
        <f t="shared" si="6"/>
        <v>-5.3876478318002574E-2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11708</v>
      </c>
      <c r="D20" s="117">
        <v>6293</v>
      </c>
      <c r="E20" s="118">
        <f t="shared" si="0"/>
        <v>-0.46250427058421595</v>
      </c>
      <c r="F20" s="117">
        <v>13338</v>
      </c>
      <c r="G20" s="118">
        <f t="shared" si="3"/>
        <v>1.1194978547592562</v>
      </c>
      <c r="H20" s="117">
        <v>17905</v>
      </c>
      <c r="I20" s="118">
        <f t="shared" si="4"/>
        <v>0.34240515819463191</v>
      </c>
      <c r="J20" s="117">
        <v>20333</v>
      </c>
      <c r="K20" s="118">
        <f t="shared" si="5"/>
        <v>0.13560457972633344</v>
      </c>
      <c r="L20" s="117">
        <v>18315</v>
      </c>
      <c r="M20" s="118">
        <f t="shared" si="1"/>
        <v>-9.9247528648010674E-2</v>
      </c>
      <c r="N20" s="117">
        <v>21025</v>
      </c>
      <c r="O20" s="118">
        <f t="shared" si="6"/>
        <v>0.14796614796614804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142901</v>
      </c>
      <c r="D21" s="120">
        <v>77467</v>
      </c>
      <c r="E21" s="121">
        <f t="shared" si="0"/>
        <v>-0.45789742549037449</v>
      </c>
      <c r="F21" s="120">
        <v>107459</v>
      </c>
      <c r="G21" s="121">
        <f>F21/D21-1</f>
        <v>0.38715840293286163</v>
      </c>
      <c r="H21" s="120">
        <v>198873</v>
      </c>
      <c r="I21" s="121">
        <f t="shared" si="4"/>
        <v>0.85068723885388842</v>
      </c>
      <c r="J21" s="120">
        <v>252588</v>
      </c>
      <c r="K21" s="121">
        <f t="shared" si="5"/>
        <v>0.27009699657570407</v>
      </c>
      <c r="L21" s="120">
        <v>239146</v>
      </c>
      <c r="M21" s="121">
        <f t="shared" si="1"/>
        <v>-5.3217096615832848E-2</v>
      </c>
      <c r="N21" s="120">
        <v>250668</v>
      </c>
      <c r="O21" s="121">
        <f t="shared" si="6"/>
        <v>4.8179773025682993E-2</v>
      </c>
      <c r="P21" s="120">
        <v>93361</v>
      </c>
      <c r="Q21" s="121">
        <v>-0.1373275551407741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AE4608F2-818B-4BC4-8EF8-390C7975D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47A6E-3B5F-4A4B-A16D-E043D9C94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D1DD7-5D0A-49D7-9A33-7B1724F6FCA7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2026-07-03T12:37:10Z</dcterms:created>
  <dcterms:modified xsi:type="dcterms:W3CDTF">2026-07-06T11:14:44Z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2026-07-03T12:37:29Z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5110bb77-58ef-4795-9290-cf1ccdf1820d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  <property fmtid="{D5CDD505-2E9C-101B-9397-08002B2CF9AE}" pid="11" name="MediaServiceImageTags">
    <vt:lpwstr/>
  </property>
</Properties>
</file>